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54C81250-6BE5-41E5-9578-E141003B4614}" xr6:coauthVersionLast="47" xr6:coauthVersionMax="47" xr10:uidLastSave="{00000000-0000-0000-0000-000000000000}"/>
  <bookViews>
    <workbookView xWindow="-108" yWindow="-108" windowWidth="30936" windowHeight="16776" activeTab="4" xr2:uid="{00000000-000D-0000-FFFF-FFFF00000000}"/>
  </bookViews>
  <sheets>
    <sheet name="GUIDA" sheetId="12" r:id="rId1"/>
    <sheet name="CONFIGURAZIONE" sheetId="2" r:id="rId2"/>
    <sheet name="ATTIVITA" sheetId="3" r:id="rId3"/>
    <sheet name="PROFILO" sheetId="13" r:id="rId4"/>
    <sheet name="DASHBOARD" sheetId="1" r:id="rId5"/>
    <sheet name="INCASSI" sheetId="4" r:id="rId6"/>
    <sheet name="SPESE" sheetId="5" r:id="rId7"/>
    <sheet name="ACCANTONAMENTI" sheetId="6" r:id="rId8"/>
    <sheet name="CALCOLO" sheetId="7" r:id="rId9"/>
    <sheet name="DB_ATECO2025" sheetId="8" state="hidden" r:id="rId10"/>
    <sheet name="DB_ATECO2022" sheetId="9" state="hidden" r:id="rId11"/>
    <sheet name="SIMULATORE" sheetId="14" r:id="rId12"/>
    <sheet name="CLIENTI" sheetId="15" r:id="rId13"/>
    <sheet name="SCADENZIARIO" sheetId="16" r:id="rId14"/>
    <sheet name="CENTRO_CONTROLLI" sheetId="17" r:id="rId15"/>
    <sheet name="STORICO" sheetId="18" r:id="rId16"/>
    <sheet name="REPORT_ANNUALE" sheetId="19" r:id="rId17"/>
    <sheet name="CONTRIBUTI_VERSATI" sheetId="20" r:id="rId18"/>
    <sheet name="RACCORDO_ATECO" sheetId="10" r:id="rId19"/>
    <sheet name="LISTE_FONTI" sheetId="11" r:id="rId20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9" i="20" l="1"/>
  <c r="J159" i="20"/>
  <c r="D159" i="20"/>
  <c r="M158" i="20"/>
  <c r="J158" i="20"/>
  <c r="D158" i="20"/>
  <c r="M157" i="20"/>
  <c r="J157" i="20"/>
  <c r="D157" i="20"/>
  <c r="M156" i="20"/>
  <c r="J156" i="20"/>
  <c r="D156" i="20"/>
  <c r="M155" i="20"/>
  <c r="J155" i="20"/>
  <c r="D155" i="20"/>
  <c r="M154" i="20"/>
  <c r="J154" i="20"/>
  <c r="D154" i="20"/>
  <c r="M153" i="20"/>
  <c r="J153" i="20"/>
  <c r="D153" i="20"/>
  <c r="M152" i="20"/>
  <c r="J152" i="20"/>
  <c r="D152" i="20"/>
  <c r="M151" i="20"/>
  <c r="J151" i="20"/>
  <c r="D151" i="20"/>
  <c r="M150" i="20"/>
  <c r="J150" i="20"/>
  <c r="D150" i="20"/>
  <c r="M149" i="20"/>
  <c r="J149" i="20"/>
  <c r="D149" i="20"/>
  <c r="M148" i="20"/>
  <c r="J148" i="20"/>
  <c r="D148" i="20"/>
  <c r="M147" i="20"/>
  <c r="J147" i="20"/>
  <c r="D147" i="20"/>
  <c r="M146" i="20"/>
  <c r="J146" i="20"/>
  <c r="D146" i="20"/>
  <c r="M145" i="20"/>
  <c r="J145" i="20"/>
  <c r="D145" i="20"/>
  <c r="M144" i="20"/>
  <c r="J144" i="20"/>
  <c r="D144" i="20"/>
  <c r="M143" i="20"/>
  <c r="J143" i="20"/>
  <c r="D143" i="20"/>
  <c r="M142" i="20"/>
  <c r="J142" i="20"/>
  <c r="D142" i="20"/>
  <c r="M141" i="20"/>
  <c r="J141" i="20"/>
  <c r="D141" i="20"/>
  <c r="M140" i="20"/>
  <c r="J140" i="20"/>
  <c r="D140" i="20"/>
  <c r="M139" i="20"/>
  <c r="J139" i="20"/>
  <c r="D139" i="20"/>
  <c r="M138" i="20"/>
  <c r="J138" i="20"/>
  <c r="D138" i="20"/>
  <c r="M137" i="20"/>
  <c r="J137" i="20"/>
  <c r="D137" i="20"/>
  <c r="M136" i="20"/>
  <c r="J136" i="20"/>
  <c r="D136" i="20"/>
  <c r="M135" i="20"/>
  <c r="J135" i="20"/>
  <c r="D135" i="20"/>
  <c r="M134" i="20"/>
  <c r="J134" i="20"/>
  <c r="D134" i="20"/>
  <c r="M133" i="20"/>
  <c r="J133" i="20"/>
  <c r="D133" i="20"/>
  <c r="M132" i="20"/>
  <c r="J132" i="20"/>
  <c r="D132" i="20"/>
  <c r="M131" i="20"/>
  <c r="J131" i="20"/>
  <c r="D131" i="20"/>
  <c r="M130" i="20"/>
  <c r="J130" i="20"/>
  <c r="D130" i="20"/>
  <c r="M129" i="20"/>
  <c r="J129" i="20"/>
  <c r="D129" i="20"/>
  <c r="M128" i="20"/>
  <c r="J128" i="20"/>
  <c r="D128" i="20"/>
  <c r="M127" i="20"/>
  <c r="J127" i="20"/>
  <c r="D127" i="20"/>
  <c r="M126" i="20"/>
  <c r="J126" i="20"/>
  <c r="D126" i="20"/>
  <c r="M125" i="20"/>
  <c r="J125" i="20"/>
  <c r="D125" i="20"/>
  <c r="M124" i="20"/>
  <c r="J124" i="20"/>
  <c r="D124" i="20"/>
  <c r="M123" i="20"/>
  <c r="J123" i="20"/>
  <c r="D123" i="20"/>
  <c r="M122" i="20"/>
  <c r="J122" i="20"/>
  <c r="D122" i="20"/>
  <c r="M121" i="20"/>
  <c r="J121" i="20"/>
  <c r="D121" i="20"/>
  <c r="M120" i="20"/>
  <c r="J120" i="20"/>
  <c r="D120" i="20"/>
  <c r="M119" i="20"/>
  <c r="J119" i="20"/>
  <c r="D119" i="20"/>
  <c r="M118" i="20"/>
  <c r="J118" i="20"/>
  <c r="D118" i="20"/>
  <c r="M117" i="20"/>
  <c r="J117" i="20"/>
  <c r="D117" i="20"/>
  <c r="M116" i="20"/>
  <c r="J116" i="20"/>
  <c r="D116" i="20"/>
  <c r="M115" i="20"/>
  <c r="J115" i="20"/>
  <c r="D115" i="20"/>
  <c r="M114" i="20"/>
  <c r="J114" i="20"/>
  <c r="D114" i="20"/>
  <c r="M113" i="20"/>
  <c r="J113" i="20"/>
  <c r="D113" i="20"/>
  <c r="M112" i="20"/>
  <c r="J112" i="20"/>
  <c r="D112" i="20"/>
  <c r="M111" i="20"/>
  <c r="J111" i="20"/>
  <c r="D111" i="20"/>
  <c r="M110" i="20"/>
  <c r="J110" i="20"/>
  <c r="D110" i="20"/>
  <c r="M109" i="20"/>
  <c r="J109" i="20"/>
  <c r="D109" i="20"/>
  <c r="M108" i="20"/>
  <c r="J108" i="20"/>
  <c r="D108" i="20"/>
  <c r="M107" i="20"/>
  <c r="J107" i="20"/>
  <c r="D107" i="20"/>
  <c r="M106" i="20"/>
  <c r="J106" i="20"/>
  <c r="D106" i="20"/>
  <c r="M105" i="20"/>
  <c r="J105" i="20"/>
  <c r="D105" i="20"/>
  <c r="M104" i="20"/>
  <c r="J104" i="20"/>
  <c r="D104" i="20"/>
  <c r="M103" i="20"/>
  <c r="J103" i="20"/>
  <c r="D103" i="20"/>
  <c r="M102" i="20"/>
  <c r="J102" i="20"/>
  <c r="D102" i="20"/>
  <c r="M101" i="20"/>
  <c r="J101" i="20"/>
  <c r="D101" i="20"/>
  <c r="M100" i="20"/>
  <c r="J100" i="20"/>
  <c r="D100" i="20"/>
  <c r="M99" i="20"/>
  <c r="J99" i="20"/>
  <c r="D99" i="20"/>
  <c r="M98" i="20"/>
  <c r="J98" i="20"/>
  <c r="D98" i="20"/>
  <c r="M97" i="20"/>
  <c r="J97" i="20"/>
  <c r="D97" i="20"/>
  <c r="M96" i="20"/>
  <c r="J96" i="20"/>
  <c r="D96" i="20"/>
  <c r="M95" i="20"/>
  <c r="J95" i="20"/>
  <c r="D95" i="20"/>
  <c r="M94" i="20"/>
  <c r="J94" i="20"/>
  <c r="D94" i="20"/>
  <c r="M93" i="20"/>
  <c r="J93" i="20"/>
  <c r="D93" i="20"/>
  <c r="M92" i="20"/>
  <c r="J92" i="20"/>
  <c r="D92" i="20"/>
  <c r="M91" i="20"/>
  <c r="J91" i="20"/>
  <c r="D91" i="20"/>
  <c r="M90" i="20"/>
  <c r="J90" i="20"/>
  <c r="D90" i="20"/>
  <c r="M89" i="20"/>
  <c r="J89" i="20"/>
  <c r="D89" i="20"/>
  <c r="M88" i="20"/>
  <c r="J88" i="20"/>
  <c r="D88" i="20"/>
  <c r="M87" i="20"/>
  <c r="J87" i="20"/>
  <c r="D87" i="20"/>
  <c r="M86" i="20"/>
  <c r="J86" i="20"/>
  <c r="D86" i="20"/>
  <c r="M85" i="20"/>
  <c r="J85" i="20"/>
  <c r="D85" i="20"/>
  <c r="M84" i="20"/>
  <c r="J84" i="20"/>
  <c r="D84" i="20"/>
  <c r="M83" i="20"/>
  <c r="J83" i="20"/>
  <c r="D83" i="20"/>
  <c r="M82" i="20"/>
  <c r="J82" i="20"/>
  <c r="D82" i="20"/>
  <c r="M81" i="20"/>
  <c r="J81" i="20"/>
  <c r="D81" i="20"/>
  <c r="M80" i="20"/>
  <c r="J80" i="20"/>
  <c r="D80" i="20"/>
  <c r="M79" i="20"/>
  <c r="J79" i="20"/>
  <c r="D79" i="20"/>
  <c r="M78" i="20"/>
  <c r="J78" i="20"/>
  <c r="D78" i="20"/>
  <c r="M77" i="20"/>
  <c r="J77" i="20"/>
  <c r="D77" i="20"/>
  <c r="M76" i="20"/>
  <c r="J76" i="20"/>
  <c r="D76" i="20"/>
  <c r="M75" i="20"/>
  <c r="J75" i="20"/>
  <c r="D75" i="20"/>
  <c r="M74" i="20"/>
  <c r="J74" i="20"/>
  <c r="D74" i="20"/>
  <c r="M73" i="20"/>
  <c r="J73" i="20"/>
  <c r="D73" i="20"/>
  <c r="M72" i="20"/>
  <c r="J72" i="20"/>
  <c r="D72" i="20"/>
  <c r="M71" i="20"/>
  <c r="J71" i="20"/>
  <c r="D71" i="20"/>
  <c r="M70" i="20"/>
  <c r="J70" i="20"/>
  <c r="D70" i="20"/>
  <c r="M69" i="20"/>
  <c r="J69" i="20"/>
  <c r="D69" i="20"/>
  <c r="M68" i="20"/>
  <c r="J68" i="20"/>
  <c r="D68" i="20"/>
  <c r="M67" i="20"/>
  <c r="J67" i="20"/>
  <c r="D67" i="20"/>
  <c r="M66" i="20"/>
  <c r="J66" i="20"/>
  <c r="D66" i="20"/>
  <c r="M65" i="20"/>
  <c r="J65" i="20"/>
  <c r="D65" i="20"/>
  <c r="M64" i="20"/>
  <c r="J64" i="20"/>
  <c r="D64" i="20"/>
  <c r="M63" i="20"/>
  <c r="J63" i="20"/>
  <c r="D63" i="20"/>
  <c r="M62" i="20"/>
  <c r="J62" i="20"/>
  <c r="D62" i="20"/>
  <c r="M61" i="20"/>
  <c r="J61" i="20"/>
  <c r="D61" i="20"/>
  <c r="M60" i="20"/>
  <c r="J60" i="20"/>
  <c r="D60" i="20"/>
  <c r="M59" i="20"/>
  <c r="J59" i="20"/>
  <c r="D59" i="20"/>
  <c r="M58" i="20"/>
  <c r="J58" i="20"/>
  <c r="D58" i="20"/>
  <c r="M57" i="20"/>
  <c r="J57" i="20"/>
  <c r="D57" i="20"/>
  <c r="M56" i="20"/>
  <c r="J56" i="20"/>
  <c r="D56" i="20"/>
  <c r="M55" i="20"/>
  <c r="J55" i="20"/>
  <c r="D55" i="20"/>
  <c r="M54" i="20"/>
  <c r="J54" i="20"/>
  <c r="D54" i="20"/>
  <c r="M53" i="20"/>
  <c r="J53" i="20"/>
  <c r="D53" i="20"/>
  <c r="M52" i="20"/>
  <c r="J52" i="20"/>
  <c r="D52" i="20"/>
  <c r="M51" i="20"/>
  <c r="J51" i="20"/>
  <c r="D51" i="20"/>
  <c r="M50" i="20"/>
  <c r="J50" i="20"/>
  <c r="D50" i="20"/>
  <c r="M49" i="20"/>
  <c r="J49" i="20"/>
  <c r="D49" i="20"/>
  <c r="M48" i="20"/>
  <c r="J48" i="20"/>
  <c r="D48" i="20"/>
  <c r="M47" i="20"/>
  <c r="J47" i="20"/>
  <c r="D47" i="20"/>
  <c r="M46" i="20"/>
  <c r="J46" i="20"/>
  <c r="D46" i="20"/>
  <c r="M45" i="20"/>
  <c r="J45" i="20"/>
  <c r="D45" i="20"/>
  <c r="M44" i="20"/>
  <c r="J44" i="20"/>
  <c r="D44" i="20"/>
  <c r="M43" i="20"/>
  <c r="J43" i="20"/>
  <c r="D43" i="20"/>
  <c r="M42" i="20"/>
  <c r="J42" i="20"/>
  <c r="D42" i="20"/>
  <c r="M41" i="20"/>
  <c r="J41" i="20"/>
  <c r="D41" i="20"/>
  <c r="M40" i="20"/>
  <c r="J40" i="20"/>
  <c r="D40" i="20"/>
  <c r="M39" i="20"/>
  <c r="J39" i="20"/>
  <c r="D39" i="20"/>
  <c r="M38" i="20"/>
  <c r="J38" i="20"/>
  <c r="D38" i="20"/>
  <c r="M37" i="20"/>
  <c r="J37" i="20"/>
  <c r="D37" i="20"/>
  <c r="M36" i="20"/>
  <c r="J36" i="20"/>
  <c r="D36" i="20"/>
  <c r="M35" i="20"/>
  <c r="J35" i="20"/>
  <c r="D35" i="20"/>
  <c r="M34" i="20"/>
  <c r="J34" i="20"/>
  <c r="D34" i="20"/>
  <c r="M33" i="20"/>
  <c r="J33" i="20"/>
  <c r="D33" i="20"/>
  <c r="M32" i="20"/>
  <c r="J32" i="20"/>
  <c r="D32" i="20"/>
  <c r="M31" i="20"/>
  <c r="J31" i="20"/>
  <c r="D31" i="20"/>
  <c r="M30" i="20"/>
  <c r="J30" i="20"/>
  <c r="D30" i="20"/>
  <c r="M29" i="20"/>
  <c r="J29" i="20"/>
  <c r="D29" i="20"/>
  <c r="M28" i="20"/>
  <c r="J28" i="20"/>
  <c r="D28" i="20"/>
  <c r="M27" i="20"/>
  <c r="J27" i="20"/>
  <c r="D27" i="20"/>
  <c r="M26" i="20"/>
  <c r="J26" i="20"/>
  <c r="D26" i="20"/>
  <c r="M25" i="20"/>
  <c r="J25" i="20"/>
  <c r="D25" i="20"/>
  <c r="M24" i="20"/>
  <c r="J24" i="20"/>
  <c r="D24" i="20"/>
  <c r="M23" i="20"/>
  <c r="J23" i="20"/>
  <c r="D23" i="20"/>
  <c r="M22" i="20"/>
  <c r="J22" i="20"/>
  <c r="D22" i="20"/>
  <c r="M21" i="20"/>
  <c r="J21" i="20"/>
  <c r="D21" i="20"/>
  <c r="M20" i="20"/>
  <c r="J20" i="20"/>
  <c r="D20" i="20"/>
  <c r="M19" i="20"/>
  <c r="J19" i="20"/>
  <c r="D19" i="20"/>
  <c r="M18" i="20"/>
  <c r="J18" i="20"/>
  <c r="D18" i="20"/>
  <c r="M17" i="20"/>
  <c r="J17" i="20"/>
  <c r="D17" i="20"/>
  <c r="M16" i="20"/>
  <c r="J16" i="20"/>
  <c r="D16" i="20"/>
  <c r="M15" i="20"/>
  <c r="J15" i="20"/>
  <c r="D15" i="20"/>
  <c r="M14" i="20"/>
  <c r="J14" i="20"/>
  <c r="D14" i="20"/>
  <c r="M13" i="20"/>
  <c r="J13" i="20"/>
  <c r="D13" i="20"/>
  <c r="M12" i="20"/>
  <c r="J12" i="20"/>
  <c r="D12" i="20"/>
  <c r="M11" i="20"/>
  <c r="J11" i="20"/>
  <c r="D11" i="20"/>
  <c r="M10" i="20"/>
  <c r="J10" i="20"/>
  <c r="D10" i="20"/>
  <c r="I6" i="20"/>
  <c r="F62" i="19"/>
  <c r="F61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F10" i="19"/>
  <c r="B10" i="19"/>
  <c r="B9" i="19"/>
  <c r="F8" i="19"/>
  <c r="B8" i="19"/>
  <c r="F7" i="19"/>
  <c r="B7" i="19"/>
  <c r="F6" i="19"/>
  <c r="B6" i="19"/>
  <c r="A3" i="19"/>
  <c r="I10" i="18"/>
  <c r="A10" i="18"/>
  <c r="J10" i="18" s="1"/>
  <c r="D44" i="17"/>
  <c r="F43" i="17"/>
  <c r="D43" i="17"/>
  <c r="F42" i="17"/>
  <c r="D42" i="17"/>
  <c r="F40" i="17"/>
  <c r="D40" i="17"/>
  <c r="F30" i="17"/>
  <c r="D30" i="17"/>
  <c r="F27" i="17"/>
  <c r="D27" i="17"/>
  <c r="F26" i="17"/>
  <c r="D26" i="17"/>
  <c r="F23" i="17"/>
  <c r="D23" i="17"/>
  <c r="F18" i="17"/>
  <c r="D18" i="17"/>
  <c r="F16" i="17"/>
  <c r="D16" i="17"/>
  <c r="F15" i="17"/>
  <c r="D15" i="17"/>
  <c r="F14" i="17"/>
  <c r="D14" i="17"/>
  <c r="F13" i="17"/>
  <c r="D13" i="17"/>
  <c r="F12" i="17"/>
  <c r="D12" i="17"/>
  <c r="F11" i="17"/>
  <c r="D11" i="17"/>
  <c r="F9" i="17"/>
  <c r="D9" i="17"/>
  <c r="F8" i="17"/>
  <c r="D8" i="17"/>
  <c r="P50" i="16"/>
  <c r="K50" i="16"/>
  <c r="J50" i="16"/>
  <c r="L50" i="16" s="1"/>
  <c r="P49" i="16"/>
  <c r="K49" i="16"/>
  <c r="J49" i="16"/>
  <c r="L49" i="16" s="1"/>
  <c r="P48" i="16"/>
  <c r="K48" i="16"/>
  <c r="J48" i="16"/>
  <c r="L48" i="16" s="1"/>
  <c r="P47" i="16"/>
  <c r="K47" i="16"/>
  <c r="J47" i="16"/>
  <c r="L47" i="16" s="1"/>
  <c r="P46" i="16"/>
  <c r="K46" i="16"/>
  <c r="J46" i="16"/>
  <c r="L46" i="16" s="1"/>
  <c r="P45" i="16"/>
  <c r="K45" i="16"/>
  <c r="J45" i="16"/>
  <c r="L45" i="16" s="1"/>
  <c r="P44" i="16"/>
  <c r="K44" i="16"/>
  <c r="J44" i="16"/>
  <c r="L44" i="16" s="1"/>
  <c r="P43" i="16"/>
  <c r="K43" i="16"/>
  <c r="J43" i="16"/>
  <c r="L43" i="16" s="1"/>
  <c r="P42" i="16"/>
  <c r="K42" i="16"/>
  <c r="J42" i="16"/>
  <c r="L42" i="16" s="1"/>
  <c r="P41" i="16"/>
  <c r="K41" i="16"/>
  <c r="J41" i="16"/>
  <c r="L41" i="16" s="1"/>
  <c r="P40" i="16"/>
  <c r="K40" i="16"/>
  <c r="J40" i="16"/>
  <c r="L40" i="16" s="1"/>
  <c r="P39" i="16"/>
  <c r="K39" i="16"/>
  <c r="J39" i="16"/>
  <c r="L39" i="16" s="1"/>
  <c r="P38" i="16"/>
  <c r="K38" i="16"/>
  <c r="J38" i="16"/>
  <c r="L38" i="16" s="1"/>
  <c r="P37" i="16"/>
  <c r="K37" i="16"/>
  <c r="J37" i="16"/>
  <c r="L37" i="16" s="1"/>
  <c r="P36" i="16"/>
  <c r="K36" i="16"/>
  <c r="J36" i="16"/>
  <c r="L36" i="16" s="1"/>
  <c r="P35" i="16"/>
  <c r="K35" i="16"/>
  <c r="J35" i="16"/>
  <c r="L35" i="16" s="1"/>
  <c r="P34" i="16"/>
  <c r="K34" i="16"/>
  <c r="J34" i="16"/>
  <c r="L34" i="16" s="1"/>
  <c r="P33" i="16"/>
  <c r="K33" i="16"/>
  <c r="J33" i="16"/>
  <c r="L33" i="16" s="1"/>
  <c r="P32" i="16"/>
  <c r="K32" i="16"/>
  <c r="J32" i="16"/>
  <c r="L32" i="16" s="1"/>
  <c r="P31" i="16"/>
  <c r="K31" i="16"/>
  <c r="J31" i="16"/>
  <c r="L31" i="16" s="1"/>
  <c r="P30" i="16"/>
  <c r="K30" i="16"/>
  <c r="J30" i="16"/>
  <c r="L30" i="16" s="1"/>
  <c r="P29" i="16"/>
  <c r="K29" i="16"/>
  <c r="J29" i="16"/>
  <c r="L29" i="16" s="1"/>
  <c r="P28" i="16"/>
  <c r="K28" i="16"/>
  <c r="J28" i="16"/>
  <c r="L28" i="16" s="1"/>
  <c r="P27" i="16"/>
  <c r="K27" i="16"/>
  <c r="J27" i="16"/>
  <c r="L27" i="16" s="1"/>
  <c r="P26" i="16"/>
  <c r="K26" i="16"/>
  <c r="J26" i="16"/>
  <c r="L26" i="16" s="1"/>
  <c r="P25" i="16"/>
  <c r="K25" i="16"/>
  <c r="J25" i="16"/>
  <c r="L25" i="16" s="1"/>
  <c r="P24" i="16"/>
  <c r="K24" i="16"/>
  <c r="J24" i="16"/>
  <c r="L24" i="16" s="1"/>
  <c r="P23" i="16"/>
  <c r="K23" i="16"/>
  <c r="J23" i="16"/>
  <c r="L23" i="16" s="1"/>
  <c r="P22" i="16"/>
  <c r="K22" i="16"/>
  <c r="J22" i="16"/>
  <c r="L22" i="16" s="1"/>
  <c r="P21" i="16"/>
  <c r="K21" i="16"/>
  <c r="J21" i="16"/>
  <c r="L21" i="16" s="1"/>
  <c r="K20" i="16"/>
  <c r="K19" i="16"/>
  <c r="K18" i="16"/>
  <c r="K17" i="16"/>
  <c r="O16" i="16"/>
  <c r="F16" i="16"/>
  <c r="C16" i="16"/>
  <c r="O15" i="16"/>
  <c r="F15" i="16"/>
  <c r="C15" i="16"/>
  <c r="K15" i="16" s="1"/>
  <c r="O14" i="16"/>
  <c r="F14" i="16"/>
  <c r="C14" i="16"/>
  <c r="K14" i="16" s="1"/>
  <c r="O13" i="16"/>
  <c r="F13" i="16"/>
  <c r="C13" i="16"/>
  <c r="K13" i="16" s="1"/>
  <c r="O12" i="16"/>
  <c r="F12" i="16"/>
  <c r="C12" i="16"/>
  <c r="K12" i="16" s="1"/>
  <c r="O11" i="16"/>
  <c r="F11" i="16"/>
  <c r="C11" i="16"/>
  <c r="K11" i="16" s="1"/>
  <c r="J6" i="16"/>
  <c r="L59" i="15"/>
  <c r="K59" i="15"/>
  <c r="I59" i="15"/>
  <c r="H59" i="15"/>
  <c r="G59" i="15"/>
  <c r="L58" i="15"/>
  <c r="K58" i="15"/>
  <c r="I58" i="15"/>
  <c r="H58" i="15"/>
  <c r="G58" i="15"/>
  <c r="L57" i="15"/>
  <c r="K57" i="15"/>
  <c r="I57" i="15"/>
  <c r="H57" i="15"/>
  <c r="G57" i="15"/>
  <c r="L56" i="15"/>
  <c r="K56" i="15"/>
  <c r="I56" i="15"/>
  <c r="H56" i="15"/>
  <c r="G56" i="15"/>
  <c r="L55" i="15"/>
  <c r="K55" i="15"/>
  <c r="I55" i="15"/>
  <c r="H55" i="15"/>
  <c r="G55" i="15"/>
  <c r="L54" i="15"/>
  <c r="K54" i="15"/>
  <c r="I54" i="15"/>
  <c r="H54" i="15"/>
  <c r="G54" i="15"/>
  <c r="L53" i="15"/>
  <c r="K53" i="15"/>
  <c r="I53" i="15"/>
  <c r="H53" i="15"/>
  <c r="G53" i="15"/>
  <c r="L52" i="15"/>
  <c r="K52" i="15"/>
  <c r="I52" i="15"/>
  <c r="H52" i="15"/>
  <c r="G52" i="15"/>
  <c r="L51" i="15"/>
  <c r="K51" i="15"/>
  <c r="I51" i="15"/>
  <c r="H51" i="15"/>
  <c r="G51" i="15"/>
  <c r="L50" i="15"/>
  <c r="K50" i="15"/>
  <c r="I50" i="15"/>
  <c r="H50" i="15"/>
  <c r="G50" i="15"/>
  <c r="L49" i="15"/>
  <c r="K49" i="15"/>
  <c r="I49" i="15"/>
  <c r="H49" i="15"/>
  <c r="G49" i="15"/>
  <c r="L48" i="15"/>
  <c r="K48" i="15"/>
  <c r="I48" i="15"/>
  <c r="H48" i="15"/>
  <c r="G48" i="15"/>
  <c r="L47" i="15"/>
  <c r="K47" i="15"/>
  <c r="I47" i="15"/>
  <c r="H47" i="15"/>
  <c r="G47" i="15"/>
  <c r="L46" i="15"/>
  <c r="K46" i="15"/>
  <c r="I46" i="15"/>
  <c r="H46" i="15"/>
  <c r="G46" i="15"/>
  <c r="L45" i="15"/>
  <c r="K45" i="15"/>
  <c r="I45" i="15"/>
  <c r="H45" i="15"/>
  <c r="G45" i="15"/>
  <c r="L44" i="15"/>
  <c r="K44" i="15"/>
  <c r="I44" i="15"/>
  <c r="H44" i="15"/>
  <c r="G44" i="15"/>
  <c r="L43" i="15"/>
  <c r="K43" i="15"/>
  <c r="I43" i="15"/>
  <c r="H43" i="15"/>
  <c r="G43" i="15"/>
  <c r="L42" i="15"/>
  <c r="K42" i="15"/>
  <c r="I42" i="15"/>
  <c r="H42" i="15"/>
  <c r="G42" i="15"/>
  <c r="L41" i="15"/>
  <c r="K41" i="15"/>
  <c r="I41" i="15"/>
  <c r="H41" i="15"/>
  <c r="G41" i="15"/>
  <c r="L40" i="15"/>
  <c r="K40" i="15"/>
  <c r="I40" i="15"/>
  <c r="H40" i="15"/>
  <c r="G40" i="15"/>
  <c r="L39" i="15"/>
  <c r="K39" i="15"/>
  <c r="I39" i="15"/>
  <c r="H39" i="15"/>
  <c r="G39" i="15"/>
  <c r="L38" i="15"/>
  <c r="K38" i="15"/>
  <c r="I38" i="15"/>
  <c r="H38" i="15"/>
  <c r="G38" i="15"/>
  <c r="L37" i="15"/>
  <c r="K37" i="15"/>
  <c r="I37" i="15"/>
  <c r="H37" i="15"/>
  <c r="G37" i="15"/>
  <c r="L36" i="15"/>
  <c r="K36" i="15"/>
  <c r="I36" i="15"/>
  <c r="H36" i="15"/>
  <c r="G36" i="15"/>
  <c r="L35" i="15"/>
  <c r="K35" i="15"/>
  <c r="I35" i="15"/>
  <c r="H35" i="15"/>
  <c r="G35" i="15"/>
  <c r="L34" i="15"/>
  <c r="K34" i="15"/>
  <c r="I34" i="15"/>
  <c r="H34" i="15"/>
  <c r="G34" i="15"/>
  <c r="L33" i="15"/>
  <c r="K33" i="15"/>
  <c r="I33" i="15"/>
  <c r="H33" i="15"/>
  <c r="G33" i="15"/>
  <c r="L32" i="15"/>
  <c r="K32" i="15"/>
  <c r="I32" i="15"/>
  <c r="H32" i="15"/>
  <c r="G32" i="15"/>
  <c r="L31" i="15"/>
  <c r="K31" i="15"/>
  <c r="I31" i="15"/>
  <c r="H31" i="15"/>
  <c r="G31" i="15"/>
  <c r="L30" i="15"/>
  <c r="K30" i="15"/>
  <c r="I30" i="15"/>
  <c r="H30" i="15"/>
  <c r="G30" i="15"/>
  <c r="L29" i="15"/>
  <c r="K29" i="15"/>
  <c r="I29" i="15"/>
  <c r="H29" i="15"/>
  <c r="G29" i="15"/>
  <c r="L28" i="15"/>
  <c r="K28" i="15"/>
  <c r="I28" i="15"/>
  <c r="H28" i="15"/>
  <c r="G28" i="15"/>
  <c r="L27" i="15"/>
  <c r="K27" i="15"/>
  <c r="I27" i="15"/>
  <c r="H27" i="15"/>
  <c r="G27" i="15"/>
  <c r="L26" i="15"/>
  <c r="K26" i="15"/>
  <c r="I26" i="15"/>
  <c r="H26" i="15"/>
  <c r="G26" i="15"/>
  <c r="L25" i="15"/>
  <c r="K25" i="15"/>
  <c r="I25" i="15"/>
  <c r="H25" i="15"/>
  <c r="G25" i="15"/>
  <c r="L24" i="15"/>
  <c r="K24" i="15"/>
  <c r="I24" i="15"/>
  <c r="H24" i="15"/>
  <c r="G24" i="15"/>
  <c r="L23" i="15"/>
  <c r="K23" i="15"/>
  <c r="I23" i="15"/>
  <c r="H23" i="15"/>
  <c r="G23" i="15"/>
  <c r="L22" i="15"/>
  <c r="K22" i="15"/>
  <c r="I22" i="15"/>
  <c r="H22" i="15"/>
  <c r="G22" i="15"/>
  <c r="L21" i="15"/>
  <c r="K21" i="15"/>
  <c r="I21" i="15"/>
  <c r="H21" i="15"/>
  <c r="G21" i="15"/>
  <c r="L20" i="15"/>
  <c r="K20" i="15"/>
  <c r="I20" i="15"/>
  <c r="H20" i="15"/>
  <c r="G20" i="15"/>
  <c r="L19" i="15"/>
  <c r="K19" i="15"/>
  <c r="I19" i="15"/>
  <c r="H19" i="15"/>
  <c r="G19" i="15"/>
  <c r="L18" i="15"/>
  <c r="K18" i="15"/>
  <c r="I18" i="15"/>
  <c r="H18" i="15"/>
  <c r="G18" i="15"/>
  <c r="L17" i="15"/>
  <c r="K17" i="15"/>
  <c r="I17" i="15"/>
  <c r="H17" i="15"/>
  <c r="G17" i="15"/>
  <c r="L16" i="15"/>
  <c r="K16" i="15"/>
  <c r="I16" i="15"/>
  <c r="H16" i="15"/>
  <c r="G16" i="15"/>
  <c r="L15" i="15"/>
  <c r="K15" i="15"/>
  <c r="I15" i="15"/>
  <c r="H15" i="15"/>
  <c r="G15" i="15"/>
  <c r="L14" i="15"/>
  <c r="K14" i="15"/>
  <c r="I14" i="15"/>
  <c r="H14" i="15"/>
  <c r="G14" i="15"/>
  <c r="A6" i="15"/>
  <c r="I32" i="14"/>
  <c r="I31" i="14"/>
  <c r="I30" i="14"/>
  <c r="I29" i="14"/>
  <c r="I28" i="14"/>
  <c r="I27" i="14"/>
  <c r="I26" i="14"/>
  <c r="I25" i="14"/>
  <c r="I24" i="14"/>
  <c r="I23" i="14"/>
  <c r="I22" i="14"/>
  <c r="I21" i="14"/>
  <c r="A15" i="14"/>
  <c r="M5" i="14"/>
  <c r="E5" i="14"/>
  <c r="I59" i="7"/>
  <c r="I58" i="7"/>
  <c r="I57" i="7"/>
  <c r="I56" i="7"/>
  <c r="I55" i="7"/>
  <c r="I54" i="7"/>
  <c r="I53" i="7"/>
  <c r="I52" i="7"/>
  <c r="I51" i="7"/>
  <c r="I50" i="7"/>
  <c r="I49" i="7"/>
  <c r="I48" i="7"/>
  <c r="B32" i="7"/>
  <c r="G23" i="7"/>
  <c r="G10" i="7"/>
  <c r="G7" i="7"/>
  <c r="G21" i="7" s="1"/>
  <c r="B7" i="7"/>
  <c r="G9" i="7" s="1"/>
  <c r="G14" i="7" s="1"/>
  <c r="J156" i="6"/>
  <c r="H156" i="6"/>
  <c r="I156" i="6" s="1"/>
  <c r="G156" i="6"/>
  <c r="J155" i="6"/>
  <c r="H155" i="6"/>
  <c r="I155" i="6" s="1"/>
  <c r="G155" i="6"/>
  <c r="J154" i="6"/>
  <c r="H154" i="6"/>
  <c r="I154" i="6" s="1"/>
  <c r="G154" i="6"/>
  <c r="J153" i="6"/>
  <c r="H153" i="6"/>
  <c r="I153" i="6" s="1"/>
  <c r="G153" i="6"/>
  <c r="J152" i="6"/>
  <c r="H152" i="6"/>
  <c r="I152" i="6" s="1"/>
  <c r="G152" i="6"/>
  <c r="J151" i="6"/>
  <c r="H151" i="6"/>
  <c r="I151" i="6" s="1"/>
  <c r="G151" i="6"/>
  <c r="J150" i="6"/>
  <c r="H150" i="6"/>
  <c r="I150" i="6" s="1"/>
  <c r="G150" i="6"/>
  <c r="J149" i="6"/>
  <c r="H149" i="6"/>
  <c r="I149" i="6" s="1"/>
  <c r="G149" i="6"/>
  <c r="J148" i="6"/>
  <c r="H148" i="6"/>
  <c r="I148" i="6" s="1"/>
  <c r="G148" i="6"/>
  <c r="J147" i="6"/>
  <c r="H147" i="6"/>
  <c r="I147" i="6" s="1"/>
  <c r="G147" i="6"/>
  <c r="J146" i="6"/>
  <c r="H146" i="6"/>
  <c r="I146" i="6" s="1"/>
  <c r="G146" i="6"/>
  <c r="J145" i="6"/>
  <c r="H145" i="6"/>
  <c r="I145" i="6" s="1"/>
  <c r="G145" i="6"/>
  <c r="J144" i="6"/>
  <c r="H144" i="6"/>
  <c r="I144" i="6" s="1"/>
  <c r="G144" i="6"/>
  <c r="J143" i="6"/>
  <c r="H143" i="6"/>
  <c r="I143" i="6" s="1"/>
  <c r="G143" i="6"/>
  <c r="J142" i="6"/>
  <c r="H142" i="6"/>
  <c r="I142" i="6" s="1"/>
  <c r="G142" i="6"/>
  <c r="J141" i="6"/>
  <c r="H141" i="6"/>
  <c r="I141" i="6" s="1"/>
  <c r="G141" i="6"/>
  <c r="J140" i="6"/>
  <c r="H140" i="6"/>
  <c r="I140" i="6" s="1"/>
  <c r="G140" i="6"/>
  <c r="J139" i="6"/>
  <c r="H139" i="6"/>
  <c r="I139" i="6" s="1"/>
  <c r="G139" i="6"/>
  <c r="J138" i="6"/>
  <c r="H138" i="6"/>
  <c r="I138" i="6" s="1"/>
  <c r="G138" i="6"/>
  <c r="J137" i="6"/>
  <c r="H137" i="6"/>
  <c r="I137" i="6" s="1"/>
  <c r="G137" i="6"/>
  <c r="J136" i="6"/>
  <c r="H136" i="6"/>
  <c r="I136" i="6" s="1"/>
  <c r="G136" i="6"/>
  <c r="J135" i="6"/>
  <c r="H135" i="6"/>
  <c r="I135" i="6" s="1"/>
  <c r="G135" i="6"/>
  <c r="J134" i="6"/>
  <c r="H134" i="6"/>
  <c r="I134" i="6" s="1"/>
  <c r="G134" i="6"/>
  <c r="J133" i="6"/>
  <c r="H133" i="6"/>
  <c r="I133" i="6" s="1"/>
  <c r="G133" i="6"/>
  <c r="J132" i="6"/>
  <c r="H132" i="6"/>
  <c r="I132" i="6" s="1"/>
  <c r="G132" i="6"/>
  <c r="J131" i="6"/>
  <c r="H131" i="6"/>
  <c r="I131" i="6" s="1"/>
  <c r="G131" i="6"/>
  <c r="J130" i="6"/>
  <c r="H130" i="6"/>
  <c r="I130" i="6" s="1"/>
  <c r="G130" i="6"/>
  <c r="J129" i="6"/>
  <c r="H129" i="6"/>
  <c r="I129" i="6" s="1"/>
  <c r="G129" i="6"/>
  <c r="J128" i="6"/>
  <c r="H128" i="6"/>
  <c r="I128" i="6" s="1"/>
  <c r="G128" i="6"/>
  <c r="J127" i="6"/>
  <c r="H127" i="6"/>
  <c r="I127" i="6" s="1"/>
  <c r="G127" i="6"/>
  <c r="J126" i="6"/>
  <c r="H126" i="6"/>
  <c r="I126" i="6" s="1"/>
  <c r="G126" i="6"/>
  <c r="J125" i="6"/>
  <c r="H125" i="6"/>
  <c r="I125" i="6" s="1"/>
  <c r="G125" i="6"/>
  <c r="J124" i="6"/>
  <c r="H124" i="6"/>
  <c r="I124" i="6" s="1"/>
  <c r="G124" i="6"/>
  <c r="J123" i="6"/>
  <c r="H123" i="6"/>
  <c r="I123" i="6" s="1"/>
  <c r="G123" i="6"/>
  <c r="J122" i="6"/>
  <c r="H122" i="6"/>
  <c r="I122" i="6" s="1"/>
  <c r="G122" i="6"/>
  <c r="J121" i="6"/>
  <c r="H121" i="6"/>
  <c r="I121" i="6" s="1"/>
  <c r="G121" i="6"/>
  <c r="J120" i="6"/>
  <c r="H120" i="6"/>
  <c r="I120" i="6" s="1"/>
  <c r="G120" i="6"/>
  <c r="J119" i="6"/>
  <c r="H119" i="6"/>
  <c r="I119" i="6" s="1"/>
  <c r="G119" i="6"/>
  <c r="J118" i="6"/>
  <c r="H118" i="6"/>
  <c r="I118" i="6" s="1"/>
  <c r="G118" i="6"/>
  <c r="J117" i="6"/>
  <c r="H117" i="6"/>
  <c r="I117" i="6" s="1"/>
  <c r="G117" i="6"/>
  <c r="J116" i="6"/>
  <c r="H116" i="6"/>
  <c r="I116" i="6" s="1"/>
  <c r="G116" i="6"/>
  <c r="J115" i="6"/>
  <c r="H115" i="6"/>
  <c r="I115" i="6" s="1"/>
  <c r="G115" i="6"/>
  <c r="J114" i="6"/>
  <c r="H114" i="6"/>
  <c r="I114" i="6" s="1"/>
  <c r="G114" i="6"/>
  <c r="J113" i="6"/>
  <c r="H113" i="6"/>
  <c r="I113" i="6" s="1"/>
  <c r="G113" i="6"/>
  <c r="J112" i="6"/>
  <c r="H112" i="6"/>
  <c r="I112" i="6" s="1"/>
  <c r="G112" i="6"/>
  <c r="J111" i="6"/>
  <c r="H111" i="6"/>
  <c r="I111" i="6" s="1"/>
  <c r="G111" i="6"/>
  <c r="J110" i="6"/>
  <c r="H110" i="6"/>
  <c r="I110" i="6" s="1"/>
  <c r="G110" i="6"/>
  <c r="J109" i="6"/>
  <c r="H109" i="6"/>
  <c r="I109" i="6" s="1"/>
  <c r="G109" i="6"/>
  <c r="J108" i="6"/>
  <c r="H108" i="6"/>
  <c r="I108" i="6" s="1"/>
  <c r="G108" i="6"/>
  <c r="J107" i="6"/>
  <c r="H107" i="6"/>
  <c r="I107" i="6" s="1"/>
  <c r="G107" i="6"/>
  <c r="J106" i="6"/>
  <c r="H106" i="6"/>
  <c r="I106" i="6" s="1"/>
  <c r="G106" i="6"/>
  <c r="J105" i="6"/>
  <c r="H105" i="6"/>
  <c r="I105" i="6" s="1"/>
  <c r="G105" i="6"/>
  <c r="J104" i="6"/>
  <c r="H104" i="6"/>
  <c r="I104" i="6" s="1"/>
  <c r="G104" i="6"/>
  <c r="J103" i="6"/>
  <c r="H103" i="6"/>
  <c r="I103" i="6" s="1"/>
  <c r="G103" i="6"/>
  <c r="J102" i="6"/>
  <c r="H102" i="6"/>
  <c r="I102" i="6" s="1"/>
  <c r="G102" i="6"/>
  <c r="J101" i="6"/>
  <c r="H101" i="6"/>
  <c r="I101" i="6" s="1"/>
  <c r="G101" i="6"/>
  <c r="J100" i="6"/>
  <c r="H100" i="6"/>
  <c r="I100" i="6" s="1"/>
  <c r="G100" i="6"/>
  <c r="J99" i="6"/>
  <c r="H99" i="6"/>
  <c r="I99" i="6" s="1"/>
  <c r="G99" i="6"/>
  <c r="J98" i="6"/>
  <c r="H98" i="6"/>
  <c r="I98" i="6" s="1"/>
  <c r="G98" i="6"/>
  <c r="J97" i="6"/>
  <c r="H97" i="6"/>
  <c r="I97" i="6" s="1"/>
  <c r="G97" i="6"/>
  <c r="J96" i="6"/>
  <c r="H96" i="6"/>
  <c r="I96" i="6" s="1"/>
  <c r="G96" i="6"/>
  <c r="J95" i="6"/>
  <c r="H95" i="6"/>
  <c r="I95" i="6" s="1"/>
  <c r="G95" i="6"/>
  <c r="J94" i="6"/>
  <c r="H94" i="6"/>
  <c r="I94" i="6" s="1"/>
  <c r="G94" i="6"/>
  <c r="J93" i="6"/>
  <c r="H93" i="6"/>
  <c r="I93" i="6" s="1"/>
  <c r="G93" i="6"/>
  <c r="J92" i="6"/>
  <c r="H92" i="6"/>
  <c r="I92" i="6" s="1"/>
  <c r="G92" i="6"/>
  <c r="J91" i="6"/>
  <c r="H91" i="6"/>
  <c r="I91" i="6" s="1"/>
  <c r="G91" i="6"/>
  <c r="J90" i="6"/>
  <c r="H90" i="6"/>
  <c r="I90" i="6" s="1"/>
  <c r="G90" i="6"/>
  <c r="J89" i="6"/>
  <c r="H89" i="6"/>
  <c r="I89" i="6" s="1"/>
  <c r="G89" i="6"/>
  <c r="J88" i="6"/>
  <c r="H88" i="6"/>
  <c r="I88" i="6" s="1"/>
  <c r="G88" i="6"/>
  <c r="J87" i="6"/>
  <c r="H87" i="6"/>
  <c r="I87" i="6" s="1"/>
  <c r="G87" i="6"/>
  <c r="J86" i="6"/>
  <c r="H86" i="6"/>
  <c r="I86" i="6" s="1"/>
  <c r="G86" i="6"/>
  <c r="J85" i="6"/>
  <c r="H85" i="6"/>
  <c r="I85" i="6" s="1"/>
  <c r="G85" i="6"/>
  <c r="J84" i="6"/>
  <c r="H84" i="6"/>
  <c r="I84" i="6" s="1"/>
  <c r="G84" i="6"/>
  <c r="J83" i="6"/>
  <c r="H83" i="6"/>
  <c r="I83" i="6" s="1"/>
  <c r="G83" i="6"/>
  <c r="J82" i="6"/>
  <c r="H82" i="6"/>
  <c r="I82" i="6" s="1"/>
  <c r="G82" i="6"/>
  <c r="J81" i="6"/>
  <c r="H81" i="6"/>
  <c r="I81" i="6" s="1"/>
  <c r="G81" i="6"/>
  <c r="J80" i="6"/>
  <c r="H80" i="6"/>
  <c r="I80" i="6" s="1"/>
  <c r="G80" i="6"/>
  <c r="J79" i="6"/>
  <c r="H79" i="6"/>
  <c r="I79" i="6" s="1"/>
  <c r="G79" i="6"/>
  <c r="J78" i="6"/>
  <c r="H78" i="6"/>
  <c r="I78" i="6" s="1"/>
  <c r="G78" i="6"/>
  <c r="J77" i="6"/>
  <c r="H77" i="6"/>
  <c r="I77" i="6" s="1"/>
  <c r="G77" i="6"/>
  <c r="J76" i="6"/>
  <c r="H76" i="6"/>
  <c r="I76" i="6" s="1"/>
  <c r="G76" i="6"/>
  <c r="J75" i="6"/>
  <c r="H75" i="6"/>
  <c r="I75" i="6" s="1"/>
  <c r="G75" i="6"/>
  <c r="J74" i="6"/>
  <c r="H74" i="6"/>
  <c r="I74" i="6" s="1"/>
  <c r="G74" i="6"/>
  <c r="J73" i="6"/>
  <c r="H73" i="6"/>
  <c r="I73" i="6" s="1"/>
  <c r="G73" i="6"/>
  <c r="J72" i="6"/>
  <c r="H72" i="6"/>
  <c r="I72" i="6" s="1"/>
  <c r="G72" i="6"/>
  <c r="J71" i="6"/>
  <c r="H71" i="6"/>
  <c r="I71" i="6" s="1"/>
  <c r="G71" i="6"/>
  <c r="J70" i="6"/>
  <c r="H70" i="6"/>
  <c r="I70" i="6" s="1"/>
  <c r="G70" i="6"/>
  <c r="J69" i="6"/>
  <c r="H69" i="6"/>
  <c r="I69" i="6" s="1"/>
  <c r="G69" i="6"/>
  <c r="J68" i="6"/>
  <c r="H68" i="6"/>
  <c r="I68" i="6" s="1"/>
  <c r="G68" i="6"/>
  <c r="J67" i="6"/>
  <c r="H67" i="6"/>
  <c r="I67" i="6" s="1"/>
  <c r="G67" i="6"/>
  <c r="J66" i="6"/>
  <c r="H66" i="6"/>
  <c r="I66" i="6" s="1"/>
  <c r="G66" i="6"/>
  <c r="J65" i="6"/>
  <c r="H65" i="6"/>
  <c r="I65" i="6" s="1"/>
  <c r="G65" i="6"/>
  <c r="J64" i="6"/>
  <c r="H64" i="6"/>
  <c r="I64" i="6" s="1"/>
  <c r="G64" i="6"/>
  <c r="J63" i="6"/>
  <c r="H63" i="6"/>
  <c r="I63" i="6" s="1"/>
  <c r="G63" i="6"/>
  <c r="J62" i="6"/>
  <c r="H62" i="6"/>
  <c r="I62" i="6" s="1"/>
  <c r="G62" i="6"/>
  <c r="J61" i="6"/>
  <c r="H61" i="6"/>
  <c r="I61" i="6" s="1"/>
  <c r="G61" i="6"/>
  <c r="J60" i="6"/>
  <c r="H60" i="6"/>
  <c r="I60" i="6" s="1"/>
  <c r="G60" i="6"/>
  <c r="J59" i="6"/>
  <c r="H59" i="6"/>
  <c r="I59" i="6" s="1"/>
  <c r="G59" i="6"/>
  <c r="J58" i="6"/>
  <c r="H58" i="6"/>
  <c r="I58" i="6" s="1"/>
  <c r="G58" i="6"/>
  <c r="J57" i="6"/>
  <c r="H57" i="6"/>
  <c r="I57" i="6" s="1"/>
  <c r="G57" i="6"/>
  <c r="J56" i="6"/>
  <c r="H56" i="6"/>
  <c r="I56" i="6" s="1"/>
  <c r="G56" i="6"/>
  <c r="J55" i="6"/>
  <c r="H55" i="6"/>
  <c r="I55" i="6" s="1"/>
  <c r="G55" i="6"/>
  <c r="J54" i="6"/>
  <c r="H54" i="6"/>
  <c r="I54" i="6" s="1"/>
  <c r="G54" i="6"/>
  <c r="J53" i="6"/>
  <c r="H53" i="6"/>
  <c r="I53" i="6" s="1"/>
  <c r="G53" i="6"/>
  <c r="J52" i="6"/>
  <c r="H52" i="6"/>
  <c r="I52" i="6" s="1"/>
  <c r="G52" i="6"/>
  <c r="J51" i="6"/>
  <c r="H51" i="6"/>
  <c r="I51" i="6" s="1"/>
  <c r="G51" i="6"/>
  <c r="J50" i="6"/>
  <c r="H50" i="6"/>
  <c r="I50" i="6" s="1"/>
  <c r="G50" i="6"/>
  <c r="J49" i="6"/>
  <c r="H49" i="6"/>
  <c r="I49" i="6" s="1"/>
  <c r="G49" i="6"/>
  <c r="J48" i="6"/>
  <c r="H48" i="6"/>
  <c r="I48" i="6" s="1"/>
  <c r="G48" i="6"/>
  <c r="J47" i="6"/>
  <c r="H47" i="6"/>
  <c r="I47" i="6" s="1"/>
  <c r="G47" i="6"/>
  <c r="J46" i="6"/>
  <c r="H46" i="6"/>
  <c r="I46" i="6" s="1"/>
  <c r="G46" i="6"/>
  <c r="J45" i="6"/>
  <c r="H45" i="6"/>
  <c r="I45" i="6" s="1"/>
  <c r="G45" i="6"/>
  <c r="J44" i="6"/>
  <c r="H44" i="6"/>
  <c r="I44" i="6" s="1"/>
  <c r="G44" i="6"/>
  <c r="J43" i="6"/>
  <c r="H43" i="6"/>
  <c r="I43" i="6" s="1"/>
  <c r="G43" i="6"/>
  <c r="J42" i="6"/>
  <c r="H42" i="6"/>
  <c r="I42" i="6" s="1"/>
  <c r="G42" i="6"/>
  <c r="J41" i="6"/>
  <c r="H41" i="6"/>
  <c r="I41" i="6" s="1"/>
  <c r="G41" i="6"/>
  <c r="J40" i="6"/>
  <c r="H40" i="6"/>
  <c r="I40" i="6" s="1"/>
  <c r="G40" i="6"/>
  <c r="J39" i="6"/>
  <c r="H39" i="6"/>
  <c r="I39" i="6" s="1"/>
  <c r="G39" i="6"/>
  <c r="J38" i="6"/>
  <c r="H38" i="6"/>
  <c r="I38" i="6" s="1"/>
  <c r="G38" i="6"/>
  <c r="J37" i="6"/>
  <c r="H37" i="6"/>
  <c r="I37" i="6" s="1"/>
  <c r="G37" i="6"/>
  <c r="J36" i="6"/>
  <c r="H36" i="6"/>
  <c r="I36" i="6" s="1"/>
  <c r="G36" i="6"/>
  <c r="J35" i="6"/>
  <c r="H35" i="6"/>
  <c r="I35" i="6" s="1"/>
  <c r="G35" i="6"/>
  <c r="J34" i="6"/>
  <c r="H34" i="6"/>
  <c r="I34" i="6" s="1"/>
  <c r="G34" i="6"/>
  <c r="J33" i="6"/>
  <c r="H33" i="6"/>
  <c r="I33" i="6" s="1"/>
  <c r="G33" i="6"/>
  <c r="J32" i="6"/>
  <c r="H32" i="6"/>
  <c r="I32" i="6" s="1"/>
  <c r="G32" i="6"/>
  <c r="J31" i="6"/>
  <c r="H31" i="6"/>
  <c r="I31" i="6" s="1"/>
  <c r="G31" i="6"/>
  <c r="J30" i="6"/>
  <c r="H30" i="6"/>
  <c r="I30" i="6" s="1"/>
  <c r="G30" i="6"/>
  <c r="J29" i="6"/>
  <c r="H29" i="6"/>
  <c r="I29" i="6" s="1"/>
  <c r="G29" i="6"/>
  <c r="J28" i="6"/>
  <c r="H28" i="6"/>
  <c r="I28" i="6" s="1"/>
  <c r="G28" i="6"/>
  <c r="J27" i="6"/>
  <c r="H27" i="6"/>
  <c r="I27" i="6" s="1"/>
  <c r="G27" i="6"/>
  <c r="J26" i="6"/>
  <c r="H26" i="6"/>
  <c r="I26" i="6" s="1"/>
  <c r="G26" i="6"/>
  <c r="J25" i="6"/>
  <c r="H25" i="6"/>
  <c r="I25" i="6" s="1"/>
  <c r="G25" i="6"/>
  <c r="J24" i="6"/>
  <c r="H24" i="6"/>
  <c r="I24" i="6" s="1"/>
  <c r="G24" i="6"/>
  <c r="J23" i="6"/>
  <c r="H23" i="6"/>
  <c r="I23" i="6" s="1"/>
  <c r="G23" i="6"/>
  <c r="J22" i="6"/>
  <c r="H22" i="6"/>
  <c r="I22" i="6" s="1"/>
  <c r="G22" i="6"/>
  <c r="J21" i="6"/>
  <c r="H21" i="6"/>
  <c r="I21" i="6" s="1"/>
  <c r="G21" i="6"/>
  <c r="J20" i="6"/>
  <c r="H20" i="6"/>
  <c r="I20" i="6" s="1"/>
  <c r="G20" i="6"/>
  <c r="J19" i="6"/>
  <c r="H19" i="6"/>
  <c r="I19" i="6" s="1"/>
  <c r="G19" i="6"/>
  <c r="J18" i="6"/>
  <c r="H18" i="6"/>
  <c r="I18" i="6" s="1"/>
  <c r="G18" i="6"/>
  <c r="J17" i="6"/>
  <c r="H17" i="6"/>
  <c r="I17" i="6" s="1"/>
  <c r="G17" i="6"/>
  <c r="J16" i="6"/>
  <c r="H16" i="6"/>
  <c r="I16" i="6" s="1"/>
  <c r="G16" i="6"/>
  <c r="J15" i="6"/>
  <c r="H15" i="6"/>
  <c r="I15" i="6" s="1"/>
  <c r="G15" i="6"/>
  <c r="J14" i="6"/>
  <c r="H14" i="6"/>
  <c r="I14" i="6" s="1"/>
  <c r="G14" i="6"/>
  <c r="J13" i="6"/>
  <c r="H13" i="6"/>
  <c r="I13" i="6" s="1"/>
  <c r="G13" i="6"/>
  <c r="J12" i="6"/>
  <c r="H12" i="6"/>
  <c r="I12" i="6" s="1"/>
  <c r="G12" i="6"/>
  <c r="J11" i="6"/>
  <c r="H11" i="6"/>
  <c r="I11" i="6" s="1"/>
  <c r="G11" i="6"/>
  <c r="J10" i="6"/>
  <c r="H10" i="6"/>
  <c r="I10" i="6" s="1"/>
  <c r="G10" i="6"/>
  <c r="J9" i="6"/>
  <c r="H9" i="6"/>
  <c r="I9" i="6" s="1"/>
  <c r="G9" i="6"/>
  <c r="J8" i="6"/>
  <c r="H8" i="6"/>
  <c r="I8" i="6" s="1"/>
  <c r="G8" i="6"/>
  <c r="J7" i="6"/>
  <c r="H7" i="6"/>
  <c r="I7" i="6" s="1"/>
  <c r="G7" i="6"/>
  <c r="R256" i="5"/>
  <c r="Q256" i="5"/>
  <c r="N256" i="5"/>
  <c r="O256" i="5" s="1"/>
  <c r="M256" i="5"/>
  <c r="L256" i="5"/>
  <c r="K256" i="5"/>
  <c r="R255" i="5"/>
  <c r="Q255" i="5"/>
  <c r="N255" i="5"/>
  <c r="O255" i="5" s="1"/>
  <c r="M255" i="5"/>
  <c r="L255" i="5"/>
  <c r="K255" i="5"/>
  <c r="R254" i="5"/>
  <c r="Q254" i="5"/>
  <c r="N254" i="5"/>
  <c r="O254" i="5" s="1"/>
  <c r="M254" i="5"/>
  <c r="L254" i="5"/>
  <c r="K254" i="5"/>
  <c r="R253" i="5"/>
  <c r="Q253" i="5"/>
  <c r="N253" i="5"/>
  <c r="O253" i="5" s="1"/>
  <c r="M253" i="5"/>
  <c r="L253" i="5"/>
  <c r="K253" i="5"/>
  <c r="R252" i="5"/>
  <c r="Q252" i="5"/>
  <c r="N252" i="5"/>
  <c r="O252" i="5" s="1"/>
  <c r="M252" i="5"/>
  <c r="L252" i="5"/>
  <c r="K252" i="5"/>
  <c r="R251" i="5"/>
  <c r="Q251" i="5"/>
  <c r="N251" i="5"/>
  <c r="O251" i="5" s="1"/>
  <c r="M251" i="5"/>
  <c r="L251" i="5"/>
  <c r="K251" i="5"/>
  <c r="R250" i="5"/>
  <c r="Q250" i="5"/>
  <c r="N250" i="5"/>
  <c r="O250" i="5" s="1"/>
  <c r="M250" i="5"/>
  <c r="L250" i="5"/>
  <c r="K250" i="5"/>
  <c r="R249" i="5"/>
  <c r="Q249" i="5"/>
  <c r="N249" i="5"/>
  <c r="O249" i="5" s="1"/>
  <c r="M249" i="5"/>
  <c r="L249" i="5"/>
  <c r="K249" i="5"/>
  <c r="R248" i="5"/>
  <c r="Q248" i="5"/>
  <c r="N248" i="5"/>
  <c r="O248" i="5" s="1"/>
  <c r="M248" i="5"/>
  <c r="L248" i="5"/>
  <c r="K248" i="5"/>
  <c r="R247" i="5"/>
  <c r="Q247" i="5"/>
  <c r="N247" i="5"/>
  <c r="O247" i="5" s="1"/>
  <c r="M247" i="5"/>
  <c r="L247" i="5"/>
  <c r="K247" i="5"/>
  <c r="R246" i="5"/>
  <c r="Q246" i="5"/>
  <c r="N246" i="5"/>
  <c r="O246" i="5" s="1"/>
  <c r="M246" i="5"/>
  <c r="L246" i="5"/>
  <c r="K246" i="5"/>
  <c r="R245" i="5"/>
  <c r="Q245" i="5"/>
  <c r="N245" i="5"/>
  <c r="O245" i="5" s="1"/>
  <c r="M245" i="5"/>
  <c r="L245" i="5"/>
  <c r="K245" i="5"/>
  <c r="R244" i="5"/>
  <c r="Q244" i="5"/>
  <c r="N244" i="5"/>
  <c r="O244" i="5" s="1"/>
  <c r="M244" i="5"/>
  <c r="L244" i="5"/>
  <c r="K244" i="5"/>
  <c r="R243" i="5"/>
  <c r="Q243" i="5"/>
  <c r="N243" i="5"/>
  <c r="O243" i="5" s="1"/>
  <c r="M243" i="5"/>
  <c r="L243" i="5"/>
  <c r="K243" i="5"/>
  <c r="R242" i="5"/>
  <c r="Q242" i="5"/>
  <c r="N242" i="5"/>
  <c r="O242" i="5" s="1"/>
  <c r="M242" i="5"/>
  <c r="L242" i="5"/>
  <c r="K242" i="5"/>
  <c r="R241" i="5"/>
  <c r="Q241" i="5"/>
  <c r="N241" i="5"/>
  <c r="O241" i="5" s="1"/>
  <c r="M241" i="5"/>
  <c r="L241" i="5"/>
  <c r="K241" i="5"/>
  <c r="R240" i="5"/>
  <c r="Q240" i="5"/>
  <c r="N240" i="5"/>
  <c r="O240" i="5" s="1"/>
  <c r="M240" i="5"/>
  <c r="L240" i="5"/>
  <c r="K240" i="5"/>
  <c r="R239" i="5"/>
  <c r="Q239" i="5"/>
  <c r="N239" i="5"/>
  <c r="O239" i="5" s="1"/>
  <c r="M239" i="5"/>
  <c r="L239" i="5"/>
  <c r="K239" i="5"/>
  <c r="R238" i="5"/>
  <c r="Q238" i="5"/>
  <c r="N238" i="5"/>
  <c r="O238" i="5" s="1"/>
  <c r="M238" i="5"/>
  <c r="L238" i="5"/>
  <c r="K238" i="5"/>
  <c r="R237" i="5"/>
  <c r="Q237" i="5"/>
  <c r="N237" i="5"/>
  <c r="O237" i="5" s="1"/>
  <c r="M237" i="5"/>
  <c r="L237" i="5"/>
  <c r="K237" i="5"/>
  <c r="R236" i="5"/>
  <c r="Q236" i="5"/>
  <c r="N236" i="5"/>
  <c r="O236" i="5" s="1"/>
  <c r="M236" i="5"/>
  <c r="L236" i="5"/>
  <c r="K236" i="5"/>
  <c r="R235" i="5"/>
  <c r="Q235" i="5"/>
  <c r="N235" i="5"/>
  <c r="O235" i="5" s="1"/>
  <c r="M235" i="5"/>
  <c r="L235" i="5"/>
  <c r="K235" i="5"/>
  <c r="R234" i="5"/>
  <c r="Q234" i="5"/>
  <c r="N234" i="5"/>
  <c r="O234" i="5" s="1"/>
  <c r="M234" i="5"/>
  <c r="L234" i="5"/>
  <c r="K234" i="5"/>
  <c r="R233" i="5"/>
  <c r="Q233" i="5"/>
  <c r="N233" i="5"/>
  <c r="O233" i="5" s="1"/>
  <c r="M233" i="5"/>
  <c r="L233" i="5"/>
  <c r="K233" i="5"/>
  <c r="R232" i="5"/>
  <c r="Q232" i="5"/>
  <c r="N232" i="5"/>
  <c r="O232" i="5" s="1"/>
  <c r="M232" i="5"/>
  <c r="L232" i="5"/>
  <c r="K232" i="5"/>
  <c r="R231" i="5"/>
  <c r="Q231" i="5"/>
  <c r="N231" i="5"/>
  <c r="O231" i="5" s="1"/>
  <c r="M231" i="5"/>
  <c r="L231" i="5"/>
  <c r="K231" i="5"/>
  <c r="R230" i="5"/>
  <c r="Q230" i="5"/>
  <c r="N230" i="5"/>
  <c r="O230" i="5" s="1"/>
  <c r="M230" i="5"/>
  <c r="L230" i="5"/>
  <c r="K230" i="5"/>
  <c r="R229" i="5"/>
  <c r="Q229" i="5"/>
  <c r="N229" i="5"/>
  <c r="O229" i="5" s="1"/>
  <c r="M229" i="5"/>
  <c r="L229" i="5"/>
  <c r="K229" i="5"/>
  <c r="R228" i="5"/>
  <c r="Q228" i="5"/>
  <c r="N228" i="5"/>
  <c r="O228" i="5" s="1"/>
  <c r="M228" i="5"/>
  <c r="L228" i="5"/>
  <c r="K228" i="5"/>
  <c r="R227" i="5"/>
  <c r="Q227" i="5"/>
  <c r="N227" i="5"/>
  <c r="O227" i="5" s="1"/>
  <c r="M227" i="5"/>
  <c r="L227" i="5"/>
  <c r="K227" i="5"/>
  <c r="R226" i="5"/>
  <c r="Q226" i="5"/>
  <c r="N226" i="5"/>
  <c r="O226" i="5" s="1"/>
  <c r="M226" i="5"/>
  <c r="L226" i="5"/>
  <c r="K226" i="5"/>
  <c r="R225" i="5"/>
  <c r="Q225" i="5"/>
  <c r="N225" i="5"/>
  <c r="O225" i="5" s="1"/>
  <c r="M225" i="5"/>
  <c r="L225" i="5"/>
  <c r="K225" i="5"/>
  <c r="R224" i="5"/>
  <c r="Q224" i="5"/>
  <c r="N224" i="5"/>
  <c r="O224" i="5" s="1"/>
  <c r="M224" i="5"/>
  <c r="L224" i="5"/>
  <c r="K224" i="5"/>
  <c r="R223" i="5"/>
  <c r="Q223" i="5"/>
  <c r="N223" i="5"/>
  <c r="O223" i="5" s="1"/>
  <c r="M223" i="5"/>
  <c r="L223" i="5"/>
  <c r="K223" i="5"/>
  <c r="R222" i="5"/>
  <c r="Q222" i="5"/>
  <c r="N222" i="5"/>
  <c r="O222" i="5" s="1"/>
  <c r="M222" i="5"/>
  <c r="L222" i="5"/>
  <c r="K222" i="5"/>
  <c r="R221" i="5"/>
  <c r="Q221" i="5"/>
  <c r="N221" i="5"/>
  <c r="O221" i="5" s="1"/>
  <c r="M221" i="5"/>
  <c r="L221" i="5"/>
  <c r="K221" i="5"/>
  <c r="R220" i="5"/>
  <c r="Q220" i="5"/>
  <c r="N220" i="5"/>
  <c r="O220" i="5" s="1"/>
  <c r="M220" i="5"/>
  <c r="L220" i="5"/>
  <c r="K220" i="5"/>
  <c r="R219" i="5"/>
  <c r="Q219" i="5"/>
  <c r="N219" i="5"/>
  <c r="O219" i="5" s="1"/>
  <c r="M219" i="5"/>
  <c r="L219" i="5"/>
  <c r="K219" i="5"/>
  <c r="R218" i="5"/>
  <c r="Q218" i="5"/>
  <c r="N218" i="5"/>
  <c r="O218" i="5" s="1"/>
  <c r="M218" i="5"/>
  <c r="L218" i="5"/>
  <c r="K218" i="5"/>
  <c r="R217" i="5"/>
  <c r="Q217" i="5"/>
  <c r="N217" i="5"/>
  <c r="O217" i="5" s="1"/>
  <c r="M217" i="5"/>
  <c r="L217" i="5"/>
  <c r="K217" i="5"/>
  <c r="R216" i="5"/>
  <c r="Q216" i="5"/>
  <c r="N216" i="5"/>
  <c r="O216" i="5" s="1"/>
  <c r="M216" i="5"/>
  <c r="L216" i="5"/>
  <c r="K216" i="5"/>
  <c r="R215" i="5"/>
  <c r="Q215" i="5"/>
  <c r="N215" i="5"/>
  <c r="O215" i="5" s="1"/>
  <c r="M215" i="5"/>
  <c r="L215" i="5"/>
  <c r="K215" i="5"/>
  <c r="R214" i="5"/>
  <c r="Q214" i="5"/>
  <c r="N214" i="5"/>
  <c r="O214" i="5" s="1"/>
  <c r="M214" i="5"/>
  <c r="L214" i="5"/>
  <c r="K214" i="5"/>
  <c r="R213" i="5"/>
  <c r="Q213" i="5"/>
  <c r="N213" i="5"/>
  <c r="O213" i="5" s="1"/>
  <c r="M213" i="5"/>
  <c r="L213" i="5"/>
  <c r="K213" i="5"/>
  <c r="R212" i="5"/>
  <c r="Q212" i="5"/>
  <c r="N212" i="5"/>
  <c r="O212" i="5" s="1"/>
  <c r="M212" i="5"/>
  <c r="L212" i="5"/>
  <c r="K212" i="5"/>
  <c r="R211" i="5"/>
  <c r="Q211" i="5"/>
  <c r="N211" i="5"/>
  <c r="O211" i="5" s="1"/>
  <c r="M211" i="5"/>
  <c r="L211" i="5"/>
  <c r="K211" i="5"/>
  <c r="R210" i="5"/>
  <c r="Q210" i="5"/>
  <c r="N210" i="5"/>
  <c r="O210" i="5" s="1"/>
  <c r="M210" i="5"/>
  <c r="L210" i="5"/>
  <c r="K210" i="5"/>
  <c r="R209" i="5"/>
  <c r="Q209" i="5"/>
  <c r="N209" i="5"/>
  <c r="O209" i="5" s="1"/>
  <c r="M209" i="5"/>
  <c r="L209" i="5"/>
  <c r="K209" i="5"/>
  <c r="R208" i="5"/>
  <c r="Q208" i="5"/>
  <c r="N208" i="5"/>
  <c r="O208" i="5" s="1"/>
  <c r="M208" i="5"/>
  <c r="L208" i="5"/>
  <c r="K208" i="5"/>
  <c r="R207" i="5"/>
  <c r="Q207" i="5"/>
  <c r="N207" i="5"/>
  <c r="O207" i="5" s="1"/>
  <c r="M207" i="5"/>
  <c r="L207" i="5"/>
  <c r="K207" i="5"/>
  <c r="R206" i="5"/>
  <c r="Q206" i="5"/>
  <c r="N206" i="5"/>
  <c r="O206" i="5" s="1"/>
  <c r="M206" i="5"/>
  <c r="L206" i="5"/>
  <c r="K206" i="5"/>
  <c r="R205" i="5"/>
  <c r="Q205" i="5"/>
  <c r="N205" i="5"/>
  <c r="O205" i="5" s="1"/>
  <c r="M205" i="5"/>
  <c r="L205" i="5"/>
  <c r="K205" i="5"/>
  <c r="R204" i="5"/>
  <c r="Q204" i="5"/>
  <c r="N204" i="5"/>
  <c r="O204" i="5" s="1"/>
  <c r="M204" i="5"/>
  <c r="L204" i="5"/>
  <c r="K204" i="5"/>
  <c r="R203" i="5"/>
  <c r="Q203" i="5"/>
  <c r="N203" i="5"/>
  <c r="O203" i="5" s="1"/>
  <c r="M203" i="5"/>
  <c r="L203" i="5"/>
  <c r="K203" i="5"/>
  <c r="R202" i="5"/>
  <c r="Q202" i="5"/>
  <c r="N202" i="5"/>
  <c r="O202" i="5" s="1"/>
  <c r="M202" i="5"/>
  <c r="L202" i="5"/>
  <c r="K202" i="5"/>
  <c r="R201" i="5"/>
  <c r="Q201" i="5"/>
  <c r="N201" i="5"/>
  <c r="O201" i="5" s="1"/>
  <c r="M201" i="5"/>
  <c r="L201" i="5"/>
  <c r="K201" i="5"/>
  <c r="R200" i="5"/>
  <c r="Q200" i="5"/>
  <c r="N200" i="5"/>
  <c r="O200" i="5" s="1"/>
  <c r="M200" i="5"/>
  <c r="L200" i="5"/>
  <c r="K200" i="5"/>
  <c r="R199" i="5"/>
  <c r="Q199" i="5"/>
  <c r="N199" i="5"/>
  <c r="O199" i="5" s="1"/>
  <c r="M199" i="5"/>
  <c r="L199" i="5"/>
  <c r="K199" i="5"/>
  <c r="R198" i="5"/>
  <c r="Q198" i="5"/>
  <c r="N198" i="5"/>
  <c r="O198" i="5" s="1"/>
  <c r="M198" i="5"/>
  <c r="L198" i="5"/>
  <c r="K198" i="5"/>
  <c r="R197" i="5"/>
  <c r="Q197" i="5"/>
  <c r="N197" i="5"/>
  <c r="O197" i="5" s="1"/>
  <c r="M197" i="5"/>
  <c r="L197" i="5"/>
  <c r="K197" i="5"/>
  <c r="R196" i="5"/>
  <c r="Q196" i="5"/>
  <c r="N196" i="5"/>
  <c r="O196" i="5" s="1"/>
  <c r="M196" i="5"/>
  <c r="L196" i="5"/>
  <c r="K196" i="5"/>
  <c r="R195" i="5"/>
  <c r="Q195" i="5"/>
  <c r="N195" i="5"/>
  <c r="O195" i="5" s="1"/>
  <c r="M195" i="5"/>
  <c r="L195" i="5"/>
  <c r="K195" i="5"/>
  <c r="R194" i="5"/>
  <c r="Q194" i="5"/>
  <c r="N194" i="5"/>
  <c r="O194" i="5" s="1"/>
  <c r="M194" i="5"/>
  <c r="L194" i="5"/>
  <c r="K194" i="5"/>
  <c r="R193" i="5"/>
  <c r="Q193" i="5"/>
  <c r="N193" i="5"/>
  <c r="O193" i="5" s="1"/>
  <c r="M193" i="5"/>
  <c r="L193" i="5"/>
  <c r="K193" i="5"/>
  <c r="R192" i="5"/>
  <c r="Q192" i="5"/>
  <c r="N192" i="5"/>
  <c r="O192" i="5" s="1"/>
  <c r="M192" i="5"/>
  <c r="L192" i="5"/>
  <c r="K192" i="5"/>
  <c r="R191" i="5"/>
  <c r="Q191" i="5"/>
  <c r="N191" i="5"/>
  <c r="O191" i="5" s="1"/>
  <c r="M191" i="5"/>
  <c r="L191" i="5"/>
  <c r="K191" i="5"/>
  <c r="R190" i="5"/>
  <c r="Q190" i="5"/>
  <c r="N190" i="5"/>
  <c r="O190" i="5" s="1"/>
  <c r="M190" i="5"/>
  <c r="L190" i="5"/>
  <c r="K190" i="5"/>
  <c r="R189" i="5"/>
  <c r="Q189" i="5"/>
  <c r="N189" i="5"/>
  <c r="O189" i="5" s="1"/>
  <c r="M189" i="5"/>
  <c r="L189" i="5"/>
  <c r="K189" i="5"/>
  <c r="R188" i="5"/>
  <c r="Q188" i="5"/>
  <c r="N188" i="5"/>
  <c r="O188" i="5" s="1"/>
  <c r="M188" i="5"/>
  <c r="L188" i="5"/>
  <c r="K188" i="5"/>
  <c r="R187" i="5"/>
  <c r="Q187" i="5"/>
  <c r="N187" i="5"/>
  <c r="O187" i="5" s="1"/>
  <c r="M187" i="5"/>
  <c r="L187" i="5"/>
  <c r="K187" i="5"/>
  <c r="R186" i="5"/>
  <c r="Q186" i="5"/>
  <c r="N186" i="5"/>
  <c r="O186" i="5" s="1"/>
  <c r="M186" i="5"/>
  <c r="L186" i="5"/>
  <c r="K186" i="5"/>
  <c r="R185" i="5"/>
  <c r="Q185" i="5"/>
  <c r="N185" i="5"/>
  <c r="O185" i="5" s="1"/>
  <c r="M185" i="5"/>
  <c r="L185" i="5"/>
  <c r="K185" i="5"/>
  <c r="R184" i="5"/>
  <c r="Q184" i="5"/>
  <c r="N184" i="5"/>
  <c r="O184" i="5" s="1"/>
  <c r="M184" i="5"/>
  <c r="L184" i="5"/>
  <c r="K184" i="5"/>
  <c r="R183" i="5"/>
  <c r="Q183" i="5"/>
  <c r="N183" i="5"/>
  <c r="O183" i="5" s="1"/>
  <c r="M183" i="5"/>
  <c r="L183" i="5"/>
  <c r="K183" i="5"/>
  <c r="R182" i="5"/>
  <c r="Q182" i="5"/>
  <c r="N182" i="5"/>
  <c r="O182" i="5" s="1"/>
  <c r="M182" i="5"/>
  <c r="L182" i="5"/>
  <c r="K182" i="5"/>
  <c r="R181" i="5"/>
  <c r="Q181" i="5"/>
  <c r="N181" i="5"/>
  <c r="O181" i="5" s="1"/>
  <c r="M181" i="5"/>
  <c r="L181" i="5"/>
  <c r="K181" i="5"/>
  <c r="R180" i="5"/>
  <c r="Q180" i="5"/>
  <c r="N180" i="5"/>
  <c r="O180" i="5" s="1"/>
  <c r="M180" i="5"/>
  <c r="L180" i="5"/>
  <c r="K180" i="5"/>
  <c r="R179" i="5"/>
  <c r="Q179" i="5"/>
  <c r="N179" i="5"/>
  <c r="O179" i="5" s="1"/>
  <c r="M179" i="5"/>
  <c r="L179" i="5"/>
  <c r="K179" i="5"/>
  <c r="R178" i="5"/>
  <c r="Q178" i="5"/>
  <c r="N178" i="5"/>
  <c r="O178" i="5" s="1"/>
  <c r="M178" i="5"/>
  <c r="L178" i="5"/>
  <c r="K178" i="5"/>
  <c r="R177" i="5"/>
  <c r="Q177" i="5"/>
  <c r="N177" i="5"/>
  <c r="O177" i="5" s="1"/>
  <c r="M177" i="5"/>
  <c r="L177" i="5"/>
  <c r="K177" i="5"/>
  <c r="R176" i="5"/>
  <c r="Q176" i="5"/>
  <c r="N176" i="5"/>
  <c r="O176" i="5" s="1"/>
  <c r="M176" i="5"/>
  <c r="L176" i="5"/>
  <c r="K176" i="5"/>
  <c r="R175" i="5"/>
  <c r="Q175" i="5"/>
  <c r="N175" i="5"/>
  <c r="O175" i="5" s="1"/>
  <c r="M175" i="5"/>
  <c r="L175" i="5"/>
  <c r="K175" i="5"/>
  <c r="R174" i="5"/>
  <c r="Q174" i="5"/>
  <c r="N174" i="5"/>
  <c r="O174" i="5" s="1"/>
  <c r="M174" i="5"/>
  <c r="L174" i="5"/>
  <c r="K174" i="5"/>
  <c r="R173" i="5"/>
  <c r="Q173" i="5"/>
  <c r="N173" i="5"/>
  <c r="O173" i="5" s="1"/>
  <c r="M173" i="5"/>
  <c r="L173" i="5"/>
  <c r="K173" i="5"/>
  <c r="R172" i="5"/>
  <c r="Q172" i="5"/>
  <c r="N172" i="5"/>
  <c r="O172" i="5" s="1"/>
  <c r="M172" i="5"/>
  <c r="L172" i="5"/>
  <c r="K172" i="5"/>
  <c r="R171" i="5"/>
  <c r="Q171" i="5"/>
  <c r="N171" i="5"/>
  <c r="O171" i="5" s="1"/>
  <c r="M171" i="5"/>
  <c r="L171" i="5"/>
  <c r="K171" i="5"/>
  <c r="R170" i="5"/>
  <c r="Q170" i="5"/>
  <c r="N170" i="5"/>
  <c r="O170" i="5" s="1"/>
  <c r="M170" i="5"/>
  <c r="L170" i="5"/>
  <c r="K170" i="5"/>
  <c r="R169" i="5"/>
  <c r="Q169" i="5"/>
  <c r="N169" i="5"/>
  <c r="O169" i="5" s="1"/>
  <c r="M169" i="5"/>
  <c r="L169" i="5"/>
  <c r="K169" i="5"/>
  <c r="R168" i="5"/>
  <c r="Q168" i="5"/>
  <c r="N168" i="5"/>
  <c r="O168" i="5" s="1"/>
  <c r="M168" i="5"/>
  <c r="L168" i="5"/>
  <c r="K168" i="5"/>
  <c r="R167" i="5"/>
  <c r="Q167" i="5"/>
  <c r="N167" i="5"/>
  <c r="O167" i="5" s="1"/>
  <c r="M167" i="5"/>
  <c r="L167" i="5"/>
  <c r="K167" i="5"/>
  <c r="R166" i="5"/>
  <c r="Q166" i="5"/>
  <c r="N166" i="5"/>
  <c r="O166" i="5" s="1"/>
  <c r="M166" i="5"/>
  <c r="L166" i="5"/>
  <c r="K166" i="5"/>
  <c r="R165" i="5"/>
  <c r="Q165" i="5"/>
  <c r="N165" i="5"/>
  <c r="O165" i="5" s="1"/>
  <c r="M165" i="5"/>
  <c r="L165" i="5"/>
  <c r="K165" i="5"/>
  <c r="R164" i="5"/>
  <c r="Q164" i="5"/>
  <c r="N164" i="5"/>
  <c r="O164" i="5" s="1"/>
  <c r="M164" i="5"/>
  <c r="L164" i="5"/>
  <c r="K164" i="5"/>
  <c r="R163" i="5"/>
  <c r="Q163" i="5"/>
  <c r="N163" i="5"/>
  <c r="O163" i="5" s="1"/>
  <c r="M163" i="5"/>
  <c r="L163" i="5"/>
  <c r="K163" i="5"/>
  <c r="R162" i="5"/>
  <c r="Q162" i="5"/>
  <c r="N162" i="5"/>
  <c r="O162" i="5" s="1"/>
  <c r="M162" i="5"/>
  <c r="L162" i="5"/>
  <c r="K162" i="5"/>
  <c r="R161" i="5"/>
  <c r="Q161" i="5"/>
  <c r="N161" i="5"/>
  <c r="O161" i="5" s="1"/>
  <c r="M161" i="5"/>
  <c r="L161" i="5"/>
  <c r="K161" i="5"/>
  <c r="R160" i="5"/>
  <c r="Q160" i="5"/>
  <c r="N160" i="5"/>
  <c r="O160" i="5" s="1"/>
  <c r="M160" i="5"/>
  <c r="L160" i="5"/>
  <c r="K160" i="5"/>
  <c r="R159" i="5"/>
  <c r="Q159" i="5"/>
  <c r="N159" i="5"/>
  <c r="O159" i="5" s="1"/>
  <c r="M159" i="5"/>
  <c r="L159" i="5"/>
  <c r="K159" i="5"/>
  <c r="R158" i="5"/>
  <c r="Q158" i="5"/>
  <c r="N158" i="5"/>
  <c r="O158" i="5" s="1"/>
  <c r="M158" i="5"/>
  <c r="L158" i="5"/>
  <c r="K158" i="5"/>
  <c r="R157" i="5"/>
  <c r="Q157" i="5"/>
  <c r="N157" i="5"/>
  <c r="O157" i="5" s="1"/>
  <c r="M157" i="5"/>
  <c r="L157" i="5"/>
  <c r="K157" i="5"/>
  <c r="R156" i="5"/>
  <c r="Q156" i="5"/>
  <c r="N156" i="5"/>
  <c r="O156" i="5" s="1"/>
  <c r="M156" i="5"/>
  <c r="L156" i="5"/>
  <c r="K156" i="5"/>
  <c r="R155" i="5"/>
  <c r="Q155" i="5"/>
  <c r="N155" i="5"/>
  <c r="O155" i="5" s="1"/>
  <c r="M155" i="5"/>
  <c r="L155" i="5"/>
  <c r="K155" i="5"/>
  <c r="R154" i="5"/>
  <c r="Q154" i="5"/>
  <c r="N154" i="5"/>
  <c r="O154" i="5" s="1"/>
  <c r="M154" i="5"/>
  <c r="L154" i="5"/>
  <c r="K154" i="5"/>
  <c r="R153" i="5"/>
  <c r="Q153" i="5"/>
  <c r="N153" i="5"/>
  <c r="O153" i="5" s="1"/>
  <c r="M153" i="5"/>
  <c r="L153" i="5"/>
  <c r="K153" i="5"/>
  <c r="R152" i="5"/>
  <c r="Q152" i="5"/>
  <c r="N152" i="5"/>
  <c r="O152" i="5" s="1"/>
  <c r="M152" i="5"/>
  <c r="L152" i="5"/>
  <c r="K152" i="5"/>
  <c r="R151" i="5"/>
  <c r="Q151" i="5"/>
  <c r="N151" i="5"/>
  <c r="O151" i="5" s="1"/>
  <c r="M151" i="5"/>
  <c r="L151" i="5"/>
  <c r="K151" i="5"/>
  <c r="R150" i="5"/>
  <c r="Q150" i="5"/>
  <c r="N150" i="5"/>
  <c r="O150" i="5" s="1"/>
  <c r="M150" i="5"/>
  <c r="L150" i="5"/>
  <c r="K150" i="5"/>
  <c r="R149" i="5"/>
  <c r="Q149" i="5"/>
  <c r="N149" i="5"/>
  <c r="O149" i="5" s="1"/>
  <c r="M149" i="5"/>
  <c r="L149" i="5"/>
  <c r="K149" i="5"/>
  <c r="R148" i="5"/>
  <c r="Q148" i="5"/>
  <c r="N148" i="5"/>
  <c r="O148" i="5" s="1"/>
  <c r="M148" i="5"/>
  <c r="L148" i="5"/>
  <c r="K148" i="5"/>
  <c r="R147" i="5"/>
  <c r="Q147" i="5"/>
  <c r="N147" i="5"/>
  <c r="O147" i="5" s="1"/>
  <c r="M147" i="5"/>
  <c r="L147" i="5"/>
  <c r="K147" i="5"/>
  <c r="R146" i="5"/>
  <c r="Q146" i="5"/>
  <c r="N146" i="5"/>
  <c r="O146" i="5" s="1"/>
  <c r="M146" i="5"/>
  <c r="L146" i="5"/>
  <c r="K146" i="5"/>
  <c r="R145" i="5"/>
  <c r="Q145" i="5"/>
  <c r="N145" i="5"/>
  <c r="O145" i="5" s="1"/>
  <c r="M145" i="5"/>
  <c r="L145" i="5"/>
  <c r="K145" i="5"/>
  <c r="R144" i="5"/>
  <c r="Q144" i="5"/>
  <c r="N144" i="5"/>
  <c r="O144" i="5" s="1"/>
  <c r="M144" i="5"/>
  <c r="L144" i="5"/>
  <c r="K144" i="5"/>
  <c r="R143" i="5"/>
  <c r="Q143" i="5"/>
  <c r="N143" i="5"/>
  <c r="O143" i="5" s="1"/>
  <c r="M143" i="5"/>
  <c r="L143" i="5"/>
  <c r="K143" i="5"/>
  <c r="R142" i="5"/>
  <c r="Q142" i="5"/>
  <c r="N142" i="5"/>
  <c r="O142" i="5" s="1"/>
  <c r="M142" i="5"/>
  <c r="L142" i="5"/>
  <c r="K142" i="5"/>
  <c r="R141" i="5"/>
  <c r="Q141" i="5"/>
  <c r="N141" i="5"/>
  <c r="O141" i="5" s="1"/>
  <c r="M141" i="5"/>
  <c r="L141" i="5"/>
  <c r="K141" i="5"/>
  <c r="R140" i="5"/>
  <c r="Q140" i="5"/>
  <c r="N140" i="5"/>
  <c r="O140" i="5" s="1"/>
  <c r="M140" i="5"/>
  <c r="L140" i="5"/>
  <c r="K140" i="5"/>
  <c r="R139" i="5"/>
  <c r="Q139" i="5"/>
  <c r="N139" i="5"/>
  <c r="O139" i="5" s="1"/>
  <c r="M139" i="5"/>
  <c r="L139" i="5"/>
  <c r="K139" i="5"/>
  <c r="R138" i="5"/>
  <c r="Q138" i="5"/>
  <c r="N138" i="5"/>
  <c r="O138" i="5" s="1"/>
  <c r="M138" i="5"/>
  <c r="L138" i="5"/>
  <c r="K138" i="5"/>
  <c r="R137" i="5"/>
  <c r="Q137" i="5"/>
  <c r="N137" i="5"/>
  <c r="O137" i="5" s="1"/>
  <c r="M137" i="5"/>
  <c r="L137" i="5"/>
  <c r="K137" i="5"/>
  <c r="R136" i="5"/>
  <c r="Q136" i="5"/>
  <c r="N136" i="5"/>
  <c r="O136" i="5" s="1"/>
  <c r="M136" i="5"/>
  <c r="L136" i="5"/>
  <c r="K136" i="5"/>
  <c r="R135" i="5"/>
  <c r="Q135" i="5"/>
  <c r="N135" i="5"/>
  <c r="O135" i="5" s="1"/>
  <c r="M135" i="5"/>
  <c r="L135" i="5"/>
  <c r="K135" i="5"/>
  <c r="R134" i="5"/>
  <c r="Q134" i="5"/>
  <c r="N134" i="5"/>
  <c r="O134" i="5" s="1"/>
  <c r="M134" i="5"/>
  <c r="L134" i="5"/>
  <c r="K134" i="5"/>
  <c r="R133" i="5"/>
  <c r="Q133" i="5"/>
  <c r="N133" i="5"/>
  <c r="O133" i="5" s="1"/>
  <c r="M133" i="5"/>
  <c r="L133" i="5"/>
  <c r="K133" i="5"/>
  <c r="R132" i="5"/>
  <c r="Q132" i="5"/>
  <c r="N132" i="5"/>
  <c r="O132" i="5" s="1"/>
  <c r="M132" i="5"/>
  <c r="L132" i="5"/>
  <c r="K132" i="5"/>
  <c r="R131" i="5"/>
  <c r="Q131" i="5"/>
  <c r="N131" i="5"/>
  <c r="O131" i="5" s="1"/>
  <c r="M131" i="5"/>
  <c r="L131" i="5"/>
  <c r="K131" i="5"/>
  <c r="R130" i="5"/>
  <c r="Q130" i="5"/>
  <c r="N130" i="5"/>
  <c r="O130" i="5" s="1"/>
  <c r="M130" i="5"/>
  <c r="L130" i="5"/>
  <c r="K130" i="5"/>
  <c r="R129" i="5"/>
  <c r="Q129" i="5"/>
  <c r="N129" i="5"/>
  <c r="O129" i="5" s="1"/>
  <c r="M129" i="5"/>
  <c r="L129" i="5"/>
  <c r="K129" i="5"/>
  <c r="R128" i="5"/>
  <c r="Q128" i="5"/>
  <c r="N128" i="5"/>
  <c r="O128" i="5" s="1"/>
  <c r="M128" i="5"/>
  <c r="L128" i="5"/>
  <c r="K128" i="5"/>
  <c r="R127" i="5"/>
  <c r="Q127" i="5"/>
  <c r="N127" i="5"/>
  <c r="O127" i="5" s="1"/>
  <c r="M127" i="5"/>
  <c r="L127" i="5"/>
  <c r="K127" i="5"/>
  <c r="R126" i="5"/>
  <c r="Q126" i="5"/>
  <c r="N126" i="5"/>
  <c r="O126" i="5" s="1"/>
  <c r="M126" i="5"/>
  <c r="L126" i="5"/>
  <c r="K126" i="5"/>
  <c r="R125" i="5"/>
  <c r="Q125" i="5"/>
  <c r="N125" i="5"/>
  <c r="O125" i="5" s="1"/>
  <c r="M125" i="5"/>
  <c r="L125" i="5"/>
  <c r="K125" i="5"/>
  <c r="R124" i="5"/>
  <c r="Q124" i="5"/>
  <c r="N124" i="5"/>
  <c r="O124" i="5" s="1"/>
  <c r="M124" i="5"/>
  <c r="L124" i="5"/>
  <c r="K124" i="5"/>
  <c r="R123" i="5"/>
  <c r="Q123" i="5"/>
  <c r="N123" i="5"/>
  <c r="O123" i="5" s="1"/>
  <c r="M123" i="5"/>
  <c r="L123" i="5"/>
  <c r="K123" i="5"/>
  <c r="R122" i="5"/>
  <c r="Q122" i="5"/>
  <c r="N122" i="5"/>
  <c r="O122" i="5" s="1"/>
  <c r="M122" i="5"/>
  <c r="L122" i="5"/>
  <c r="K122" i="5"/>
  <c r="R121" i="5"/>
  <c r="Q121" i="5"/>
  <c r="N121" i="5"/>
  <c r="O121" i="5" s="1"/>
  <c r="M121" i="5"/>
  <c r="L121" i="5"/>
  <c r="K121" i="5"/>
  <c r="R120" i="5"/>
  <c r="Q120" i="5"/>
  <c r="N120" i="5"/>
  <c r="O120" i="5" s="1"/>
  <c r="M120" i="5"/>
  <c r="L120" i="5"/>
  <c r="K120" i="5"/>
  <c r="R119" i="5"/>
  <c r="Q119" i="5"/>
  <c r="N119" i="5"/>
  <c r="O119" i="5" s="1"/>
  <c r="M119" i="5"/>
  <c r="L119" i="5"/>
  <c r="K119" i="5"/>
  <c r="R118" i="5"/>
  <c r="Q118" i="5"/>
  <c r="N118" i="5"/>
  <c r="O118" i="5" s="1"/>
  <c r="M118" i="5"/>
  <c r="L118" i="5"/>
  <c r="K118" i="5"/>
  <c r="R117" i="5"/>
  <c r="Q117" i="5"/>
  <c r="N117" i="5"/>
  <c r="O117" i="5" s="1"/>
  <c r="M117" i="5"/>
  <c r="L117" i="5"/>
  <c r="K117" i="5"/>
  <c r="R116" i="5"/>
  <c r="Q116" i="5"/>
  <c r="N116" i="5"/>
  <c r="O116" i="5" s="1"/>
  <c r="M116" i="5"/>
  <c r="L116" i="5"/>
  <c r="K116" i="5"/>
  <c r="R115" i="5"/>
  <c r="Q115" i="5"/>
  <c r="N115" i="5"/>
  <c r="O115" i="5" s="1"/>
  <c r="M115" i="5"/>
  <c r="L115" i="5"/>
  <c r="K115" i="5"/>
  <c r="R114" i="5"/>
  <c r="Q114" i="5"/>
  <c r="N114" i="5"/>
  <c r="O114" i="5" s="1"/>
  <c r="M114" i="5"/>
  <c r="L114" i="5"/>
  <c r="K114" i="5"/>
  <c r="R113" i="5"/>
  <c r="Q113" i="5"/>
  <c r="N113" i="5"/>
  <c r="O113" i="5" s="1"/>
  <c r="M113" i="5"/>
  <c r="L113" i="5"/>
  <c r="K113" i="5"/>
  <c r="R112" i="5"/>
  <c r="Q112" i="5"/>
  <c r="N112" i="5"/>
  <c r="O112" i="5" s="1"/>
  <c r="M112" i="5"/>
  <c r="L112" i="5"/>
  <c r="K112" i="5"/>
  <c r="R111" i="5"/>
  <c r="Q111" i="5"/>
  <c r="N111" i="5"/>
  <c r="O111" i="5" s="1"/>
  <c r="M111" i="5"/>
  <c r="L111" i="5"/>
  <c r="K111" i="5"/>
  <c r="R110" i="5"/>
  <c r="Q110" i="5"/>
  <c r="N110" i="5"/>
  <c r="O110" i="5" s="1"/>
  <c r="M110" i="5"/>
  <c r="L110" i="5"/>
  <c r="K110" i="5"/>
  <c r="R109" i="5"/>
  <c r="Q109" i="5"/>
  <c r="N109" i="5"/>
  <c r="O109" i="5" s="1"/>
  <c r="M109" i="5"/>
  <c r="L109" i="5"/>
  <c r="K109" i="5"/>
  <c r="R108" i="5"/>
  <c r="Q108" i="5"/>
  <c r="N108" i="5"/>
  <c r="O108" i="5" s="1"/>
  <c r="M108" i="5"/>
  <c r="L108" i="5"/>
  <c r="K108" i="5"/>
  <c r="R107" i="5"/>
  <c r="Q107" i="5"/>
  <c r="N107" i="5"/>
  <c r="O107" i="5" s="1"/>
  <c r="M107" i="5"/>
  <c r="L107" i="5"/>
  <c r="K107" i="5"/>
  <c r="R106" i="5"/>
  <c r="Q106" i="5"/>
  <c r="N106" i="5"/>
  <c r="O106" i="5" s="1"/>
  <c r="M106" i="5"/>
  <c r="L106" i="5"/>
  <c r="K106" i="5"/>
  <c r="R105" i="5"/>
  <c r="Q105" i="5"/>
  <c r="N105" i="5"/>
  <c r="O105" i="5" s="1"/>
  <c r="M105" i="5"/>
  <c r="L105" i="5"/>
  <c r="K105" i="5"/>
  <c r="R104" i="5"/>
  <c r="Q104" i="5"/>
  <c r="N104" i="5"/>
  <c r="O104" i="5" s="1"/>
  <c r="M104" i="5"/>
  <c r="L104" i="5"/>
  <c r="K104" i="5"/>
  <c r="R103" i="5"/>
  <c r="Q103" i="5"/>
  <c r="N103" i="5"/>
  <c r="O103" i="5" s="1"/>
  <c r="M103" i="5"/>
  <c r="L103" i="5"/>
  <c r="K103" i="5"/>
  <c r="R102" i="5"/>
  <c r="Q102" i="5"/>
  <c r="N102" i="5"/>
  <c r="O102" i="5" s="1"/>
  <c r="M102" i="5"/>
  <c r="L102" i="5"/>
  <c r="K102" i="5"/>
  <c r="R101" i="5"/>
  <c r="Q101" i="5"/>
  <c r="N101" i="5"/>
  <c r="O101" i="5" s="1"/>
  <c r="M101" i="5"/>
  <c r="L101" i="5"/>
  <c r="K101" i="5"/>
  <c r="R100" i="5"/>
  <c r="Q100" i="5"/>
  <c r="N100" i="5"/>
  <c r="O100" i="5" s="1"/>
  <c r="M100" i="5"/>
  <c r="L100" i="5"/>
  <c r="K100" i="5"/>
  <c r="R99" i="5"/>
  <c r="Q99" i="5"/>
  <c r="N99" i="5"/>
  <c r="O99" i="5" s="1"/>
  <c r="M99" i="5"/>
  <c r="L99" i="5"/>
  <c r="K99" i="5"/>
  <c r="R98" i="5"/>
  <c r="Q98" i="5"/>
  <c r="N98" i="5"/>
  <c r="O98" i="5" s="1"/>
  <c r="M98" i="5"/>
  <c r="L98" i="5"/>
  <c r="K98" i="5"/>
  <c r="R97" i="5"/>
  <c r="Q97" i="5"/>
  <c r="N97" i="5"/>
  <c r="O97" i="5" s="1"/>
  <c r="M97" i="5"/>
  <c r="L97" i="5"/>
  <c r="K97" i="5"/>
  <c r="R96" i="5"/>
  <c r="Q96" i="5"/>
  <c r="N96" i="5"/>
  <c r="O96" i="5" s="1"/>
  <c r="M96" i="5"/>
  <c r="L96" i="5"/>
  <c r="K96" i="5"/>
  <c r="R95" i="5"/>
  <c r="Q95" i="5"/>
  <c r="N95" i="5"/>
  <c r="O95" i="5" s="1"/>
  <c r="M95" i="5"/>
  <c r="L95" i="5"/>
  <c r="K95" i="5"/>
  <c r="R94" i="5"/>
  <c r="Q94" i="5"/>
  <c r="N94" i="5"/>
  <c r="O94" i="5" s="1"/>
  <c r="M94" i="5"/>
  <c r="L94" i="5"/>
  <c r="K94" i="5"/>
  <c r="R93" i="5"/>
  <c r="Q93" i="5"/>
  <c r="N93" i="5"/>
  <c r="O93" i="5" s="1"/>
  <c r="M93" i="5"/>
  <c r="L93" i="5"/>
  <c r="K93" i="5"/>
  <c r="R92" i="5"/>
  <c r="Q92" i="5"/>
  <c r="N92" i="5"/>
  <c r="O92" i="5" s="1"/>
  <c r="M92" i="5"/>
  <c r="L92" i="5"/>
  <c r="K92" i="5"/>
  <c r="R91" i="5"/>
  <c r="Q91" i="5"/>
  <c r="N91" i="5"/>
  <c r="O91" i="5" s="1"/>
  <c r="M91" i="5"/>
  <c r="L91" i="5"/>
  <c r="K91" i="5"/>
  <c r="R90" i="5"/>
  <c r="Q90" i="5"/>
  <c r="N90" i="5"/>
  <c r="O90" i="5" s="1"/>
  <c r="M90" i="5"/>
  <c r="L90" i="5"/>
  <c r="K90" i="5"/>
  <c r="R89" i="5"/>
  <c r="Q89" i="5"/>
  <c r="N89" i="5"/>
  <c r="O89" i="5" s="1"/>
  <c r="M89" i="5"/>
  <c r="L89" i="5"/>
  <c r="K89" i="5"/>
  <c r="R88" i="5"/>
  <c r="Q88" i="5"/>
  <c r="N88" i="5"/>
  <c r="O88" i="5" s="1"/>
  <c r="M88" i="5"/>
  <c r="L88" i="5"/>
  <c r="K88" i="5"/>
  <c r="R87" i="5"/>
  <c r="Q87" i="5"/>
  <c r="N87" i="5"/>
  <c r="O87" i="5" s="1"/>
  <c r="M87" i="5"/>
  <c r="L87" i="5"/>
  <c r="K87" i="5"/>
  <c r="R86" i="5"/>
  <c r="Q86" i="5"/>
  <c r="N86" i="5"/>
  <c r="O86" i="5" s="1"/>
  <c r="M86" i="5"/>
  <c r="L86" i="5"/>
  <c r="K86" i="5"/>
  <c r="R85" i="5"/>
  <c r="Q85" i="5"/>
  <c r="N85" i="5"/>
  <c r="O85" i="5" s="1"/>
  <c r="M85" i="5"/>
  <c r="L85" i="5"/>
  <c r="K85" i="5"/>
  <c r="R84" i="5"/>
  <c r="Q84" i="5"/>
  <c r="N84" i="5"/>
  <c r="O84" i="5" s="1"/>
  <c r="M84" i="5"/>
  <c r="L84" i="5"/>
  <c r="K84" i="5"/>
  <c r="R83" i="5"/>
  <c r="Q83" i="5"/>
  <c r="N83" i="5"/>
  <c r="O83" i="5" s="1"/>
  <c r="M83" i="5"/>
  <c r="L83" i="5"/>
  <c r="K83" i="5"/>
  <c r="R82" i="5"/>
  <c r="Q82" i="5"/>
  <c r="N82" i="5"/>
  <c r="O82" i="5" s="1"/>
  <c r="M82" i="5"/>
  <c r="L82" i="5"/>
  <c r="K82" i="5"/>
  <c r="R81" i="5"/>
  <c r="Q81" i="5"/>
  <c r="N81" i="5"/>
  <c r="O81" i="5" s="1"/>
  <c r="M81" i="5"/>
  <c r="L81" i="5"/>
  <c r="K81" i="5"/>
  <c r="R80" i="5"/>
  <c r="Q80" i="5"/>
  <c r="N80" i="5"/>
  <c r="O80" i="5" s="1"/>
  <c r="M80" i="5"/>
  <c r="L80" i="5"/>
  <c r="K80" i="5"/>
  <c r="R79" i="5"/>
  <c r="Q79" i="5"/>
  <c r="N79" i="5"/>
  <c r="O79" i="5" s="1"/>
  <c r="M79" i="5"/>
  <c r="L79" i="5"/>
  <c r="K79" i="5"/>
  <c r="R78" i="5"/>
  <c r="Q78" i="5"/>
  <c r="N78" i="5"/>
  <c r="O78" i="5" s="1"/>
  <c r="M78" i="5"/>
  <c r="L78" i="5"/>
  <c r="K78" i="5"/>
  <c r="R77" i="5"/>
  <c r="Q77" i="5"/>
  <c r="N77" i="5"/>
  <c r="O77" i="5" s="1"/>
  <c r="M77" i="5"/>
  <c r="L77" i="5"/>
  <c r="K77" i="5"/>
  <c r="R76" i="5"/>
  <c r="Q76" i="5"/>
  <c r="N76" i="5"/>
  <c r="O76" i="5" s="1"/>
  <c r="M76" i="5"/>
  <c r="L76" i="5"/>
  <c r="K76" i="5"/>
  <c r="R75" i="5"/>
  <c r="Q75" i="5"/>
  <c r="N75" i="5"/>
  <c r="O75" i="5" s="1"/>
  <c r="M75" i="5"/>
  <c r="L75" i="5"/>
  <c r="K75" i="5"/>
  <c r="R74" i="5"/>
  <c r="Q74" i="5"/>
  <c r="N74" i="5"/>
  <c r="O74" i="5" s="1"/>
  <c r="M74" i="5"/>
  <c r="L74" i="5"/>
  <c r="K74" i="5"/>
  <c r="R73" i="5"/>
  <c r="Q73" i="5"/>
  <c r="N73" i="5"/>
  <c r="O73" i="5" s="1"/>
  <c r="M73" i="5"/>
  <c r="L73" i="5"/>
  <c r="K73" i="5"/>
  <c r="R72" i="5"/>
  <c r="Q72" i="5"/>
  <c r="N72" i="5"/>
  <c r="O72" i="5" s="1"/>
  <c r="M72" i="5"/>
  <c r="L72" i="5"/>
  <c r="K72" i="5"/>
  <c r="R71" i="5"/>
  <c r="Q71" i="5"/>
  <c r="N71" i="5"/>
  <c r="O71" i="5" s="1"/>
  <c r="M71" i="5"/>
  <c r="L71" i="5"/>
  <c r="K71" i="5"/>
  <c r="R70" i="5"/>
  <c r="Q70" i="5"/>
  <c r="N70" i="5"/>
  <c r="O70" i="5" s="1"/>
  <c r="M70" i="5"/>
  <c r="L70" i="5"/>
  <c r="K70" i="5"/>
  <c r="R69" i="5"/>
  <c r="Q69" i="5"/>
  <c r="N69" i="5"/>
  <c r="O69" i="5" s="1"/>
  <c r="M69" i="5"/>
  <c r="L69" i="5"/>
  <c r="K69" i="5"/>
  <c r="R68" i="5"/>
  <c r="Q68" i="5"/>
  <c r="N68" i="5"/>
  <c r="O68" i="5" s="1"/>
  <c r="M68" i="5"/>
  <c r="L68" i="5"/>
  <c r="K68" i="5"/>
  <c r="R67" i="5"/>
  <c r="Q67" i="5"/>
  <c r="N67" i="5"/>
  <c r="O67" i="5" s="1"/>
  <c r="M67" i="5"/>
  <c r="L67" i="5"/>
  <c r="K67" i="5"/>
  <c r="R66" i="5"/>
  <c r="Q66" i="5"/>
  <c r="N66" i="5"/>
  <c r="O66" i="5" s="1"/>
  <c r="M66" i="5"/>
  <c r="L66" i="5"/>
  <c r="K66" i="5"/>
  <c r="R65" i="5"/>
  <c r="Q65" i="5"/>
  <c r="N65" i="5"/>
  <c r="O65" i="5" s="1"/>
  <c r="M65" i="5"/>
  <c r="L65" i="5"/>
  <c r="K65" i="5"/>
  <c r="R64" i="5"/>
  <c r="Q64" i="5"/>
  <c r="N64" i="5"/>
  <c r="O64" i="5" s="1"/>
  <c r="M64" i="5"/>
  <c r="L64" i="5"/>
  <c r="K64" i="5"/>
  <c r="R63" i="5"/>
  <c r="Q63" i="5"/>
  <c r="N63" i="5"/>
  <c r="O63" i="5" s="1"/>
  <c r="M63" i="5"/>
  <c r="L63" i="5"/>
  <c r="K63" i="5"/>
  <c r="R62" i="5"/>
  <c r="Q62" i="5"/>
  <c r="N62" i="5"/>
  <c r="O62" i="5" s="1"/>
  <c r="M62" i="5"/>
  <c r="L62" i="5"/>
  <c r="K62" i="5"/>
  <c r="R61" i="5"/>
  <c r="Q61" i="5"/>
  <c r="N61" i="5"/>
  <c r="O61" i="5" s="1"/>
  <c r="M61" i="5"/>
  <c r="L61" i="5"/>
  <c r="K61" i="5"/>
  <c r="R60" i="5"/>
  <c r="Q60" i="5"/>
  <c r="N60" i="5"/>
  <c r="O60" i="5" s="1"/>
  <c r="M60" i="5"/>
  <c r="L60" i="5"/>
  <c r="K60" i="5"/>
  <c r="R59" i="5"/>
  <c r="Q59" i="5"/>
  <c r="N59" i="5"/>
  <c r="O59" i="5" s="1"/>
  <c r="M59" i="5"/>
  <c r="L59" i="5"/>
  <c r="K59" i="5"/>
  <c r="R58" i="5"/>
  <c r="Q58" i="5"/>
  <c r="N58" i="5"/>
  <c r="O58" i="5" s="1"/>
  <c r="M58" i="5"/>
  <c r="L58" i="5"/>
  <c r="K58" i="5"/>
  <c r="R57" i="5"/>
  <c r="Q57" i="5"/>
  <c r="N57" i="5"/>
  <c r="O57" i="5" s="1"/>
  <c r="M57" i="5"/>
  <c r="L57" i="5"/>
  <c r="K57" i="5"/>
  <c r="R56" i="5"/>
  <c r="Q56" i="5"/>
  <c r="N56" i="5"/>
  <c r="O56" i="5" s="1"/>
  <c r="M56" i="5"/>
  <c r="L56" i="5"/>
  <c r="K56" i="5"/>
  <c r="R55" i="5"/>
  <c r="Q55" i="5"/>
  <c r="N55" i="5"/>
  <c r="O55" i="5" s="1"/>
  <c r="M55" i="5"/>
  <c r="L55" i="5"/>
  <c r="K55" i="5"/>
  <c r="R54" i="5"/>
  <c r="Q54" i="5"/>
  <c r="N54" i="5"/>
  <c r="O54" i="5" s="1"/>
  <c r="M54" i="5"/>
  <c r="L54" i="5"/>
  <c r="K54" i="5"/>
  <c r="R53" i="5"/>
  <c r="Q53" i="5"/>
  <c r="N53" i="5"/>
  <c r="O53" i="5" s="1"/>
  <c r="M53" i="5"/>
  <c r="L53" i="5"/>
  <c r="K53" i="5"/>
  <c r="R52" i="5"/>
  <c r="Q52" i="5"/>
  <c r="N52" i="5"/>
  <c r="O52" i="5" s="1"/>
  <c r="M52" i="5"/>
  <c r="L52" i="5"/>
  <c r="K52" i="5"/>
  <c r="R51" i="5"/>
  <c r="Q51" i="5"/>
  <c r="N51" i="5"/>
  <c r="O51" i="5" s="1"/>
  <c r="M51" i="5"/>
  <c r="L51" i="5"/>
  <c r="K51" i="5"/>
  <c r="R50" i="5"/>
  <c r="Q50" i="5"/>
  <c r="N50" i="5"/>
  <c r="O50" i="5" s="1"/>
  <c r="M50" i="5"/>
  <c r="L50" i="5"/>
  <c r="K50" i="5"/>
  <c r="R49" i="5"/>
  <c r="Q49" i="5"/>
  <c r="N49" i="5"/>
  <c r="O49" i="5" s="1"/>
  <c r="M49" i="5"/>
  <c r="L49" i="5"/>
  <c r="K49" i="5"/>
  <c r="R48" i="5"/>
  <c r="Q48" i="5"/>
  <c r="N48" i="5"/>
  <c r="O48" i="5" s="1"/>
  <c r="M48" i="5"/>
  <c r="L48" i="5"/>
  <c r="K48" i="5"/>
  <c r="R47" i="5"/>
  <c r="Q47" i="5"/>
  <c r="N47" i="5"/>
  <c r="O47" i="5" s="1"/>
  <c r="M47" i="5"/>
  <c r="L47" i="5"/>
  <c r="K47" i="5"/>
  <c r="R46" i="5"/>
  <c r="Q46" i="5"/>
  <c r="N46" i="5"/>
  <c r="O46" i="5" s="1"/>
  <c r="M46" i="5"/>
  <c r="L46" i="5"/>
  <c r="K46" i="5"/>
  <c r="R45" i="5"/>
  <c r="Q45" i="5"/>
  <c r="N45" i="5"/>
  <c r="O45" i="5" s="1"/>
  <c r="M45" i="5"/>
  <c r="L45" i="5"/>
  <c r="K45" i="5"/>
  <c r="R44" i="5"/>
  <c r="Q44" i="5"/>
  <c r="N44" i="5"/>
  <c r="O44" i="5" s="1"/>
  <c r="M44" i="5"/>
  <c r="L44" i="5"/>
  <c r="K44" i="5"/>
  <c r="R43" i="5"/>
  <c r="Q43" i="5"/>
  <c r="N43" i="5"/>
  <c r="O43" i="5" s="1"/>
  <c r="M43" i="5"/>
  <c r="L43" i="5"/>
  <c r="K43" i="5"/>
  <c r="R42" i="5"/>
  <c r="Q42" i="5"/>
  <c r="N42" i="5"/>
  <c r="O42" i="5" s="1"/>
  <c r="M42" i="5"/>
  <c r="L42" i="5"/>
  <c r="K42" i="5"/>
  <c r="R41" i="5"/>
  <c r="Q41" i="5"/>
  <c r="N41" i="5"/>
  <c r="O41" i="5" s="1"/>
  <c r="M41" i="5"/>
  <c r="L41" i="5"/>
  <c r="K41" i="5"/>
  <c r="R40" i="5"/>
  <c r="Q40" i="5"/>
  <c r="N40" i="5"/>
  <c r="O40" i="5" s="1"/>
  <c r="M40" i="5"/>
  <c r="L40" i="5"/>
  <c r="K40" i="5"/>
  <c r="R39" i="5"/>
  <c r="Q39" i="5"/>
  <c r="N39" i="5"/>
  <c r="O39" i="5" s="1"/>
  <c r="M39" i="5"/>
  <c r="L39" i="5"/>
  <c r="K39" i="5"/>
  <c r="R38" i="5"/>
  <c r="Q38" i="5"/>
  <c r="N38" i="5"/>
  <c r="O38" i="5" s="1"/>
  <c r="M38" i="5"/>
  <c r="L38" i="5"/>
  <c r="K38" i="5"/>
  <c r="R37" i="5"/>
  <c r="Q37" i="5"/>
  <c r="N37" i="5"/>
  <c r="O37" i="5" s="1"/>
  <c r="M37" i="5"/>
  <c r="L37" i="5"/>
  <c r="K37" i="5"/>
  <c r="R36" i="5"/>
  <c r="Q36" i="5"/>
  <c r="N36" i="5"/>
  <c r="O36" i="5" s="1"/>
  <c r="M36" i="5"/>
  <c r="L36" i="5"/>
  <c r="K36" i="5"/>
  <c r="R35" i="5"/>
  <c r="Q35" i="5"/>
  <c r="N35" i="5"/>
  <c r="O35" i="5" s="1"/>
  <c r="M35" i="5"/>
  <c r="L35" i="5"/>
  <c r="K35" i="5"/>
  <c r="R34" i="5"/>
  <c r="Q34" i="5"/>
  <c r="N34" i="5"/>
  <c r="O34" i="5" s="1"/>
  <c r="M34" i="5"/>
  <c r="L34" i="5"/>
  <c r="K34" i="5"/>
  <c r="R33" i="5"/>
  <c r="Q33" i="5"/>
  <c r="N33" i="5"/>
  <c r="O33" i="5" s="1"/>
  <c r="M33" i="5"/>
  <c r="L33" i="5"/>
  <c r="K33" i="5"/>
  <c r="R32" i="5"/>
  <c r="Q32" i="5"/>
  <c r="N32" i="5"/>
  <c r="O32" i="5" s="1"/>
  <c r="M32" i="5"/>
  <c r="L32" i="5"/>
  <c r="K32" i="5"/>
  <c r="R31" i="5"/>
  <c r="Q31" i="5"/>
  <c r="N31" i="5"/>
  <c r="O31" i="5" s="1"/>
  <c r="M31" i="5"/>
  <c r="L31" i="5"/>
  <c r="K31" i="5"/>
  <c r="R30" i="5"/>
  <c r="Q30" i="5"/>
  <c r="N30" i="5"/>
  <c r="O30" i="5" s="1"/>
  <c r="M30" i="5"/>
  <c r="L30" i="5"/>
  <c r="K30" i="5"/>
  <c r="R29" i="5"/>
  <c r="Q29" i="5"/>
  <c r="N29" i="5"/>
  <c r="O29" i="5" s="1"/>
  <c r="M29" i="5"/>
  <c r="L29" i="5"/>
  <c r="K29" i="5"/>
  <c r="R28" i="5"/>
  <c r="Q28" i="5"/>
  <c r="N28" i="5"/>
  <c r="O28" i="5" s="1"/>
  <c r="M28" i="5"/>
  <c r="L28" i="5"/>
  <c r="K28" i="5"/>
  <c r="R27" i="5"/>
  <c r="Q27" i="5"/>
  <c r="N27" i="5"/>
  <c r="O27" i="5" s="1"/>
  <c r="M27" i="5"/>
  <c r="L27" i="5"/>
  <c r="K27" i="5"/>
  <c r="R26" i="5"/>
  <c r="Q26" i="5"/>
  <c r="N26" i="5"/>
  <c r="O26" i="5" s="1"/>
  <c r="M26" i="5"/>
  <c r="L26" i="5"/>
  <c r="K26" i="5"/>
  <c r="R25" i="5"/>
  <c r="Q25" i="5"/>
  <c r="N25" i="5"/>
  <c r="O25" i="5" s="1"/>
  <c r="M25" i="5"/>
  <c r="L25" i="5"/>
  <c r="K25" i="5"/>
  <c r="R24" i="5"/>
  <c r="Q24" i="5"/>
  <c r="N24" i="5"/>
  <c r="O24" i="5" s="1"/>
  <c r="M24" i="5"/>
  <c r="L24" i="5"/>
  <c r="K24" i="5"/>
  <c r="R23" i="5"/>
  <c r="Q23" i="5"/>
  <c r="N23" i="5"/>
  <c r="O23" i="5" s="1"/>
  <c r="M23" i="5"/>
  <c r="L23" i="5"/>
  <c r="K23" i="5"/>
  <c r="R22" i="5"/>
  <c r="Q22" i="5"/>
  <c r="N22" i="5"/>
  <c r="O22" i="5" s="1"/>
  <c r="M22" i="5"/>
  <c r="L22" i="5"/>
  <c r="K22" i="5"/>
  <c r="R21" i="5"/>
  <c r="Q21" i="5"/>
  <c r="N21" i="5"/>
  <c r="O21" i="5" s="1"/>
  <c r="M21" i="5"/>
  <c r="L21" i="5"/>
  <c r="K21" i="5"/>
  <c r="R20" i="5"/>
  <c r="Q20" i="5"/>
  <c r="N20" i="5"/>
  <c r="O20" i="5" s="1"/>
  <c r="M20" i="5"/>
  <c r="L20" i="5"/>
  <c r="K20" i="5"/>
  <c r="R19" i="5"/>
  <c r="Q19" i="5"/>
  <c r="N19" i="5"/>
  <c r="O19" i="5" s="1"/>
  <c r="M19" i="5"/>
  <c r="L19" i="5"/>
  <c r="K19" i="5"/>
  <c r="R18" i="5"/>
  <c r="Q18" i="5"/>
  <c r="N18" i="5"/>
  <c r="O18" i="5" s="1"/>
  <c r="M18" i="5"/>
  <c r="L18" i="5"/>
  <c r="K18" i="5"/>
  <c r="R17" i="5"/>
  <c r="Q17" i="5"/>
  <c r="N17" i="5"/>
  <c r="O17" i="5" s="1"/>
  <c r="M17" i="5"/>
  <c r="L17" i="5"/>
  <c r="K17" i="5"/>
  <c r="R16" i="5"/>
  <c r="Q16" i="5"/>
  <c r="N16" i="5"/>
  <c r="O16" i="5" s="1"/>
  <c r="M16" i="5"/>
  <c r="L16" i="5"/>
  <c r="K16" i="5"/>
  <c r="R15" i="5"/>
  <c r="Q15" i="5"/>
  <c r="N15" i="5"/>
  <c r="O15" i="5" s="1"/>
  <c r="M15" i="5"/>
  <c r="L15" i="5"/>
  <c r="K15" i="5"/>
  <c r="R14" i="5"/>
  <c r="Q14" i="5"/>
  <c r="N14" i="5"/>
  <c r="O14" i="5" s="1"/>
  <c r="M14" i="5"/>
  <c r="L14" i="5"/>
  <c r="K14" i="5"/>
  <c r="R13" i="5"/>
  <c r="Q13" i="5"/>
  <c r="N13" i="5"/>
  <c r="O13" i="5" s="1"/>
  <c r="M13" i="5"/>
  <c r="L13" i="5"/>
  <c r="K13" i="5"/>
  <c r="R12" i="5"/>
  <c r="Q12" i="5"/>
  <c r="N12" i="5"/>
  <c r="O12" i="5" s="1"/>
  <c r="M12" i="5"/>
  <c r="L12" i="5"/>
  <c r="K12" i="5"/>
  <c r="R11" i="5"/>
  <c r="Q11" i="5"/>
  <c r="N11" i="5"/>
  <c r="O11" i="5" s="1"/>
  <c r="M11" i="5"/>
  <c r="L11" i="5"/>
  <c r="K11" i="5"/>
  <c r="R10" i="5"/>
  <c r="Q10" i="5"/>
  <c r="N10" i="5"/>
  <c r="O10" i="5" s="1"/>
  <c r="M10" i="5"/>
  <c r="L10" i="5"/>
  <c r="K10" i="5"/>
  <c r="R9" i="5"/>
  <c r="Q9" i="5"/>
  <c r="N9" i="5"/>
  <c r="O9" i="5" s="1"/>
  <c r="M9" i="5"/>
  <c r="L9" i="5"/>
  <c r="K9" i="5"/>
  <c r="R8" i="5"/>
  <c r="Q8" i="5"/>
  <c r="N8" i="5"/>
  <c r="O8" i="5" s="1"/>
  <c r="M8" i="5"/>
  <c r="L8" i="5"/>
  <c r="K8" i="5"/>
  <c r="R7" i="5"/>
  <c r="Q7" i="5"/>
  <c r="N7" i="5"/>
  <c r="O7" i="5" s="1"/>
  <c r="M7" i="5"/>
  <c r="L7" i="5"/>
  <c r="K7" i="5"/>
  <c r="Y256" i="4"/>
  <c r="W256" i="4"/>
  <c r="T256" i="4" s="1"/>
  <c r="V256" i="4"/>
  <c r="U256" i="4"/>
  <c r="R256" i="4"/>
  <c r="P256" i="4"/>
  <c r="Q256" i="4" s="1"/>
  <c r="O256" i="4"/>
  <c r="N256" i="4"/>
  <c r="L256" i="4"/>
  <c r="Y255" i="4"/>
  <c r="W255" i="4"/>
  <c r="S255" i="4" s="1"/>
  <c r="V255" i="4"/>
  <c r="U255" i="4"/>
  <c r="R255" i="4"/>
  <c r="P255" i="4"/>
  <c r="Q255" i="4" s="1"/>
  <c r="O255" i="4"/>
  <c r="N255" i="4"/>
  <c r="L255" i="4"/>
  <c r="Y254" i="4"/>
  <c r="W254" i="4"/>
  <c r="T254" i="4" s="1"/>
  <c r="V254" i="4"/>
  <c r="U254" i="4"/>
  <c r="R254" i="4"/>
  <c r="P254" i="4"/>
  <c r="Q254" i="4" s="1"/>
  <c r="O254" i="4"/>
  <c r="N254" i="4"/>
  <c r="L254" i="4"/>
  <c r="Y253" i="4"/>
  <c r="W253" i="4"/>
  <c r="T253" i="4" s="1"/>
  <c r="V253" i="4"/>
  <c r="U253" i="4"/>
  <c r="R253" i="4"/>
  <c r="P253" i="4"/>
  <c r="Q253" i="4" s="1"/>
  <c r="O253" i="4"/>
  <c r="N253" i="4"/>
  <c r="L253" i="4"/>
  <c r="Y252" i="4"/>
  <c r="W252" i="4"/>
  <c r="T252" i="4" s="1"/>
  <c r="V252" i="4"/>
  <c r="U252" i="4"/>
  <c r="R252" i="4"/>
  <c r="P252" i="4"/>
  <c r="Q252" i="4" s="1"/>
  <c r="O252" i="4"/>
  <c r="N252" i="4"/>
  <c r="L252" i="4"/>
  <c r="Y251" i="4"/>
  <c r="W251" i="4"/>
  <c r="S251" i="4" s="1"/>
  <c r="V251" i="4"/>
  <c r="U251" i="4"/>
  <c r="R251" i="4"/>
  <c r="P251" i="4"/>
  <c r="Q251" i="4" s="1"/>
  <c r="O251" i="4"/>
  <c r="N251" i="4"/>
  <c r="L251" i="4"/>
  <c r="Y250" i="4"/>
  <c r="W250" i="4"/>
  <c r="T250" i="4" s="1"/>
  <c r="V250" i="4"/>
  <c r="U250" i="4"/>
  <c r="R250" i="4"/>
  <c r="P250" i="4"/>
  <c r="Q250" i="4" s="1"/>
  <c r="O250" i="4"/>
  <c r="N250" i="4"/>
  <c r="L250" i="4"/>
  <c r="Y249" i="4"/>
  <c r="W249" i="4"/>
  <c r="T249" i="4" s="1"/>
  <c r="V249" i="4"/>
  <c r="U249" i="4"/>
  <c r="R249" i="4"/>
  <c r="P249" i="4"/>
  <c r="Q249" i="4" s="1"/>
  <c r="O249" i="4"/>
  <c r="N249" i="4"/>
  <c r="L249" i="4"/>
  <c r="Y248" i="4"/>
  <c r="W248" i="4"/>
  <c r="T248" i="4" s="1"/>
  <c r="V248" i="4"/>
  <c r="U248" i="4"/>
  <c r="R248" i="4"/>
  <c r="P248" i="4"/>
  <c r="Q248" i="4" s="1"/>
  <c r="O248" i="4"/>
  <c r="N248" i="4"/>
  <c r="L248" i="4"/>
  <c r="Y247" i="4"/>
  <c r="W247" i="4"/>
  <c r="T247" i="4" s="1"/>
  <c r="V247" i="4"/>
  <c r="U247" i="4"/>
  <c r="R247" i="4"/>
  <c r="P247" i="4"/>
  <c r="Q247" i="4" s="1"/>
  <c r="O247" i="4"/>
  <c r="N247" i="4"/>
  <c r="L247" i="4"/>
  <c r="Y246" i="4"/>
  <c r="W246" i="4"/>
  <c r="T246" i="4" s="1"/>
  <c r="V246" i="4"/>
  <c r="U246" i="4"/>
  <c r="R246" i="4"/>
  <c r="P246" i="4"/>
  <c r="Q246" i="4" s="1"/>
  <c r="O246" i="4"/>
  <c r="N246" i="4"/>
  <c r="L246" i="4"/>
  <c r="Y245" i="4"/>
  <c r="W245" i="4"/>
  <c r="S245" i="4" s="1"/>
  <c r="V245" i="4"/>
  <c r="U245" i="4"/>
  <c r="R245" i="4"/>
  <c r="P245" i="4"/>
  <c r="Q245" i="4" s="1"/>
  <c r="O245" i="4"/>
  <c r="N245" i="4"/>
  <c r="L245" i="4"/>
  <c r="Y244" i="4"/>
  <c r="W244" i="4"/>
  <c r="T244" i="4" s="1"/>
  <c r="V244" i="4"/>
  <c r="U244" i="4"/>
  <c r="R244" i="4"/>
  <c r="P244" i="4"/>
  <c r="Q244" i="4" s="1"/>
  <c r="O244" i="4"/>
  <c r="N244" i="4"/>
  <c r="L244" i="4"/>
  <c r="Y243" i="4"/>
  <c r="W243" i="4"/>
  <c r="S243" i="4" s="1"/>
  <c r="V243" i="4"/>
  <c r="U243" i="4"/>
  <c r="R243" i="4"/>
  <c r="P243" i="4"/>
  <c r="Q243" i="4" s="1"/>
  <c r="O243" i="4"/>
  <c r="N243" i="4"/>
  <c r="L243" i="4"/>
  <c r="Y242" i="4"/>
  <c r="W242" i="4"/>
  <c r="T242" i="4" s="1"/>
  <c r="V242" i="4"/>
  <c r="U242" i="4"/>
  <c r="R242" i="4"/>
  <c r="P242" i="4"/>
  <c r="Q242" i="4" s="1"/>
  <c r="O242" i="4"/>
  <c r="N242" i="4"/>
  <c r="L242" i="4"/>
  <c r="Y241" i="4"/>
  <c r="W241" i="4"/>
  <c r="T241" i="4" s="1"/>
  <c r="V241" i="4"/>
  <c r="U241" i="4"/>
  <c r="R241" i="4"/>
  <c r="P241" i="4"/>
  <c r="Q241" i="4" s="1"/>
  <c r="O241" i="4"/>
  <c r="N241" i="4"/>
  <c r="L241" i="4"/>
  <c r="Y240" i="4"/>
  <c r="W240" i="4"/>
  <c r="T240" i="4" s="1"/>
  <c r="V240" i="4"/>
  <c r="U240" i="4"/>
  <c r="R240" i="4"/>
  <c r="P240" i="4"/>
  <c r="Q240" i="4" s="1"/>
  <c r="O240" i="4"/>
  <c r="N240" i="4"/>
  <c r="L240" i="4"/>
  <c r="Y239" i="4"/>
  <c r="W239" i="4"/>
  <c r="S239" i="4" s="1"/>
  <c r="V239" i="4"/>
  <c r="U239" i="4"/>
  <c r="R239" i="4"/>
  <c r="P239" i="4"/>
  <c r="Q239" i="4" s="1"/>
  <c r="O239" i="4"/>
  <c r="N239" i="4"/>
  <c r="L239" i="4"/>
  <c r="Y238" i="4"/>
  <c r="W238" i="4"/>
  <c r="T238" i="4" s="1"/>
  <c r="V238" i="4"/>
  <c r="U238" i="4"/>
  <c r="R238" i="4"/>
  <c r="P238" i="4"/>
  <c r="Q238" i="4" s="1"/>
  <c r="O238" i="4"/>
  <c r="N238" i="4"/>
  <c r="L238" i="4"/>
  <c r="Y237" i="4"/>
  <c r="W237" i="4"/>
  <c r="T237" i="4" s="1"/>
  <c r="V237" i="4"/>
  <c r="U237" i="4"/>
  <c r="R237" i="4"/>
  <c r="P237" i="4"/>
  <c r="Q237" i="4" s="1"/>
  <c r="O237" i="4"/>
  <c r="N237" i="4"/>
  <c r="L237" i="4"/>
  <c r="Y236" i="4"/>
  <c r="W236" i="4"/>
  <c r="S236" i="4" s="1"/>
  <c r="V236" i="4"/>
  <c r="U236" i="4"/>
  <c r="R236" i="4"/>
  <c r="P236" i="4"/>
  <c r="Q236" i="4" s="1"/>
  <c r="O236" i="4"/>
  <c r="N236" i="4"/>
  <c r="L236" i="4"/>
  <c r="Y235" i="4"/>
  <c r="W235" i="4"/>
  <c r="S235" i="4" s="1"/>
  <c r="V235" i="4"/>
  <c r="U235" i="4"/>
  <c r="R235" i="4"/>
  <c r="P235" i="4"/>
  <c r="Q235" i="4" s="1"/>
  <c r="O235" i="4"/>
  <c r="N235" i="4"/>
  <c r="L235" i="4"/>
  <c r="Y234" i="4"/>
  <c r="W234" i="4"/>
  <c r="S234" i="4" s="1"/>
  <c r="V234" i="4"/>
  <c r="U234" i="4"/>
  <c r="R234" i="4"/>
  <c r="P234" i="4"/>
  <c r="Q234" i="4" s="1"/>
  <c r="O234" i="4"/>
  <c r="N234" i="4"/>
  <c r="L234" i="4"/>
  <c r="Y233" i="4"/>
  <c r="W233" i="4"/>
  <c r="T233" i="4" s="1"/>
  <c r="V233" i="4"/>
  <c r="U233" i="4"/>
  <c r="R233" i="4"/>
  <c r="P233" i="4"/>
  <c r="Q233" i="4" s="1"/>
  <c r="O233" i="4"/>
  <c r="N233" i="4"/>
  <c r="L233" i="4"/>
  <c r="Y232" i="4"/>
  <c r="W232" i="4"/>
  <c r="S232" i="4" s="1"/>
  <c r="V232" i="4"/>
  <c r="U232" i="4"/>
  <c r="R232" i="4"/>
  <c r="P232" i="4"/>
  <c r="Q232" i="4" s="1"/>
  <c r="O232" i="4"/>
  <c r="N232" i="4"/>
  <c r="L232" i="4"/>
  <c r="Y231" i="4"/>
  <c r="W231" i="4"/>
  <c r="S231" i="4" s="1"/>
  <c r="V231" i="4"/>
  <c r="U231" i="4"/>
  <c r="R231" i="4"/>
  <c r="P231" i="4"/>
  <c r="Q231" i="4" s="1"/>
  <c r="O231" i="4"/>
  <c r="N231" i="4"/>
  <c r="L231" i="4"/>
  <c r="Y230" i="4"/>
  <c r="W230" i="4"/>
  <c r="S230" i="4" s="1"/>
  <c r="V230" i="4"/>
  <c r="U230" i="4"/>
  <c r="R230" i="4"/>
  <c r="P230" i="4"/>
  <c r="Q230" i="4" s="1"/>
  <c r="O230" i="4"/>
  <c r="N230" i="4"/>
  <c r="L230" i="4"/>
  <c r="Y229" i="4"/>
  <c r="W229" i="4"/>
  <c r="T229" i="4" s="1"/>
  <c r="V229" i="4"/>
  <c r="U229" i="4"/>
  <c r="R229" i="4"/>
  <c r="P229" i="4"/>
  <c r="Q229" i="4" s="1"/>
  <c r="O229" i="4"/>
  <c r="N229" i="4"/>
  <c r="L229" i="4"/>
  <c r="Y228" i="4"/>
  <c r="W228" i="4"/>
  <c r="S228" i="4" s="1"/>
  <c r="V228" i="4"/>
  <c r="U228" i="4"/>
  <c r="R228" i="4"/>
  <c r="P228" i="4"/>
  <c r="Q228" i="4" s="1"/>
  <c r="O228" i="4"/>
  <c r="N228" i="4"/>
  <c r="L228" i="4"/>
  <c r="Y227" i="4"/>
  <c r="W227" i="4"/>
  <c r="T227" i="4" s="1"/>
  <c r="V227" i="4"/>
  <c r="U227" i="4"/>
  <c r="R227" i="4"/>
  <c r="P227" i="4"/>
  <c r="Q227" i="4" s="1"/>
  <c r="O227" i="4"/>
  <c r="N227" i="4"/>
  <c r="L227" i="4"/>
  <c r="Y226" i="4"/>
  <c r="W226" i="4"/>
  <c r="S226" i="4" s="1"/>
  <c r="V226" i="4"/>
  <c r="U226" i="4"/>
  <c r="R226" i="4"/>
  <c r="P226" i="4"/>
  <c r="Q226" i="4" s="1"/>
  <c r="O226" i="4"/>
  <c r="N226" i="4"/>
  <c r="L226" i="4"/>
  <c r="Y225" i="4"/>
  <c r="W225" i="4"/>
  <c r="T225" i="4" s="1"/>
  <c r="V225" i="4"/>
  <c r="U225" i="4"/>
  <c r="R225" i="4"/>
  <c r="P225" i="4"/>
  <c r="Q225" i="4" s="1"/>
  <c r="O225" i="4"/>
  <c r="N225" i="4"/>
  <c r="L225" i="4"/>
  <c r="Y224" i="4"/>
  <c r="W224" i="4"/>
  <c r="S224" i="4" s="1"/>
  <c r="V224" i="4"/>
  <c r="U224" i="4"/>
  <c r="R224" i="4"/>
  <c r="P224" i="4"/>
  <c r="Q224" i="4" s="1"/>
  <c r="O224" i="4"/>
  <c r="N224" i="4"/>
  <c r="L224" i="4"/>
  <c r="Y223" i="4"/>
  <c r="W223" i="4"/>
  <c r="S223" i="4" s="1"/>
  <c r="V223" i="4"/>
  <c r="U223" i="4"/>
  <c r="R223" i="4"/>
  <c r="P223" i="4"/>
  <c r="Q223" i="4" s="1"/>
  <c r="O223" i="4"/>
  <c r="N223" i="4"/>
  <c r="L223" i="4"/>
  <c r="Y222" i="4"/>
  <c r="W222" i="4"/>
  <c r="S222" i="4" s="1"/>
  <c r="V222" i="4"/>
  <c r="U222" i="4"/>
  <c r="R222" i="4"/>
  <c r="P222" i="4"/>
  <c r="Q222" i="4" s="1"/>
  <c r="O222" i="4"/>
  <c r="N222" i="4"/>
  <c r="L222" i="4"/>
  <c r="Y221" i="4"/>
  <c r="W221" i="4"/>
  <c r="T221" i="4" s="1"/>
  <c r="V221" i="4"/>
  <c r="U221" i="4"/>
  <c r="R221" i="4"/>
  <c r="P221" i="4"/>
  <c r="Q221" i="4" s="1"/>
  <c r="O221" i="4"/>
  <c r="N221" i="4"/>
  <c r="L221" i="4"/>
  <c r="Y220" i="4"/>
  <c r="W220" i="4"/>
  <c r="S220" i="4" s="1"/>
  <c r="V220" i="4"/>
  <c r="U220" i="4"/>
  <c r="R220" i="4"/>
  <c r="P220" i="4"/>
  <c r="Q220" i="4" s="1"/>
  <c r="O220" i="4"/>
  <c r="N220" i="4"/>
  <c r="L220" i="4"/>
  <c r="Y219" i="4"/>
  <c r="W219" i="4"/>
  <c r="S219" i="4" s="1"/>
  <c r="V219" i="4"/>
  <c r="U219" i="4"/>
  <c r="R219" i="4"/>
  <c r="P219" i="4"/>
  <c r="Q219" i="4" s="1"/>
  <c r="O219" i="4"/>
  <c r="N219" i="4"/>
  <c r="L219" i="4"/>
  <c r="Y218" i="4"/>
  <c r="W218" i="4"/>
  <c r="S218" i="4" s="1"/>
  <c r="V218" i="4"/>
  <c r="U218" i="4"/>
  <c r="R218" i="4"/>
  <c r="P218" i="4"/>
  <c r="Q218" i="4" s="1"/>
  <c r="O218" i="4"/>
  <c r="N218" i="4"/>
  <c r="L218" i="4"/>
  <c r="Y217" i="4"/>
  <c r="W217" i="4"/>
  <c r="T217" i="4" s="1"/>
  <c r="V217" i="4"/>
  <c r="U217" i="4"/>
  <c r="R217" i="4"/>
  <c r="P217" i="4"/>
  <c r="Q217" i="4" s="1"/>
  <c r="O217" i="4"/>
  <c r="N217" i="4"/>
  <c r="L217" i="4"/>
  <c r="Y216" i="4"/>
  <c r="W216" i="4"/>
  <c r="S216" i="4" s="1"/>
  <c r="V216" i="4"/>
  <c r="U216" i="4"/>
  <c r="R216" i="4"/>
  <c r="P216" i="4"/>
  <c r="Q216" i="4" s="1"/>
  <c r="O216" i="4"/>
  <c r="N216" i="4"/>
  <c r="L216" i="4"/>
  <c r="Y215" i="4"/>
  <c r="W215" i="4"/>
  <c r="S215" i="4" s="1"/>
  <c r="V215" i="4"/>
  <c r="U215" i="4"/>
  <c r="R215" i="4"/>
  <c r="P215" i="4"/>
  <c r="Q215" i="4" s="1"/>
  <c r="O215" i="4"/>
  <c r="N215" i="4"/>
  <c r="L215" i="4"/>
  <c r="Y214" i="4"/>
  <c r="W214" i="4"/>
  <c r="S214" i="4" s="1"/>
  <c r="V214" i="4"/>
  <c r="U214" i="4"/>
  <c r="R214" i="4"/>
  <c r="P214" i="4"/>
  <c r="Q214" i="4" s="1"/>
  <c r="O214" i="4"/>
  <c r="N214" i="4"/>
  <c r="L214" i="4"/>
  <c r="Y213" i="4"/>
  <c r="W213" i="4"/>
  <c r="T213" i="4" s="1"/>
  <c r="V213" i="4"/>
  <c r="U213" i="4"/>
  <c r="R213" i="4"/>
  <c r="P213" i="4"/>
  <c r="Q213" i="4" s="1"/>
  <c r="O213" i="4"/>
  <c r="N213" i="4"/>
  <c r="L213" i="4"/>
  <c r="Y212" i="4"/>
  <c r="W212" i="4"/>
  <c r="S212" i="4" s="1"/>
  <c r="V212" i="4"/>
  <c r="U212" i="4"/>
  <c r="R212" i="4"/>
  <c r="P212" i="4"/>
  <c r="Q212" i="4" s="1"/>
  <c r="O212" i="4"/>
  <c r="N212" i="4"/>
  <c r="L212" i="4"/>
  <c r="Y211" i="4"/>
  <c r="W211" i="4"/>
  <c r="S211" i="4" s="1"/>
  <c r="V211" i="4"/>
  <c r="U211" i="4"/>
  <c r="R211" i="4"/>
  <c r="P211" i="4"/>
  <c r="Q211" i="4" s="1"/>
  <c r="O211" i="4"/>
  <c r="N211" i="4"/>
  <c r="L211" i="4"/>
  <c r="Y210" i="4"/>
  <c r="W210" i="4"/>
  <c r="S210" i="4" s="1"/>
  <c r="V210" i="4"/>
  <c r="U210" i="4"/>
  <c r="R210" i="4"/>
  <c r="P210" i="4"/>
  <c r="Q210" i="4" s="1"/>
  <c r="O210" i="4"/>
  <c r="N210" i="4"/>
  <c r="L210" i="4"/>
  <c r="Y209" i="4"/>
  <c r="W209" i="4"/>
  <c r="T209" i="4" s="1"/>
  <c r="V209" i="4"/>
  <c r="U209" i="4"/>
  <c r="R209" i="4"/>
  <c r="P209" i="4"/>
  <c r="Q209" i="4" s="1"/>
  <c r="O209" i="4"/>
  <c r="N209" i="4"/>
  <c r="L209" i="4"/>
  <c r="Y208" i="4"/>
  <c r="W208" i="4"/>
  <c r="S208" i="4" s="1"/>
  <c r="V208" i="4"/>
  <c r="U208" i="4"/>
  <c r="R208" i="4"/>
  <c r="P208" i="4"/>
  <c r="Q208" i="4" s="1"/>
  <c r="O208" i="4"/>
  <c r="N208" i="4"/>
  <c r="L208" i="4"/>
  <c r="Y207" i="4"/>
  <c r="W207" i="4"/>
  <c r="S207" i="4" s="1"/>
  <c r="V207" i="4"/>
  <c r="U207" i="4"/>
  <c r="R207" i="4"/>
  <c r="P207" i="4"/>
  <c r="Q207" i="4" s="1"/>
  <c r="O207" i="4"/>
  <c r="N207" i="4"/>
  <c r="L207" i="4"/>
  <c r="Y206" i="4"/>
  <c r="W206" i="4"/>
  <c r="S206" i="4" s="1"/>
  <c r="V206" i="4"/>
  <c r="U206" i="4"/>
  <c r="R206" i="4"/>
  <c r="P206" i="4"/>
  <c r="Q206" i="4" s="1"/>
  <c r="O206" i="4"/>
  <c r="N206" i="4"/>
  <c r="L206" i="4"/>
  <c r="Y205" i="4"/>
  <c r="W205" i="4"/>
  <c r="T205" i="4" s="1"/>
  <c r="V205" i="4"/>
  <c r="U205" i="4"/>
  <c r="R205" i="4"/>
  <c r="P205" i="4"/>
  <c r="Q205" i="4" s="1"/>
  <c r="O205" i="4"/>
  <c r="N205" i="4"/>
  <c r="L205" i="4"/>
  <c r="Y204" i="4"/>
  <c r="W204" i="4"/>
  <c r="S204" i="4" s="1"/>
  <c r="V204" i="4"/>
  <c r="U204" i="4"/>
  <c r="R204" i="4"/>
  <c r="P204" i="4"/>
  <c r="Q204" i="4" s="1"/>
  <c r="O204" i="4"/>
  <c r="N204" i="4"/>
  <c r="L204" i="4"/>
  <c r="Y203" i="4"/>
  <c r="W203" i="4"/>
  <c r="S203" i="4" s="1"/>
  <c r="V203" i="4"/>
  <c r="U203" i="4"/>
  <c r="R203" i="4"/>
  <c r="P203" i="4"/>
  <c r="Q203" i="4" s="1"/>
  <c r="O203" i="4"/>
  <c r="N203" i="4"/>
  <c r="L203" i="4"/>
  <c r="Y202" i="4"/>
  <c r="W202" i="4"/>
  <c r="S202" i="4" s="1"/>
  <c r="V202" i="4"/>
  <c r="U202" i="4"/>
  <c r="R202" i="4"/>
  <c r="P202" i="4"/>
  <c r="Q202" i="4" s="1"/>
  <c r="O202" i="4"/>
  <c r="N202" i="4"/>
  <c r="L202" i="4"/>
  <c r="Y201" i="4"/>
  <c r="W201" i="4"/>
  <c r="T201" i="4" s="1"/>
  <c r="V201" i="4"/>
  <c r="U201" i="4"/>
  <c r="R201" i="4"/>
  <c r="P201" i="4"/>
  <c r="Q201" i="4" s="1"/>
  <c r="O201" i="4"/>
  <c r="N201" i="4"/>
  <c r="L201" i="4"/>
  <c r="Y200" i="4"/>
  <c r="W200" i="4"/>
  <c r="S200" i="4" s="1"/>
  <c r="V200" i="4"/>
  <c r="U200" i="4"/>
  <c r="R200" i="4"/>
  <c r="P200" i="4"/>
  <c r="Q200" i="4" s="1"/>
  <c r="O200" i="4"/>
  <c r="N200" i="4"/>
  <c r="L200" i="4"/>
  <c r="Y199" i="4"/>
  <c r="W199" i="4"/>
  <c r="S199" i="4" s="1"/>
  <c r="V199" i="4"/>
  <c r="U199" i="4"/>
  <c r="R199" i="4"/>
  <c r="P199" i="4"/>
  <c r="Q199" i="4" s="1"/>
  <c r="O199" i="4"/>
  <c r="N199" i="4"/>
  <c r="L199" i="4"/>
  <c r="Y198" i="4"/>
  <c r="W198" i="4"/>
  <c r="S198" i="4" s="1"/>
  <c r="V198" i="4"/>
  <c r="U198" i="4"/>
  <c r="R198" i="4"/>
  <c r="P198" i="4"/>
  <c r="Q198" i="4" s="1"/>
  <c r="O198" i="4"/>
  <c r="N198" i="4"/>
  <c r="L198" i="4"/>
  <c r="Y197" i="4"/>
  <c r="W197" i="4"/>
  <c r="T197" i="4" s="1"/>
  <c r="V197" i="4"/>
  <c r="U197" i="4"/>
  <c r="R197" i="4"/>
  <c r="P197" i="4"/>
  <c r="Q197" i="4" s="1"/>
  <c r="O197" i="4"/>
  <c r="N197" i="4"/>
  <c r="L197" i="4"/>
  <c r="Y196" i="4"/>
  <c r="W196" i="4"/>
  <c r="S196" i="4" s="1"/>
  <c r="V196" i="4"/>
  <c r="U196" i="4"/>
  <c r="R196" i="4"/>
  <c r="P196" i="4"/>
  <c r="Q196" i="4" s="1"/>
  <c r="O196" i="4"/>
  <c r="N196" i="4"/>
  <c r="L196" i="4"/>
  <c r="Y195" i="4"/>
  <c r="W195" i="4"/>
  <c r="T195" i="4" s="1"/>
  <c r="V195" i="4"/>
  <c r="U195" i="4"/>
  <c r="R195" i="4"/>
  <c r="P195" i="4"/>
  <c r="Q195" i="4" s="1"/>
  <c r="O195" i="4"/>
  <c r="N195" i="4"/>
  <c r="L195" i="4"/>
  <c r="Y194" i="4"/>
  <c r="W194" i="4"/>
  <c r="S194" i="4" s="1"/>
  <c r="V194" i="4"/>
  <c r="U194" i="4"/>
  <c r="R194" i="4"/>
  <c r="P194" i="4"/>
  <c r="Q194" i="4" s="1"/>
  <c r="O194" i="4"/>
  <c r="N194" i="4"/>
  <c r="L194" i="4"/>
  <c r="Y193" i="4"/>
  <c r="W193" i="4"/>
  <c r="T193" i="4" s="1"/>
  <c r="V193" i="4"/>
  <c r="U193" i="4"/>
  <c r="R193" i="4"/>
  <c r="P193" i="4"/>
  <c r="Q193" i="4" s="1"/>
  <c r="O193" i="4"/>
  <c r="N193" i="4"/>
  <c r="L193" i="4"/>
  <c r="Y192" i="4"/>
  <c r="W192" i="4"/>
  <c r="S192" i="4" s="1"/>
  <c r="V192" i="4"/>
  <c r="U192" i="4"/>
  <c r="R192" i="4"/>
  <c r="P192" i="4"/>
  <c r="Q192" i="4" s="1"/>
  <c r="O192" i="4"/>
  <c r="N192" i="4"/>
  <c r="L192" i="4"/>
  <c r="Y191" i="4"/>
  <c r="W191" i="4"/>
  <c r="S191" i="4" s="1"/>
  <c r="V191" i="4"/>
  <c r="U191" i="4"/>
  <c r="R191" i="4"/>
  <c r="P191" i="4"/>
  <c r="Q191" i="4" s="1"/>
  <c r="O191" i="4"/>
  <c r="N191" i="4"/>
  <c r="L191" i="4"/>
  <c r="Y190" i="4"/>
  <c r="W190" i="4"/>
  <c r="S190" i="4" s="1"/>
  <c r="V190" i="4"/>
  <c r="U190" i="4"/>
  <c r="R190" i="4"/>
  <c r="P190" i="4"/>
  <c r="Q190" i="4" s="1"/>
  <c r="O190" i="4"/>
  <c r="N190" i="4"/>
  <c r="L190" i="4"/>
  <c r="Y189" i="4"/>
  <c r="W189" i="4"/>
  <c r="T189" i="4" s="1"/>
  <c r="V189" i="4"/>
  <c r="U189" i="4"/>
  <c r="R189" i="4"/>
  <c r="P189" i="4"/>
  <c r="Q189" i="4" s="1"/>
  <c r="O189" i="4"/>
  <c r="N189" i="4"/>
  <c r="L189" i="4"/>
  <c r="Y188" i="4"/>
  <c r="W188" i="4"/>
  <c r="S188" i="4" s="1"/>
  <c r="V188" i="4"/>
  <c r="U188" i="4"/>
  <c r="R188" i="4"/>
  <c r="P188" i="4"/>
  <c r="Q188" i="4" s="1"/>
  <c r="O188" i="4"/>
  <c r="N188" i="4"/>
  <c r="L188" i="4"/>
  <c r="Y187" i="4"/>
  <c r="W187" i="4"/>
  <c r="S187" i="4" s="1"/>
  <c r="V187" i="4"/>
  <c r="U187" i="4"/>
  <c r="R187" i="4"/>
  <c r="P187" i="4"/>
  <c r="Q187" i="4" s="1"/>
  <c r="O187" i="4"/>
  <c r="N187" i="4"/>
  <c r="L187" i="4"/>
  <c r="Y186" i="4"/>
  <c r="W186" i="4"/>
  <c r="S186" i="4" s="1"/>
  <c r="V186" i="4"/>
  <c r="U186" i="4"/>
  <c r="R186" i="4"/>
  <c r="P186" i="4"/>
  <c r="Q186" i="4" s="1"/>
  <c r="O186" i="4"/>
  <c r="N186" i="4"/>
  <c r="L186" i="4"/>
  <c r="Y185" i="4"/>
  <c r="W185" i="4"/>
  <c r="T185" i="4" s="1"/>
  <c r="V185" i="4"/>
  <c r="U185" i="4"/>
  <c r="R185" i="4"/>
  <c r="P185" i="4"/>
  <c r="Q185" i="4" s="1"/>
  <c r="O185" i="4"/>
  <c r="N185" i="4"/>
  <c r="L185" i="4"/>
  <c r="Y184" i="4"/>
  <c r="W184" i="4"/>
  <c r="S184" i="4" s="1"/>
  <c r="V184" i="4"/>
  <c r="U184" i="4"/>
  <c r="R184" i="4"/>
  <c r="P184" i="4"/>
  <c r="Q184" i="4" s="1"/>
  <c r="O184" i="4"/>
  <c r="N184" i="4"/>
  <c r="L184" i="4"/>
  <c r="Y183" i="4"/>
  <c r="W183" i="4"/>
  <c r="S183" i="4" s="1"/>
  <c r="V183" i="4"/>
  <c r="U183" i="4"/>
  <c r="R183" i="4"/>
  <c r="P183" i="4"/>
  <c r="Q183" i="4" s="1"/>
  <c r="O183" i="4"/>
  <c r="N183" i="4"/>
  <c r="L183" i="4"/>
  <c r="Y182" i="4"/>
  <c r="W182" i="4"/>
  <c r="S182" i="4" s="1"/>
  <c r="V182" i="4"/>
  <c r="U182" i="4"/>
  <c r="R182" i="4"/>
  <c r="P182" i="4"/>
  <c r="Q182" i="4" s="1"/>
  <c r="O182" i="4"/>
  <c r="N182" i="4"/>
  <c r="L182" i="4"/>
  <c r="Y181" i="4"/>
  <c r="W181" i="4"/>
  <c r="T181" i="4" s="1"/>
  <c r="V181" i="4"/>
  <c r="U181" i="4"/>
  <c r="R181" i="4"/>
  <c r="P181" i="4"/>
  <c r="Q181" i="4" s="1"/>
  <c r="O181" i="4"/>
  <c r="N181" i="4"/>
  <c r="L181" i="4"/>
  <c r="Y180" i="4"/>
  <c r="W180" i="4"/>
  <c r="S180" i="4" s="1"/>
  <c r="V180" i="4"/>
  <c r="U180" i="4"/>
  <c r="R180" i="4"/>
  <c r="P180" i="4"/>
  <c r="Q180" i="4" s="1"/>
  <c r="O180" i="4"/>
  <c r="N180" i="4"/>
  <c r="L180" i="4"/>
  <c r="Y179" i="4"/>
  <c r="W179" i="4"/>
  <c r="S179" i="4" s="1"/>
  <c r="V179" i="4"/>
  <c r="U179" i="4"/>
  <c r="R179" i="4"/>
  <c r="P179" i="4"/>
  <c r="Q179" i="4" s="1"/>
  <c r="O179" i="4"/>
  <c r="N179" i="4"/>
  <c r="L179" i="4"/>
  <c r="Y178" i="4"/>
  <c r="W178" i="4"/>
  <c r="S178" i="4" s="1"/>
  <c r="V178" i="4"/>
  <c r="U178" i="4"/>
  <c r="R178" i="4"/>
  <c r="P178" i="4"/>
  <c r="Q178" i="4" s="1"/>
  <c r="O178" i="4"/>
  <c r="N178" i="4"/>
  <c r="L178" i="4"/>
  <c r="Y177" i="4"/>
  <c r="W177" i="4"/>
  <c r="T177" i="4" s="1"/>
  <c r="V177" i="4"/>
  <c r="U177" i="4"/>
  <c r="R177" i="4"/>
  <c r="P177" i="4"/>
  <c r="Q177" i="4" s="1"/>
  <c r="O177" i="4"/>
  <c r="N177" i="4"/>
  <c r="L177" i="4"/>
  <c r="Y176" i="4"/>
  <c r="W176" i="4"/>
  <c r="S176" i="4" s="1"/>
  <c r="V176" i="4"/>
  <c r="U176" i="4"/>
  <c r="R176" i="4"/>
  <c r="P176" i="4"/>
  <c r="Q176" i="4" s="1"/>
  <c r="O176" i="4"/>
  <c r="N176" i="4"/>
  <c r="L176" i="4"/>
  <c r="Y175" i="4"/>
  <c r="W175" i="4"/>
  <c r="S175" i="4" s="1"/>
  <c r="V175" i="4"/>
  <c r="U175" i="4"/>
  <c r="R175" i="4"/>
  <c r="P175" i="4"/>
  <c r="Q175" i="4" s="1"/>
  <c r="O175" i="4"/>
  <c r="N175" i="4"/>
  <c r="L175" i="4"/>
  <c r="Y174" i="4"/>
  <c r="W174" i="4"/>
  <c r="S174" i="4" s="1"/>
  <c r="V174" i="4"/>
  <c r="U174" i="4"/>
  <c r="R174" i="4"/>
  <c r="P174" i="4"/>
  <c r="Q174" i="4" s="1"/>
  <c r="O174" i="4"/>
  <c r="N174" i="4"/>
  <c r="L174" i="4"/>
  <c r="Y173" i="4"/>
  <c r="W173" i="4"/>
  <c r="T173" i="4" s="1"/>
  <c r="V173" i="4"/>
  <c r="U173" i="4"/>
  <c r="R173" i="4"/>
  <c r="P173" i="4"/>
  <c r="Q173" i="4" s="1"/>
  <c r="O173" i="4"/>
  <c r="N173" i="4"/>
  <c r="L173" i="4"/>
  <c r="Y172" i="4"/>
  <c r="W172" i="4"/>
  <c r="S172" i="4" s="1"/>
  <c r="V172" i="4"/>
  <c r="U172" i="4"/>
  <c r="R172" i="4"/>
  <c r="P172" i="4"/>
  <c r="Q172" i="4" s="1"/>
  <c r="O172" i="4"/>
  <c r="N172" i="4"/>
  <c r="L172" i="4"/>
  <c r="Y171" i="4"/>
  <c r="W171" i="4"/>
  <c r="S171" i="4" s="1"/>
  <c r="V171" i="4"/>
  <c r="U171" i="4"/>
  <c r="R171" i="4"/>
  <c r="P171" i="4"/>
  <c r="Q171" i="4" s="1"/>
  <c r="O171" i="4"/>
  <c r="N171" i="4"/>
  <c r="L171" i="4"/>
  <c r="Y170" i="4"/>
  <c r="W170" i="4"/>
  <c r="S170" i="4" s="1"/>
  <c r="V170" i="4"/>
  <c r="U170" i="4"/>
  <c r="R170" i="4"/>
  <c r="P170" i="4"/>
  <c r="Q170" i="4" s="1"/>
  <c r="O170" i="4"/>
  <c r="N170" i="4"/>
  <c r="L170" i="4"/>
  <c r="Y169" i="4"/>
  <c r="W169" i="4"/>
  <c r="T169" i="4" s="1"/>
  <c r="V169" i="4"/>
  <c r="U169" i="4"/>
  <c r="R169" i="4"/>
  <c r="P169" i="4"/>
  <c r="Q169" i="4" s="1"/>
  <c r="O169" i="4"/>
  <c r="N169" i="4"/>
  <c r="L169" i="4"/>
  <c r="Y168" i="4"/>
  <c r="W168" i="4"/>
  <c r="S168" i="4" s="1"/>
  <c r="V168" i="4"/>
  <c r="U168" i="4"/>
  <c r="R168" i="4"/>
  <c r="P168" i="4"/>
  <c r="Q168" i="4" s="1"/>
  <c r="O168" i="4"/>
  <c r="N168" i="4"/>
  <c r="L168" i="4"/>
  <c r="Y167" i="4"/>
  <c r="W167" i="4"/>
  <c r="T167" i="4" s="1"/>
  <c r="V167" i="4"/>
  <c r="U167" i="4"/>
  <c r="R167" i="4"/>
  <c r="P167" i="4"/>
  <c r="Q167" i="4" s="1"/>
  <c r="O167" i="4"/>
  <c r="N167" i="4"/>
  <c r="L167" i="4"/>
  <c r="Y166" i="4"/>
  <c r="W166" i="4"/>
  <c r="S166" i="4" s="1"/>
  <c r="V166" i="4"/>
  <c r="U166" i="4"/>
  <c r="R166" i="4"/>
  <c r="P166" i="4"/>
  <c r="Q166" i="4" s="1"/>
  <c r="O166" i="4"/>
  <c r="N166" i="4"/>
  <c r="L166" i="4"/>
  <c r="Y165" i="4"/>
  <c r="W165" i="4"/>
  <c r="T165" i="4" s="1"/>
  <c r="V165" i="4"/>
  <c r="U165" i="4"/>
  <c r="R165" i="4"/>
  <c r="P165" i="4"/>
  <c r="Q165" i="4" s="1"/>
  <c r="O165" i="4"/>
  <c r="N165" i="4"/>
  <c r="L165" i="4"/>
  <c r="Y164" i="4"/>
  <c r="W164" i="4"/>
  <c r="S164" i="4" s="1"/>
  <c r="V164" i="4"/>
  <c r="U164" i="4"/>
  <c r="R164" i="4"/>
  <c r="P164" i="4"/>
  <c r="Q164" i="4" s="1"/>
  <c r="O164" i="4"/>
  <c r="N164" i="4"/>
  <c r="L164" i="4"/>
  <c r="Y163" i="4"/>
  <c r="W163" i="4"/>
  <c r="T163" i="4" s="1"/>
  <c r="V163" i="4"/>
  <c r="U163" i="4"/>
  <c r="R163" i="4"/>
  <c r="P163" i="4"/>
  <c r="Q163" i="4" s="1"/>
  <c r="O163" i="4"/>
  <c r="N163" i="4"/>
  <c r="L163" i="4"/>
  <c r="Y162" i="4"/>
  <c r="W162" i="4"/>
  <c r="S162" i="4" s="1"/>
  <c r="V162" i="4"/>
  <c r="U162" i="4"/>
  <c r="R162" i="4"/>
  <c r="P162" i="4"/>
  <c r="Q162" i="4" s="1"/>
  <c r="O162" i="4"/>
  <c r="N162" i="4"/>
  <c r="L162" i="4"/>
  <c r="Y161" i="4"/>
  <c r="W161" i="4"/>
  <c r="S161" i="4" s="1"/>
  <c r="V161" i="4"/>
  <c r="U161" i="4"/>
  <c r="R161" i="4"/>
  <c r="P161" i="4"/>
  <c r="Q161" i="4" s="1"/>
  <c r="O161" i="4"/>
  <c r="N161" i="4"/>
  <c r="L161" i="4"/>
  <c r="Y160" i="4"/>
  <c r="W160" i="4"/>
  <c r="S160" i="4" s="1"/>
  <c r="V160" i="4"/>
  <c r="U160" i="4"/>
  <c r="R160" i="4"/>
  <c r="P160" i="4"/>
  <c r="Q160" i="4" s="1"/>
  <c r="O160" i="4"/>
  <c r="N160" i="4"/>
  <c r="L160" i="4"/>
  <c r="Y159" i="4"/>
  <c r="W159" i="4"/>
  <c r="S159" i="4" s="1"/>
  <c r="V159" i="4"/>
  <c r="U159" i="4"/>
  <c r="R159" i="4"/>
  <c r="P159" i="4"/>
  <c r="Q159" i="4" s="1"/>
  <c r="O159" i="4"/>
  <c r="N159" i="4"/>
  <c r="L159" i="4"/>
  <c r="Y158" i="4"/>
  <c r="W158" i="4"/>
  <c r="S158" i="4" s="1"/>
  <c r="V158" i="4"/>
  <c r="U158" i="4"/>
  <c r="R158" i="4"/>
  <c r="P158" i="4"/>
  <c r="Q158" i="4" s="1"/>
  <c r="O158" i="4"/>
  <c r="N158" i="4"/>
  <c r="L158" i="4"/>
  <c r="Y157" i="4"/>
  <c r="W157" i="4"/>
  <c r="S157" i="4" s="1"/>
  <c r="V157" i="4"/>
  <c r="U157" i="4"/>
  <c r="R157" i="4"/>
  <c r="P157" i="4"/>
  <c r="Q157" i="4" s="1"/>
  <c r="O157" i="4"/>
  <c r="N157" i="4"/>
  <c r="L157" i="4"/>
  <c r="Y156" i="4"/>
  <c r="W156" i="4"/>
  <c r="S156" i="4" s="1"/>
  <c r="V156" i="4"/>
  <c r="U156" i="4"/>
  <c r="R156" i="4"/>
  <c r="P156" i="4"/>
  <c r="Q156" i="4" s="1"/>
  <c r="O156" i="4"/>
  <c r="N156" i="4"/>
  <c r="L156" i="4"/>
  <c r="Y155" i="4"/>
  <c r="W155" i="4"/>
  <c r="T155" i="4" s="1"/>
  <c r="V155" i="4"/>
  <c r="U155" i="4"/>
  <c r="R155" i="4"/>
  <c r="P155" i="4"/>
  <c r="Q155" i="4" s="1"/>
  <c r="O155" i="4"/>
  <c r="N155" i="4"/>
  <c r="L155" i="4"/>
  <c r="Y154" i="4"/>
  <c r="W154" i="4"/>
  <c r="S154" i="4" s="1"/>
  <c r="V154" i="4"/>
  <c r="U154" i="4"/>
  <c r="R154" i="4"/>
  <c r="P154" i="4"/>
  <c r="Q154" i="4" s="1"/>
  <c r="O154" i="4"/>
  <c r="N154" i="4"/>
  <c r="L154" i="4"/>
  <c r="Y153" i="4"/>
  <c r="W153" i="4"/>
  <c r="S153" i="4" s="1"/>
  <c r="V153" i="4"/>
  <c r="U153" i="4"/>
  <c r="R153" i="4"/>
  <c r="P153" i="4"/>
  <c r="Q153" i="4" s="1"/>
  <c r="O153" i="4"/>
  <c r="N153" i="4"/>
  <c r="L153" i="4"/>
  <c r="Y152" i="4"/>
  <c r="W152" i="4"/>
  <c r="S152" i="4" s="1"/>
  <c r="V152" i="4"/>
  <c r="U152" i="4"/>
  <c r="R152" i="4"/>
  <c r="P152" i="4"/>
  <c r="Q152" i="4" s="1"/>
  <c r="O152" i="4"/>
  <c r="N152" i="4"/>
  <c r="L152" i="4"/>
  <c r="Y151" i="4"/>
  <c r="W151" i="4"/>
  <c r="S151" i="4" s="1"/>
  <c r="V151" i="4"/>
  <c r="U151" i="4"/>
  <c r="R151" i="4"/>
  <c r="P151" i="4"/>
  <c r="Q151" i="4" s="1"/>
  <c r="O151" i="4"/>
  <c r="N151" i="4"/>
  <c r="L151" i="4"/>
  <c r="Y150" i="4"/>
  <c r="W150" i="4"/>
  <c r="S150" i="4" s="1"/>
  <c r="V150" i="4"/>
  <c r="U150" i="4"/>
  <c r="R150" i="4"/>
  <c r="P150" i="4"/>
  <c r="Q150" i="4" s="1"/>
  <c r="O150" i="4"/>
  <c r="N150" i="4"/>
  <c r="L150" i="4"/>
  <c r="Y149" i="4"/>
  <c r="W149" i="4"/>
  <c r="T149" i="4" s="1"/>
  <c r="V149" i="4"/>
  <c r="U149" i="4"/>
  <c r="R149" i="4"/>
  <c r="P149" i="4"/>
  <c r="Q149" i="4" s="1"/>
  <c r="O149" i="4"/>
  <c r="N149" i="4"/>
  <c r="L149" i="4"/>
  <c r="Y148" i="4"/>
  <c r="W148" i="4"/>
  <c r="S148" i="4" s="1"/>
  <c r="V148" i="4"/>
  <c r="U148" i="4"/>
  <c r="R148" i="4"/>
  <c r="P148" i="4"/>
  <c r="Q148" i="4" s="1"/>
  <c r="O148" i="4"/>
  <c r="N148" i="4"/>
  <c r="L148" i="4"/>
  <c r="Y147" i="4"/>
  <c r="W147" i="4"/>
  <c r="S147" i="4" s="1"/>
  <c r="V147" i="4"/>
  <c r="U147" i="4"/>
  <c r="R147" i="4"/>
  <c r="P147" i="4"/>
  <c r="Q147" i="4" s="1"/>
  <c r="O147" i="4"/>
  <c r="N147" i="4"/>
  <c r="L147" i="4"/>
  <c r="Y146" i="4"/>
  <c r="W146" i="4"/>
  <c r="S146" i="4" s="1"/>
  <c r="V146" i="4"/>
  <c r="U146" i="4"/>
  <c r="R146" i="4"/>
  <c r="P146" i="4"/>
  <c r="Q146" i="4" s="1"/>
  <c r="O146" i="4"/>
  <c r="N146" i="4"/>
  <c r="L146" i="4"/>
  <c r="Y145" i="4"/>
  <c r="W145" i="4"/>
  <c r="T145" i="4" s="1"/>
  <c r="V145" i="4"/>
  <c r="U145" i="4"/>
  <c r="R145" i="4"/>
  <c r="P145" i="4"/>
  <c r="Q145" i="4" s="1"/>
  <c r="O145" i="4"/>
  <c r="N145" i="4"/>
  <c r="L145" i="4"/>
  <c r="Y144" i="4"/>
  <c r="W144" i="4"/>
  <c r="S144" i="4" s="1"/>
  <c r="V144" i="4"/>
  <c r="U144" i="4"/>
  <c r="R144" i="4"/>
  <c r="P144" i="4"/>
  <c r="Q144" i="4" s="1"/>
  <c r="O144" i="4"/>
  <c r="N144" i="4"/>
  <c r="L144" i="4"/>
  <c r="Y143" i="4"/>
  <c r="W143" i="4"/>
  <c r="T143" i="4" s="1"/>
  <c r="V143" i="4"/>
  <c r="U143" i="4"/>
  <c r="R143" i="4"/>
  <c r="P143" i="4"/>
  <c r="Q143" i="4" s="1"/>
  <c r="O143" i="4"/>
  <c r="N143" i="4"/>
  <c r="L143" i="4"/>
  <c r="Y142" i="4"/>
  <c r="W142" i="4"/>
  <c r="S142" i="4" s="1"/>
  <c r="V142" i="4"/>
  <c r="U142" i="4"/>
  <c r="R142" i="4"/>
  <c r="P142" i="4"/>
  <c r="Q142" i="4" s="1"/>
  <c r="O142" i="4"/>
  <c r="N142" i="4"/>
  <c r="L142" i="4"/>
  <c r="Y141" i="4"/>
  <c r="W141" i="4"/>
  <c r="S141" i="4" s="1"/>
  <c r="V141" i="4"/>
  <c r="U141" i="4"/>
  <c r="R141" i="4"/>
  <c r="P141" i="4"/>
  <c r="Q141" i="4" s="1"/>
  <c r="O141" i="4"/>
  <c r="N141" i="4"/>
  <c r="L141" i="4"/>
  <c r="Y140" i="4"/>
  <c r="W140" i="4"/>
  <c r="S140" i="4" s="1"/>
  <c r="V140" i="4"/>
  <c r="U140" i="4"/>
  <c r="R140" i="4"/>
  <c r="P140" i="4"/>
  <c r="Q140" i="4" s="1"/>
  <c r="O140" i="4"/>
  <c r="N140" i="4"/>
  <c r="L140" i="4"/>
  <c r="Y139" i="4"/>
  <c r="W139" i="4"/>
  <c r="S139" i="4" s="1"/>
  <c r="V139" i="4"/>
  <c r="U139" i="4"/>
  <c r="R139" i="4"/>
  <c r="P139" i="4"/>
  <c r="Q139" i="4" s="1"/>
  <c r="O139" i="4"/>
  <c r="N139" i="4"/>
  <c r="L139" i="4"/>
  <c r="Y138" i="4"/>
  <c r="W138" i="4"/>
  <c r="S138" i="4" s="1"/>
  <c r="V138" i="4"/>
  <c r="U138" i="4"/>
  <c r="R138" i="4"/>
  <c r="P138" i="4"/>
  <c r="Q138" i="4" s="1"/>
  <c r="O138" i="4"/>
  <c r="N138" i="4"/>
  <c r="L138" i="4"/>
  <c r="Y137" i="4"/>
  <c r="W137" i="4"/>
  <c r="S137" i="4" s="1"/>
  <c r="V137" i="4"/>
  <c r="U137" i="4"/>
  <c r="R137" i="4"/>
  <c r="P137" i="4"/>
  <c r="Q137" i="4" s="1"/>
  <c r="O137" i="4"/>
  <c r="N137" i="4"/>
  <c r="L137" i="4"/>
  <c r="Y136" i="4"/>
  <c r="W136" i="4"/>
  <c r="S136" i="4" s="1"/>
  <c r="V136" i="4"/>
  <c r="U136" i="4"/>
  <c r="R136" i="4"/>
  <c r="P136" i="4"/>
  <c r="Q136" i="4" s="1"/>
  <c r="O136" i="4"/>
  <c r="N136" i="4"/>
  <c r="L136" i="4"/>
  <c r="Y135" i="4"/>
  <c r="W135" i="4"/>
  <c r="S135" i="4" s="1"/>
  <c r="V135" i="4"/>
  <c r="U135" i="4"/>
  <c r="R135" i="4"/>
  <c r="P135" i="4"/>
  <c r="Q135" i="4" s="1"/>
  <c r="O135" i="4"/>
  <c r="N135" i="4"/>
  <c r="L135" i="4"/>
  <c r="Y134" i="4"/>
  <c r="W134" i="4"/>
  <c r="S134" i="4" s="1"/>
  <c r="V134" i="4"/>
  <c r="U134" i="4"/>
  <c r="R134" i="4"/>
  <c r="P134" i="4"/>
  <c r="Q134" i="4" s="1"/>
  <c r="O134" i="4"/>
  <c r="N134" i="4"/>
  <c r="L134" i="4"/>
  <c r="Y133" i="4"/>
  <c r="W133" i="4"/>
  <c r="T133" i="4" s="1"/>
  <c r="V133" i="4"/>
  <c r="U133" i="4"/>
  <c r="R133" i="4"/>
  <c r="P133" i="4"/>
  <c r="Q133" i="4" s="1"/>
  <c r="O133" i="4"/>
  <c r="N133" i="4"/>
  <c r="L133" i="4"/>
  <c r="Y132" i="4"/>
  <c r="W132" i="4"/>
  <c r="S132" i="4" s="1"/>
  <c r="V132" i="4"/>
  <c r="U132" i="4"/>
  <c r="R132" i="4"/>
  <c r="P132" i="4"/>
  <c r="Q132" i="4" s="1"/>
  <c r="O132" i="4"/>
  <c r="N132" i="4"/>
  <c r="L132" i="4"/>
  <c r="Y131" i="4"/>
  <c r="W131" i="4"/>
  <c r="S131" i="4" s="1"/>
  <c r="V131" i="4"/>
  <c r="U131" i="4"/>
  <c r="R131" i="4"/>
  <c r="P131" i="4"/>
  <c r="Q131" i="4" s="1"/>
  <c r="O131" i="4"/>
  <c r="N131" i="4"/>
  <c r="L131" i="4"/>
  <c r="Y130" i="4"/>
  <c r="W130" i="4"/>
  <c r="S130" i="4" s="1"/>
  <c r="V130" i="4"/>
  <c r="U130" i="4"/>
  <c r="R130" i="4"/>
  <c r="P130" i="4"/>
  <c r="Q130" i="4" s="1"/>
  <c r="O130" i="4"/>
  <c r="N130" i="4"/>
  <c r="L130" i="4"/>
  <c r="Y129" i="4"/>
  <c r="W129" i="4"/>
  <c r="T129" i="4" s="1"/>
  <c r="V129" i="4"/>
  <c r="U129" i="4"/>
  <c r="R129" i="4"/>
  <c r="P129" i="4"/>
  <c r="Q129" i="4" s="1"/>
  <c r="O129" i="4"/>
  <c r="N129" i="4"/>
  <c r="L129" i="4"/>
  <c r="Y128" i="4"/>
  <c r="W128" i="4"/>
  <c r="S128" i="4" s="1"/>
  <c r="V128" i="4"/>
  <c r="U128" i="4"/>
  <c r="R128" i="4"/>
  <c r="P128" i="4"/>
  <c r="Q128" i="4" s="1"/>
  <c r="O128" i="4"/>
  <c r="N128" i="4"/>
  <c r="L128" i="4"/>
  <c r="Y127" i="4"/>
  <c r="W127" i="4"/>
  <c r="S127" i="4" s="1"/>
  <c r="V127" i="4"/>
  <c r="U127" i="4"/>
  <c r="R127" i="4"/>
  <c r="P127" i="4"/>
  <c r="Q127" i="4" s="1"/>
  <c r="O127" i="4"/>
  <c r="N127" i="4"/>
  <c r="L127" i="4"/>
  <c r="Y126" i="4"/>
  <c r="W126" i="4"/>
  <c r="S126" i="4" s="1"/>
  <c r="V126" i="4"/>
  <c r="U126" i="4"/>
  <c r="R126" i="4"/>
  <c r="P126" i="4"/>
  <c r="Q126" i="4" s="1"/>
  <c r="O126" i="4"/>
  <c r="N126" i="4"/>
  <c r="L126" i="4"/>
  <c r="Y125" i="4"/>
  <c r="W125" i="4"/>
  <c r="T125" i="4" s="1"/>
  <c r="V125" i="4"/>
  <c r="U125" i="4"/>
  <c r="R125" i="4"/>
  <c r="P125" i="4"/>
  <c r="Q125" i="4" s="1"/>
  <c r="O125" i="4"/>
  <c r="N125" i="4"/>
  <c r="L125" i="4"/>
  <c r="Y124" i="4"/>
  <c r="W124" i="4"/>
  <c r="S124" i="4" s="1"/>
  <c r="V124" i="4"/>
  <c r="U124" i="4"/>
  <c r="R124" i="4"/>
  <c r="P124" i="4"/>
  <c r="Q124" i="4" s="1"/>
  <c r="O124" i="4"/>
  <c r="N124" i="4"/>
  <c r="L124" i="4"/>
  <c r="Y123" i="4"/>
  <c r="W123" i="4"/>
  <c r="T123" i="4" s="1"/>
  <c r="V123" i="4"/>
  <c r="U123" i="4"/>
  <c r="R123" i="4"/>
  <c r="P123" i="4"/>
  <c r="Q123" i="4" s="1"/>
  <c r="O123" i="4"/>
  <c r="N123" i="4"/>
  <c r="L123" i="4"/>
  <c r="Y122" i="4"/>
  <c r="W122" i="4"/>
  <c r="S122" i="4" s="1"/>
  <c r="V122" i="4"/>
  <c r="U122" i="4"/>
  <c r="R122" i="4"/>
  <c r="P122" i="4"/>
  <c r="Q122" i="4" s="1"/>
  <c r="O122" i="4"/>
  <c r="N122" i="4"/>
  <c r="L122" i="4"/>
  <c r="Y121" i="4"/>
  <c r="W121" i="4"/>
  <c r="T121" i="4" s="1"/>
  <c r="V121" i="4"/>
  <c r="U121" i="4"/>
  <c r="R121" i="4"/>
  <c r="P121" i="4"/>
  <c r="Q121" i="4" s="1"/>
  <c r="O121" i="4"/>
  <c r="N121" i="4"/>
  <c r="L121" i="4"/>
  <c r="Y120" i="4"/>
  <c r="W120" i="4"/>
  <c r="S120" i="4" s="1"/>
  <c r="V120" i="4"/>
  <c r="U120" i="4"/>
  <c r="R120" i="4"/>
  <c r="P120" i="4"/>
  <c r="Q120" i="4" s="1"/>
  <c r="O120" i="4"/>
  <c r="N120" i="4"/>
  <c r="L120" i="4"/>
  <c r="Y119" i="4"/>
  <c r="W119" i="4"/>
  <c r="S119" i="4" s="1"/>
  <c r="V119" i="4"/>
  <c r="U119" i="4"/>
  <c r="R119" i="4"/>
  <c r="P119" i="4"/>
  <c r="Q119" i="4" s="1"/>
  <c r="O119" i="4"/>
  <c r="N119" i="4"/>
  <c r="L119" i="4"/>
  <c r="Y118" i="4"/>
  <c r="W118" i="4"/>
  <c r="S118" i="4" s="1"/>
  <c r="V118" i="4"/>
  <c r="U118" i="4"/>
  <c r="R118" i="4"/>
  <c r="P118" i="4"/>
  <c r="Q118" i="4" s="1"/>
  <c r="O118" i="4"/>
  <c r="N118" i="4"/>
  <c r="L118" i="4"/>
  <c r="Y117" i="4"/>
  <c r="W117" i="4"/>
  <c r="S117" i="4" s="1"/>
  <c r="V117" i="4"/>
  <c r="U117" i="4"/>
  <c r="R117" i="4"/>
  <c r="P117" i="4"/>
  <c r="Q117" i="4" s="1"/>
  <c r="O117" i="4"/>
  <c r="N117" i="4"/>
  <c r="L117" i="4"/>
  <c r="Y116" i="4"/>
  <c r="W116" i="4"/>
  <c r="S116" i="4" s="1"/>
  <c r="V116" i="4"/>
  <c r="U116" i="4"/>
  <c r="R116" i="4"/>
  <c r="P116" i="4"/>
  <c r="Q116" i="4" s="1"/>
  <c r="O116" i="4"/>
  <c r="N116" i="4"/>
  <c r="L116" i="4"/>
  <c r="Y115" i="4"/>
  <c r="W115" i="4"/>
  <c r="T115" i="4" s="1"/>
  <c r="V115" i="4"/>
  <c r="U115" i="4"/>
  <c r="R115" i="4"/>
  <c r="P115" i="4"/>
  <c r="Q115" i="4" s="1"/>
  <c r="O115" i="4"/>
  <c r="N115" i="4"/>
  <c r="L115" i="4"/>
  <c r="Y114" i="4"/>
  <c r="W114" i="4"/>
  <c r="S114" i="4" s="1"/>
  <c r="V114" i="4"/>
  <c r="U114" i="4"/>
  <c r="R114" i="4"/>
  <c r="P114" i="4"/>
  <c r="Q114" i="4" s="1"/>
  <c r="O114" i="4"/>
  <c r="N114" i="4"/>
  <c r="L114" i="4"/>
  <c r="Y113" i="4"/>
  <c r="W113" i="4"/>
  <c r="T113" i="4" s="1"/>
  <c r="V113" i="4"/>
  <c r="U113" i="4"/>
  <c r="R113" i="4"/>
  <c r="P113" i="4"/>
  <c r="Q113" i="4" s="1"/>
  <c r="O113" i="4"/>
  <c r="N113" i="4"/>
  <c r="L113" i="4"/>
  <c r="Y112" i="4"/>
  <c r="W112" i="4"/>
  <c r="S112" i="4" s="1"/>
  <c r="V112" i="4"/>
  <c r="U112" i="4"/>
  <c r="R112" i="4"/>
  <c r="P112" i="4"/>
  <c r="Q112" i="4" s="1"/>
  <c r="O112" i="4"/>
  <c r="N112" i="4"/>
  <c r="L112" i="4"/>
  <c r="Y111" i="4"/>
  <c r="W111" i="4"/>
  <c r="T111" i="4" s="1"/>
  <c r="V111" i="4"/>
  <c r="U111" i="4"/>
  <c r="R111" i="4"/>
  <c r="P111" i="4"/>
  <c r="Q111" i="4" s="1"/>
  <c r="O111" i="4"/>
  <c r="N111" i="4"/>
  <c r="L111" i="4"/>
  <c r="Y110" i="4"/>
  <c r="W110" i="4"/>
  <c r="S110" i="4" s="1"/>
  <c r="V110" i="4"/>
  <c r="U110" i="4"/>
  <c r="R110" i="4"/>
  <c r="P110" i="4"/>
  <c r="Q110" i="4" s="1"/>
  <c r="O110" i="4"/>
  <c r="N110" i="4"/>
  <c r="L110" i="4"/>
  <c r="Y109" i="4"/>
  <c r="W109" i="4"/>
  <c r="S109" i="4" s="1"/>
  <c r="V109" i="4"/>
  <c r="U109" i="4"/>
  <c r="R109" i="4"/>
  <c r="P109" i="4"/>
  <c r="Q109" i="4" s="1"/>
  <c r="O109" i="4"/>
  <c r="N109" i="4"/>
  <c r="L109" i="4"/>
  <c r="Y108" i="4"/>
  <c r="W108" i="4"/>
  <c r="S108" i="4" s="1"/>
  <c r="V108" i="4"/>
  <c r="U108" i="4"/>
  <c r="R108" i="4"/>
  <c r="P108" i="4"/>
  <c r="Q108" i="4" s="1"/>
  <c r="O108" i="4"/>
  <c r="N108" i="4"/>
  <c r="L108" i="4"/>
  <c r="Y107" i="4"/>
  <c r="W107" i="4"/>
  <c r="T107" i="4" s="1"/>
  <c r="V107" i="4"/>
  <c r="U107" i="4"/>
  <c r="R107" i="4"/>
  <c r="P107" i="4"/>
  <c r="Q107" i="4" s="1"/>
  <c r="O107" i="4"/>
  <c r="N107" i="4"/>
  <c r="L107" i="4"/>
  <c r="Y106" i="4"/>
  <c r="W106" i="4"/>
  <c r="S106" i="4" s="1"/>
  <c r="V106" i="4"/>
  <c r="U106" i="4"/>
  <c r="R106" i="4"/>
  <c r="P106" i="4"/>
  <c r="Q106" i="4" s="1"/>
  <c r="O106" i="4"/>
  <c r="N106" i="4"/>
  <c r="L106" i="4"/>
  <c r="Y105" i="4"/>
  <c r="W105" i="4"/>
  <c r="S105" i="4" s="1"/>
  <c r="V105" i="4"/>
  <c r="U105" i="4"/>
  <c r="R105" i="4"/>
  <c r="P105" i="4"/>
  <c r="Q105" i="4" s="1"/>
  <c r="O105" i="4"/>
  <c r="N105" i="4"/>
  <c r="L105" i="4"/>
  <c r="Y104" i="4"/>
  <c r="W104" i="4"/>
  <c r="S104" i="4" s="1"/>
  <c r="V104" i="4"/>
  <c r="U104" i="4"/>
  <c r="R104" i="4"/>
  <c r="P104" i="4"/>
  <c r="Q104" i="4" s="1"/>
  <c r="O104" i="4"/>
  <c r="N104" i="4"/>
  <c r="L104" i="4"/>
  <c r="Y103" i="4"/>
  <c r="W103" i="4"/>
  <c r="S103" i="4" s="1"/>
  <c r="V103" i="4"/>
  <c r="U103" i="4"/>
  <c r="R103" i="4"/>
  <c r="P103" i="4"/>
  <c r="Q103" i="4" s="1"/>
  <c r="O103" i="4"/>
  <c r="N103" i="4"/>
  <c r="L103" i="4"/>
  <c r="Y102" i="4"/>
  <c r="W102" i="4"/>
  <c r="S102" i="4" s="1"/>
  <c r="V102" i="4"/>
  <c r="U102" i="4"/>
  <c r="R102" i="4"/>
  <c r="P102" i="4"/>
  <c r="Q102" i="4" s="1"/>
  <c r="O102" i="4"/>
  <c r="N102" i="4"/>
  <c r="L102" i="4"/>
  <c r="Y101" i="4"/>
  <c r="W101" i="4"/>
  <c r="S101" i="4" s="1"/>
  <c r="V101" i="4"/>
  <c r="U101" i="4"/>
  <c r="R101" i="4"/>
  <c r="P101" i="4"/>
  <c r="Q101" i="4" s="1"/>
  <c r="O101" i="4"/>
  <c r="N101" i="4"/>
  <c r="L101" i="4"/>
  <c r="Y100" i="4"/>
  <c r="W100" i="4"/>
  <c r="T100" i="4" s="1"/>
  <c r="V100" i="4"/>
  <c r="U100" i="4"/>
  <c r="R100" i="4"/>
  <c r="P100" i="4"/>
  <c r="Q100" i="4" s="1"/>
  <c r="O100" i="4"/>
  <c r="N100" i="4"/>
  <c r="L100" i="4"/>
  <c r="Y99" i="4"/>
  <c r="W99" i="4"/>
  <c r="T99" i="4" s="1"/>
  <c r="V99" i="4"/>
  <c r="U99" i="4"/>
  <c r="R99" i="4"/>
  <c r="P99" i="4"/>
  <c r="Q99" i="4" s="1"/>
  <c r="O99" i="4"/>
  <c r="N99" i="4"/>
  <c r="L99" i="4"/>
  <c r="Y98" i="4"/>
  <c r="W98" i="4"/>
  <c r="T98" i="4" s="1"/>
  <c r="V98" i="4"/>
  <c r="U98" i="4"/>
  <c r="R98" i="4"/>
  <c r="P98" i="4"/>
  <c r="Q98" i="4" s="1"/>
  <c r="O98" i="4"/>
  <c r="N98" i="4"/>
  <c r="L98" i="4"/>
  <c r="Y97" i="4"/>
  <c r="W97" i="4"/>
  <c r="T97" i="4" s="1"/>
  <c r="V97" i="4"/>
  <c r="U97" i="4"/>
  <c r="R97" i="4"/>
  <c r="P97" i="4"/>
  <c r="Q97" i="4" s="1"/>
  <c r="O97" i="4"/>
  <c r="N97" i="4"/>
  <c r="L97" i="4"/>
  <c r="Y96" i="4"/>
  <c r="W96" i="4"/>
  <c r="T96" i="4" s="1"/>
  <c r="V96" i="4"/>
  <c r="U96" i="4"/>
  <c r="R96" i="4"/>
  <c r="P96" i="4"/>
  <c r="Q96" i="4" s="1"/>
  <c r="O96" i="4"/>
  <c r="N96" i="4"/>
  <c r="L96" i="4"/>
  <c r="Y95" i="4"/>
  <c r="W95" i="4"/>
  <c r="T95" i="4" s="1"/>
  <c r="V95" i="4"/>
  <c r="U95" i="4"/>
  <c r="R95" i="4"/>
  <c r="P95" i="4"/>
  <c r="Q95" i="4" s="1"/>
  <c r="O95" i="4"/>
  <c r="N95" i="4"/>
  <c r="L95" i="4"/>
  <c r="Y94" i="4"/>
  <c r="W94" i="4"/>
  <c r="T94" i="4" s="1"/>
  <c r="V94" i="4"/>
  <c r="U94" i="4"/>
  <c r="R94" i="4"/>
  <c r="P94" i="4"/>
  <c r="Q94" i="4" s="1"/>
  <c r="O94" i="4"/>
  <c r="N94" i="4"/>
  <c r="L94" i="4"/>
  <c r="Y93" i="4"/>
  <c r="W93" i="4"/>
  <c r="T93" i="4" s="1"/>
  <c r="V93" i="4"/>
  <c r="U93" i="4"/>
  <c r="R93" i="4"/>
  <c r="P93" i="4"/>
  <c r="Q93" i="4" s="1"/>
  <c r="O93" i="4"/>
  <c r="N93" i="4"/>
  <c r="L93" i="4"/>
  <c r="Y92" i="4"/>
  <c r="W92" i="4"/>
  <c r="T92" i="4" s="1"/>
  <c r="V92" i="4"/>
  <c r="U92" i="4"/>
  <c r="R92" i="4"/>
  <c r="P92" i="4"/>
  <c r="Q92" i="4" s="1"/>
  <c r="O92" i="4"/>
  <c r="N92" i="4"/>
  <c r="L92" i="4"/>
  <c r="Y91" i="4"/>
  <c r="W91" i="4"/>
  <c r="T91" i="4" s="1"/>
  <c r="V91" i="4"/>
  <c r="U91" i="4"/>
  <c r="R91" i="4"/>
  <c r="P91" i="4"/>
  <c r="Q91" i="4" s="1"/>
  <c r="O91" i="4"/>
  <c r="N91" i="4"/>
  <c r="L91" i="4"/>
  <c r="Y90" i="4"/>
  <c r="W90" i="4"/>
  <c r="T90" i="4" s="1"/>
  <c r="V90" i="4"/>
  <c r="U90" i="4"/>
  <c r="R90" i="4"/>
  <c r="P90" i="4"/>
  <c r="Q90" i="4" s="1"/>
  <c r="O90" i="4"/>
  <c r="N90" i="4"/>
  <c r="L90" i="4"/>
  <c r="Y89" i="4"/>
  <c r="W89" i="4"/>
  <c r="T89" i="4" s="1"/>
  <c r="V89" i="4"/>
  <c r="U89" i="4"/>
  <c r="R89" i="4"/>
  <c r="P89" i="4"/>
  <c r="Q89" i="4" s="1"/>
  <c r="O89" i="4"/>
  <c r="N89" i="4"/>
  <c r="L89" i="4"/>
  <c r="Y88" i="4"/>
  <c r="W88" i="4"/>
  <c r="T88" i="4" s="1"/>
  <c r="V88" i="4"/>
  <c r="U88" i="4"/>
  <c r="R88" i="4"/>
  <c r="P88" i="4"/>
  <c r="Q88" i="4" s="1"/>
  <c r="O88" i="4"/>
  <c r="N88" i="4"/>
  <c r="L88" i="4"/>
  <c r="Y87" i="4"/>
  <c r="W87" i="4"/>
  <c r="T87" i="4" s="1"/>
  <c r="V87" i="4"/>
  <c r="U87" i="4"/>
  <c r="R87" i="4"/>
  <c r="P87" i="4"/>
  <c r="Q87" i="4" s="1"/>
  <c r="O87" i="4"/>
  <c r="N87" i="4"/>
  <c r="L87" i="4"/>
  <c r="Y86" i="4"/>
  <c r="W86" i="4"/>
  <c r="T86" i="4" s="1"/>
  <c r="V86" i="4"/>
  <c r="U86" i="4"/>
  <c r="R86" i="4"/>
  <c r="P86" i="4"/>
  <c r="Q86" i="4" s="1"/>
  <c r="O86" i="4"/>
  <c r="N86" i="4"/>
  <c r="L86" i="4"/>
  <c r="Y85" i="4"/>
  <c r="W85" i="4"/>
  <c r="T85" i="4" s="1"/>
  <c r="V85" i="4"/>
  <c r="U85" i="4"/>
  <c r="R85" i="4"/>
  <c r="P85" i="4"/>
  <c r="Q85" i="4" s="1"/>
  <c r="O85" i="4"/>
  <c r="N85" i="4"/>
  <c r="L85" i="4"/>
  <c r="Y84" i="4"/>
  <c r="W84" i="4"/>
  <c r="T84" i="4" s="1"/>
  <c r="V84" i="4"/>
  <c r="U84" i="4"/>
  <c r="R84" i="4"/>
  <c r="P84" i="4"/>
  <c r="Q84" i="4" s="1"/>
  <c r="O84" i="4"/>
  <c r="N84" i="4"/>
  <c r="L84" i="4"/>
  <c r="Y83" i="4"/>
  <c r="W83" i="4"/>
  <c r="T83" i="4" s="1"/>
  <c r="V83" i="4"/>
  <c r="U83" i="4"/>
  <c r="R83" i="4"/>
  <c r="P83" i="4"/>
  <c r="Q83" i="4" s="1"/>
  <c r="O83" i="4"/>
  <c r="N83" i="4"/>
  <c r="L83" i="4"/>
  <c r="Y82" i="4"/>
  <c r="W82" i="4"/>
  <c r="T82" i="4" s="1"/>
  <c r="V82" i="4"/>
  <c r="U82" i="4"/>
  <c r="R82" i="4"/>
  <c r="P82" i="4"/>
  <c r="Q82" i="4" s="1"/>
  <c r="O82" i="4"/>
  <c r="N82" i="4"/>
  <c r="L82" i="4"/>
  <c r="Y81" i="4"/>
  <c r="W81" i="4"/>
  <c r="T81" i="4" s="1"/>
  <c r="V81" i="4"/>
  <c r="U81" i="4"/>
  <c r="R81" i="4"/>
  <c r="P81" i="4"/>
  <c r="Q81" i="4" s="1"/>
  <c r="O81" i="4"/>
  <c r="N81" i="4"/>
  <c r="L81" i="4"/>
  <c r="Y80" i="4"/>
  <c r="W80" i="4"/>
  <c r="T80" i="4" s="1"/>
  <c r="V80" i="4"/>
  <c r="U80" i="4"/>
  <c r="R80" i="4"/>
  <c r="P80" i="4"/>
  <c r="Q80" i="4" s="1"/>
  <c r="O80" i="4"/>
  <c r="N80" i="4"/>
  <c r="L80" i="4"/>
  <c r="Y79" i="4"/>
  <c r="W79" i="4"/>
  <c r="T79" i="4" s="1"/>
  <c r="V79" i="4"/>
  <c r="U79" i="4"/>
  <c r="R79" i="4"/>
  <c r="P79" i="4"/>
  <c r="Q79" i="4" s="1"/>
  <c r="O79" i="4"/>
  <c r="N79" i="4"/>
  <c r="L79" i="4"/>
  <c r="Y78" i="4"/>
  <c r="W78" i="4"/>
  <c r="T78" i="4" s="1"/>
  <c r="V78" i="4"/>
  <c r="U78" i="4"/>
  <c r="R78" i="4"/>
  <c r="P78" i="4"/>
  <c r="Q78" i="4" s="1"/>
  <c r="O78" i="4"/>
  <c r="N78" i="4"/>
  <c r="L78" i="4"/>
  <c r="Y77" i="4"/>
  <c r="W77" i="4"/>
  <c r="T77" i="4" s="1"/>
  <c r="V77" i="4"/>
  <c r="U77" i="4"/>
  <c r="R77" i="4"/>
  <c r="P77" i="4"/>
  <c r="Q77" i="4" s="1"/>
  <c r="O77" i="4"/>
  <c r="N77" i="4"/>
  <c r="L77" i="4"/>
  <c r="Y76" i="4"/>
  <c r="W76" i="4"/>
  <c r="T76" i="4" s="1"/>
  <c r="V76" i="4"/>
  <c r="U76" i="4"/>
  <c r="R76" i="4"/>
  <c r="P76" i="4"/>
  <c r="Q76" i="4" s="1"/>
  <c r="O76" i="4"/>
  <c r="N76" i="4"/>
  <c r="L76" i="4"/>
  <c r="Y75" i="4"/>
  <c r="W75" i="4"/>
  <c r="T75" i="4" s="1"/>
  <c r="V75" i="4"/>
  <c r="U75" i="4"/>
  <c r="R75" i="4"/>
  <c r="P75" i="4"/>
  <c r="Q75" i="4" s="1"/>
  <c r="O75" i="4"/>
  <c r="N75" i="4"/>
  <c r="L75" i="4"/>
  <c r="Y74" i="4"/>
  <c r="W74" i="4"/>
  <c r="T74" i="4" s="1"/>
  <c r="V74" i="4"/>
  <c r="U74" i="4"/>
  <c r="R74" i="4"/>
  <c r="P74" i="4"/>
  <c r="Q74" i="4" s="1"/>
  <c r="O74" i="4"/>
  <c r="N74" i="4"/>
  <c r="L74" i="4"/>
  <c r="Y73" i="4"/>
  <c r="W73" i="4"/>
  <c r="T73" i="4" s="1"/>
  <c r="V73" i="4"/>
  <c r="U73" i="4"/>
  <c r="R73" i="4"/>
  <c r="P73" i="4"/>
  <c r="Q73" i="4" s="1"/>
  <c r="O73" i="4"/>
  <c r="N73" i="4"/>
  <c r="L73" i="4"/>
  <c r="Y72" i="4"/>
  <c r="W72" i="4"/>
  <c r="T72" i="4" s="1"/>
  <c r="V72" i="4"/>
  <c r="U72" i="4"/>
  <c r="R72" i="4"/>
  <c r="P72" i="4"/>
  <c r="Q72" i="4" s="1"/>
  <c r="O72" i="4"/>
  <c r="N72" i="4"/>
  <c r="L72" i="4"/>
  <c r="Y71" i="4"/>
  <c r="W71" i="4"/>
  <c r="T71" i="4" s="1"/>
  <c r="V71" i="4"/>
  <c r="U71" i="4"/>
  <c r="R71" i="4"/>
  <c r="P71" i="4"/>
  <c r="Q71" i="4" s="1"/>
  <c r="O71" i="4"/>
  <c r="N71" i="4"/>
  <c r="L71" i="4"/>
  <c r="Y70" i="4"/>
  <c r="W70" i="4"/>
  <c r="T70" i="4" s="1"/>
  <c r="V70" i="4"/>
  <c r="U70" i="4"/>
  <c r="R70" i="4"/>
  <c r="P70" i="4"/>
  <c r="Q70" i="4" s="1"/>
  <c r="O70" i="4"/>
  <c r="N70" i="4"/>
  <c r="L70" i="4"/>
  <c r="Y69" i="4"/>
  <c r="W69" i="4"/>
  <c r="T69" i="4" s="1"/>
  <c r="V69" i="4"/>
  <c r="U69" i="4"/>
  <c r="R69" i="4"/>
  <c r="P69" i="4"/>
  <c r="Q69" i="4" s="1"/>
  <c r="O69" i="4"/>
  <c r="N69" i="4"/>
  <c r="L69" i="4"/>
  <c r="Y68" i="4"/>
  <c r="W68" i="4"/>
  <c r="T68" i="4" s="1"/>
  <c r="V68" i="4"/>
  <c r="U68" i="4"/>
  <c r="R68" i="4"/>
  <c r="P68" i="4"/>
  <c r="Q68" i="4" s="1"/>
  <c r="O68" i="4"/>
  <c r="N68" i="4"/>
  <c r="L68" i="4"/>
  <c r="Y67" i="4"/>
  <c r="W67" i="4"/>
  <c r="T67" i="4" s="1"/>
  <c r="V67" i="4"/>
  <c r="U67" i="4"/>
  <c r="R67" i="4"/>
  <c r="P67" i="4"/>
  <c r="Q67" i="4" s="1"/>
  <c r="O67" i="4"/>
  <c r="N67" i="4"/>
  <c r="L67" i="4"/>
  <c r="Y66" i="4"/>
  <c r="W66" i="4"/>
  <c r="T66" i="4" s="1"/>
  <c r="V66" i="4"/>
  <c r="U66" i="4"/>
  <c r="R66" i="4"/>
  <c r="P66" i="4"/>
  <c r="Q66" i="4" s="1"/>
  <c r="O66" i="4"/>
  <c r="N66" i="4"/>
  <c r="L66" i="4"/>
  <c r="Y65" i="4"/>
  <c r="W65" i="4"/>
  <c r="T65" i="4" s="1"/>
  <c r="V65" i="4"/>
  <c r="U65" i="4"/>
  <c r="R65" i="4"/>
  <c r="P65" i="4"/>
  <c r="Q65" i="4" s="1"/>
  <c r="O65" i="4"/>
  <c r="N65" i="4"/>
  <c r="L65" i="4"/>
  <c r="Y64" i="4"/>
  <c r="W64" i="4"/>
  <c r="T64" i="4" s="1"/>
  <c r="V64" i="4"/>
  <c r="U64" i="4"/>
  <c r="R64" i="4"/>
  <c r="P64" i="4"/>
  <c r="Q64" i="4" s="1"/>
  <c r="O64" i="4"/>
  <c r="N64" i="4"/>
  <c r="L64" i="4"/>
  <c r="Y63" i="4"/>
  <c r="W63" i="4"/>
  <c r="T63" i="4" s="1"/>
  <c r="V63" i="4"/>
  <c r="U63" i="4"/>
  <c r="R63" i="4"/>
  <c r="P63" i="4"/>
  <c r="Q63" i="4" s="1"/>
  <c r="O63" i="4"/>
  <c r="N63" i="4"/>
  <c r="L63" i="4"/>
  <c r="Y62" i="4"/>
  <c r="W62" i="4"/>
  <c r="T62" i="4" s="1"/>
  <c r="V62" i="4"/>
  <c r="U62" i="4"/>
  <c r="R62" i="4"/>
  <c r="P62" i="4"/>
  <c r="Q62" i="4" s="1"/>
  <c r="O62" i="4"/>
  <c r="N62" i="4"/>
  <c r="L62" i="4"/>
  <c r="Y61" i="4"/>
  <c r="W61" i="4"/>
  <c r="T61" i="4" s="1"/>
  <c r="V61" i="4"/>
  <c r="U61" i="4"/>
  <c r="R61" i="4"/>
  <c r="P61" i="4"/>
  <c r="Q61" i="4" s="1"/>
  <c r="O61" i="4"/>
  <c r="N61" i="4"/>
  <c r="L61" i="4"/>
  <c r="Y60" i="4"/>
  <c r="W60" i="4"/>
  <c r="T60" i="4" s="1"/>
  <c r="V60" i="4"/>
  <c r="U60" i="4"/>
  <c r="R60" i="4"/>
  <c r="P60" i="4"/>
  <c r="Q60" i="4" s="1"/>
  <c r="O60" i="4"/>
  <c r="N60" i="4"/>
  <c r="L60" i="4"/>
  <c r="Y59" i="4"/>
  <c r="W59" i="4"/>
  <c r="T59" i="4" s="1"/>
  <c r="V59" i="4"/>
  <c r="U59" i="4"/>
  <c r="R59" i="4"/>
  <c r="P59" i="4"/>
  <c r="Q59" i="4" s="1"/>
  <c r="O59" i="4"/>
  <c r="N59" i="4"/>
  <c r="L59" i="4"/>
  <c r="Y58" i="4"/>
  <c r="W58" i="4"/>
  <c r="T58" i="4" s="1"/>
  <c r="V58" i="4"/>
  <c r="U58" i="4"/>
  <c r="R58" i="4"/>
  <c r="P58" i="4"/>
  <c r="Q58" i="4" s="1"/>
  <c r="O58" i="4"/>
  <c r="N58" i="4"/>
  <c r="L58" i="4"/>
  <c r="Y57" i="4"/>
  <c r="W57" i="4"/>
  <c r="T57" i="4" s="1"/>
  <c r="V57" i="4"/>
  <c r="U57" i="4"/>
  <c r="R57" i="4"/>
  <c r="P57" i="4"/>
  <c r="Q57" i="4" s="1"/>
  <c r="O57" i="4"/>
  <c r="N57" i="4"/>
  <c r="L57" i="4"/>
  <c r="Y56" i="4"/>
  <c r="W56" i="4"/>
  <c r="T56" i="4" s="1"/>
  <c r="V56" i="4"/>
  <c r="U56" i="4"/>
  <c r="R56" i="4"/>
  <c r="P56" i="4"/>
  <c r="Q56" i="4" s="1"/>
  <c r="O56" i="4"/>
  <c r="N56" i="4"/>
  <c r="L56" i="4"/>
  <c r="Y55" i="4"/>
  <c r="W55" i="4"/>
  <c r="T55" i="4" s="1"/>
  <c r="V55" i="4"/>
  <c r="U55" i="4"/>
  <c r="R55" i="4"/>
  <c r="P55" i="4"/>
  <c r="Q55" i="4" s="1"/>
  <c r="O55" i="4"/>
  <c r="N55" i="4"/>
  <c r="L55" i="4"/>
  <c r="Y54" i="4"/>
  <c r="W54" i="4"/>
  <c r="T54" i="4" s="1"/>
  <c r="V54" i="4"/>
  <c r="U54" i="4"/>
  <c r="R54" i="4"/>
  <c r="P54" i="4"/>
  <c r="Q54" i="4" s="1"/>
  <c r="O54" i="4"/>
  <c r="N54" i="4"/>
  <c r="L54" i="4"/>
  <c r="Y53" i="4"/>
  <c r="W53" i="4"/>
  <c r="T53" i="4" s="1"/>
  <c r="V53" i="4"/>
  <c r="U53" i="4"/>
  <c r="R53" i="4"/>
  <c r="P53" i="4"/>
  <c r="Q53" i="4" s="1"/>
  <c r="O53" i="4"/>
  <c r="N53" i="4"/>
  <c r="L53" i="4"/>
  <c r="Y52" i="4"/>
  <c r="W52" i="4"/>
  <c r="T52" i="4" s="1"/>
  <c r="V52" i="4"/>
  <c r="U52" i="4"/>
  <c r="R52" i="4"/>
  <c r="P52" i="4"/>
  <c r="Q52" i="4" s="1"/>
  <c r="O52" i="4"/>
  <c r="N52" i="4"/>
  <c r="L52" i="4"/>
  <c r="Y51" i="4"/>
  <c r="W51" i="4"/>
  <c r="T51" i="4" s="1"/>
  <c r="V51" i="4"/>
  <c r="U51" i="4"/>
  <c r="R51" i="4"/>
  <c r="P51" i="4"/>
  <c r="Q51" i="4" s="1"/>
  <c r="O51" i="4"/>
  <c r="N51" i="4"/>
  <c r="L51" i="4"/>
  <c r="Y50" i="4"/>
  <c r="W50" i="4"/>
  <c r="T50" i="4" s="1"/>
  <c r="V50" i="4"/>
  <c r="U50" i="4"/>
  <c r="R50" i="4"/>
  <c r="P50" i="4"/>
  <c r="Q50" i="4" s="1"/>
  <c r="O50" i="4"/>
  <c r="N50" i="4"/>
  <c r="L50" i="4"/>
  <c r="Y49" i="4"/>
  <c r="W49" i="4"/>
  <c r="T49" i="4" s="1"/>
  <c r="V49" i="4"/>
  <c r="U49" i="4"/>
  <c r="R49" i="4"/>
  <c r="P49" i="4"/>
  <c r="Q49" i="4" s="1"/>
  <c r="O49" i="4"/>
  <c r="N49" i="4"/>
  <c r="L49" i="4"/>
  <c r="Y48" i="4"/>
  <c r="W48" i="4"/>
  <c r="T48" i="4" s="1"/>
  <c r="V48" i="4"/>
  <c r="U48" i="4"/>
  <c r="R48" i="4"/>
  <c r="P48" i="4"/>
  <c r="Q48" i="4" s="1"/>
  <c r="O48" i="4"/>
  <c r="N48" i="4"/>
  <c r="L48" i="4"/>
  <c r="Y47" i="4"/>
  <c r="W47" i="4"/>
  <c r="T47" i="4" s="1"/>
  <c r="V47" i="4"/>
  <c r="U47" i="4"/>
  <c r="R47" i="4"/>
  <c r="P47" i="4"/>
  <c r="Q47" i="4" s="1"/>
  <c r="O47" i="4"/>
  <c r="N47" i="4"/>
  <c r="L47" i="4"/>
  <c r="Y46" i="4"/>
  <c r="W46" i="4"/>
  <c r="T46" i="4" s="1"/>
  <c r="V46" i="4"/>
  <c r="U46" i="4"/>
  <c r="R46" i="4"/>
  <c r="P46" i="4"/>
  <c r="Q46" i="4" s="1"/>
  <c r="O46" i="4"/>
  <c r="N46" i="4"/>
  <c r="L46" i="4"/>
  <c r="Y45" i="4"/>
  <c r="W45" i="4"/>
  <c r="T45" i="4" s="1"/>
  <c r="V45" i="4"/>
  <c r="U45" i="4"/>
  <c r="R45" i="4"/>
  <c r="P45" i="4"/>
  <c r="Q45" i="4" s="1"/>
  <c r="O45" i="4"/>
  <c r="N45" i="4"/>
  <c r="L45" i="4"/>
  <c r="Y44" i="4"/>
  <c r="W44" i="4"/>
  <c r="T44" i="4" s="1"/>
  <c r="V44" i="4"/>
  <c r="U44" i="4"/>
  <c r="R44" i="4"/>
  <c r="P44" i="4"/>
  <c r="Q44" i="4" s="1"/>
  <c r="O44" i="4"/>
  <c r="N44" i="4"/>
  <c r="L44" i="4"/>
  <c r="Y43" i="4"/>
  <c r="W43" i="4"/>
  <c r="T43" i="4" s="1"/>
  <c r="V43" i="4"/>
  <c r="U43" i="4"/>
  <c r="R43" i="4"/>
  <c r="P43" i="4"/>
  <c r="Q43" i="4" s="1"/>
  <c r="O43" i="4"/>
  <c r="N43" i="4"/>
  <c r="L43" i="4"/>
  <c r="Y42" i="4"/>
  <c r="W42" i="4"/>
  <c r="T42" i="4" s="1"/>
  <c r="V42" i="4"/>
  <c r="U42" i="4"/>
  <c r="R42" i="4"/>
  <c r="P42" i="4"/>
  <c r="Q42" i="4" s="1"/>
  <c r="O42" i="4"/>
  <c r="N42" i="4"/>
  <c r="L42" i="4"/>
  <c r="Y41" i="4"/>
  <c r="W41" i="4"/>
  <c r="T41" i="4" s="1"/>
  <c r="V41" i="4"/>
  <c r="U41" i="4"/>
  <c r="R41" i="4"/>
  <c r="P41" i="4"/>
  <c r="Q41" i="4" s="1"/>
  <c r="O41" i="4"/>
  <c r="N41" i="4"/>
  <c r="L41" i="4"/>
  <c r="Y40" i="4"/>
  <c r="W40" i="4"/>
  <c r="T40" i="4" s="1"/>
  <c r="V40" i="4"/>
  <c r="U40" i="4"/>
  <c r="R40" i="4"/>
  <c r="P40" i="4"/>
  <c r="Q40" i="4" s="1"/>
  <c r="O40" i="4"/>
  <c r="N40" i="4"/>
  <c r="L40" i="4"/>
  <c r="Y39" i="4"/>
  <c r="W39" i="4"/>
  <c r="T39" i="4" s="1"/>
  <c r="V39" i="4"/>
  <c r="U39" i="4"/>
  <c r="R39" i="4"/>
  <c r="P39" i="4"/>
  <c r="Q39" i="4" s="1"/>
  <c r="O39" i="4"/>
  <c r="N39" i="4"/>
  <c r="L39" i="4"/>
  <c r="Y38" i="4"/>
  <c r="W38" i="4"/>
  <c r="T38" i="4" s="1"/>
  <c r="V38" i="4"/>
  <c r="U38" i="4"/>
  <c r="R38" i="4"/>
  <c r="P38" i="4"/>
  <c r="Q38" i="4" s="1"/>
  <c r="O38" i="4"/>
  <c r="N38" i="4"/>
  <c r="L38" i="4"/>
  <c r="Y37" i="4"/>
  <c r="W37" i="4"/>
  <c r="T37" i="4" s="1"/>
  <c r="V37" i="4"/>
  <c r="U37" i="4"/>
  <c r="R37" i="4"/>
  <c r="P37" i="4"/>
  <c r="Q37" i="4" s="1"/>
  <c r="O37" i="4"/>
  <c r="N37" i="4"/>
  <c r="L37" i="4"/>
  <c r="Y36" i="4"/>
  <c r="W36" i="4"/>
  <c r="T36" i="4" s="1"/>
  <c r="V36" i="4"/>
  <c r="U36" i="4"/>
  <c r="R36" i="4"/>
  <c r="P36" i="4"/>
  <c r="Q36" i="4" s="1"/>
  <c r="O36" i="4"/>
  <c r="N36" i="4"/>
  <c r="L36" i="4"/>
  <c r="Y35" i="4"/>
  <c r="W35" i="4"/>
  <c r="T35" i="4" s="1"/>
  <c r="V35" i="4"/>
  <c r="U35" i="4"/>
  <c r="R35" i="4"/>
  <c r="P35" i="4"/>
  <c r="Q35" i="4" s="1"/>
  <c r="O35" i="4"/>
  <c r="N35" i="4"/>
  <c r="L35" i="4"/>
  <c r="Y34" i="4"/>
  <c r="W34" i="4"/>
  <c r="T34" i="4" s="1"/>
  <c r="V34" i="4"/>
  <c r="U34" i="4"/>
  <c r="R34" i="4"/>
  <c r="P34" i="4"/>
  <c r="Q34" i="4" s="1"/>
  <c r="O34" i="4"/>
  <c r="N34" i="4"/>
  <c r="L34" i="4"/>
  <c r="Y33" i="4"/>
  <c r="W33" i="4"/>
  <c r="T33" i="4" s="1"/>
  <c r="V33" i="4"/>
  <c r="U33" i="4"/>
  <c r="R33" i="4"/>
  <c r="P33" i="4"/>
  <c r="Q33" i="4" s="1"/>
  <c r="O33" i="4"/>
  <c r="N33" i="4"/>
  <c r="L33" i="4"/>
  <c r="Y32" i="4"/>
  <c r="W32" i="4"/>
  <c r="T32" i="4" s="1"/>
  <c r="V32" i="4"/>
  <c r="U32" i="4"/>
  <c r="R32" i="4"/>
  <c r="P32" i="4"/>
  <c r="Q32" i="4" s="1"/>
  <c r="O32" i="4"/>
  <c r="N32" i="4"/>
  <c r="L32" i="4"/>
  <c r="Y31" i="4"/>
  <c r="W31" i="4"/>
  <c r="T31" i="4" s="1"/>
  <c r="V31" i="4"/>
  <c r="U31" i="4"/>
  <c r="R31" i="4"/>
  <c r="P31" i="4"/>
  <c r="Q31" i="4" s="1"/>
  <c r="O31" i="4"/>
  <c r="N31" i="4"/>
  <c r="L31" i="4"/>
  <c r="W30" i="4"/>
  <c r="T30" i="4" s="1"/>
  <c r="V30" i="4"/>
  <c r="U30" i="4"/>
  <c r="P30" i="4"/>
  <c r="Q30" i="4" s="1"/>
  <c r="O30" i="4"/>
  <c r="N30" i="4"/>
  <c r="L30" i="4"/>
  <c r="Y30" i="4" s="1"/>
  <c r="W29" i="4"/>
  <c r="T29" i="4" s="1"/>
  <c r="V29" i="4"/>
  <c r="U29" i="4"/>
  <c r="P29" i="4"/>
  <c r="Q29" i="4" s="1"/>
  <c r="O29" i="4"/>
  <c r="N29" i="4"/>
  <c r="L29" i="4"/>
  <c r="Y29" i="4" s="1"/>
  <c r="W28" i="4"/>
  <c r="T28" i="4" s="1"/>
  <c r="V28" i="4"/>
  <c r="U28" i="4"/>
  <c r="P28" i="4"/>
  <c r="Q28" i="4" s="1"/>
  <c r="O28" i="4"/>
  <c r="N28" i="4"/>
  <c r="L28" i="4"/>
  <c r="Y28" i="4" s="1"/>
  <c r="W27" i="4"/>
  <c r="T27" i="4" s="1"/>
  <c r="V27" i="4"/>
  <c r="U27" i="4"/>
  <c r="P27" i="4"/>
  <c r="Q27" i="4" s="1"/>
  <c r="O27" i="4"/>
  <c r="N27" i="4"/>
  <c r="L27" i="4"/>
  <c r="Y27" i="4" s="1"/>
  <c r="W26" i="4"/>
  <c r="T26" i="4" s="1"/>
  <c r="V26" i="4"/>
  <c r="U26" i="4"/>
  <c r="P26" i="4"/>
  <c r="Q26" i="4" s="1"/>
  <c r="O26" i="4"/>
  <c r="N26" i="4"/>
  <c r="L26" i="4"/>
  <c r="Y26" i="4" s="1"/>
  <c r="W25" i="4"/>
  <c r="T25" i="4" s="1"/>
  <c r="V25" i="4"/>
  <c r="U25" i="4"/>
  <c r="P25" i="4"/>
  <c r="Q25" i="4" s="1"/>
  <c r="O25" i="4"/>
  <c r="N25" i="4"/>
  <c r="L25" i="4"/>
  <c r="Y25" i="4" s="1"/>
  <c r="W24" i="4"/>
  <c r="T24" i="4" s="1"/>
  <c r="V24" i="4"/>
  <c r="U24" i="4"/>
  <c r="P24" i="4"/>
  <c r="Q24" i="4" s="1"/>
  <c r="O24" i="4"/>
  <c r="N24" i="4"/>
  <c r="L24" i="4"/>
  <c r="Y24" i="4" s="1"/>
  <c r="W23" i="4"/>
  <c r="T23" i="4" s="1"/>
  <c r="V23" i="4"/>
  <c r="U23" i="4"/>
  <c r="P23" i="4"/>
  <c r="Q23" i="4" s="1"/>
  <c r="O23" i="4"/>
  <c r="N23" i="4"/>
  <c r="L23" i="4"/>
  <c r="Y23" i="4" s="1"/>
  <c r="W22" i="4"/>
  <c r="T22" i="4" s="1"/>
  <c r="V22" i="4"/>
  <c r="U22" i="4"/>
  <c r="P22" i="4"/>
  <c r="Q22" i="4" s="1"/>
  <c r="O22" i="4"/>
  <c r="N22" i="4"/>
  <c r="L22" i="4"/>
  <c r="Y22" i="4" s="1"/>
  <c r="W21" i="4"/>
  <c r="V21" i="4"/>
  <c r="U21" i="4"/>
  <c r="P21" i="4"/>
  <c r="Q21" i="4" s="1"/>
  <c r="O21" i="4"/>
  <c r="N21" i="4"/>
  <c r="L21" i="4"/>
  <c r="Y21" i="4" s="1"/>
  <c r="W20" i="4"/>
  <c r="V20" i="4"/>
  <c r="U20" i="4"/>
  <c r="P20" i="4"/>
  <c r="Q20" i="4" s="1"/>
  <c r="O20" i="4"/>
  <c r="N20" i="4"/>
  <c r="L20" i="4"/>
  <c r="Y20" i="4" s="1"/>
  <c r="W19" i="4"/>
  <c r="V19" i="4"/>
  <c r="U19" i="4"/>
  <c r="P19" i="4"/>
  <c r="Q19" i="4" s="1"/>
  <c r="O19" i="4"/>
  <c r="N19" i="4"/>
  <c r="L19" i="4"/>
  <c r="Y19" i="4" s="1"/>
  <c r="W18" i="4"/>
  <c r="V18" i="4"/>
  <c r="U18" i="4"/>
  <c r="P18" i="4"/>
  <c r="Q18" i="4" s="1"/>
  <c r="O18" i="4"/>
  <c r="N18" i="4"/>
  <c r="L18" i="4"/>
  <c r="Y18" i="4" s="1"/>
  <c r="W17" i="4"/>
  <c r="V17" i="4"/>
  <c r="U17" i="4"/>
  <c r="P17" i="4"/>
  <c r="Q17" i="4" s="1"/>
  <c r="O17" i="4"/>
  <c r="N17" i="4"/>
  <c r="L17" i="4"/>
  <c r="Y17" i="4" s="1"/>
  <c r="W16" i="4"/>
  <c r="V16" i="4"/>
  <c r="U16" i="4"/>
  <c r="P16" i="4"/>
  <c r="Q16" i="4" s="1"/>
  <c r="O16" i="4"/>
  <c r="N16" i="4"/>
  <c r="L16" i="4"/>
  <c r="Y16" i="4" s="1"/>
  <c r="W15" i="4"/>
  <c r="V15" i="4"/>
  <c r="U15" i="4"/>
  <c r="P15" i="4"/>
  <c r="Q15" i="4" s="1"/>
  <c r="O15" i="4"/>
  <c r="N15" i="4"/>
  <c r="L15" i="4"/>
  <c r="Y15" i="4" s="1"/>
  <c r="W14" i="4"/>
  <c r="V14" i="4"/>
  <c r="U14" i="4"/>
  <c r="P14" i="4"/>
  <c r="Q14" i="4" s="1"/>
  <c r="O14" i="4"/>
  <c r="N14" i="4"/>
  <c r="L14" i="4"/>
  <c r="Y14" i="4" s="1"/>
  <c r="W13" i="4"/>
  <c r="V13" i="4"/>
  <c r="U13" i="4"/>
  <c r="P13" i="4"/>
  <c r="Q13" i="4" s="1"/>
  <c r="O13" i="4"/>
  <c r="N13" i="4"/>
  <c r="L13" i="4"/>
  <c r="Y13" i="4" s="1"/>
  <c r="W12" i="4"/>
  <c r="V12" i="4"/>
  <c r="U12" i="4"/>
  <c r="P12" i="4"/>
  <c r="Q12" i="4" s="1"/>
  <c r="O12" i="4"/>
  <c r="N12" i="4"/>
  <c r="L12" i="4"/>
  <c r="Y12" i="4" s="1"/>
  <c r="W11" i="4"/>
  <c r="V11" i="4"/>
  <c r="U11" i="4"/>
  <c r="P11" i="4"/>
  <c r="Q11" i="4" s="1"/>
  <c r="O11" i="4"/>
  <c r="N11" i="4"/>
  <c r="L11" i="4"/>
  <c r="Y11" i="4" s="1"/>
  <c r="W10" i="4"/>
  <c r="V10" i="4"/>
  <c r="U10" i="4"/>
  <c r="P10" i="4"/>
  <c r="Q10" i="4" s="1"/>
  <c r="O10" i="4"/>
  <c r="N10" i="4"/>
  <c r="L10" i="4"/>
  <c r="Y10" i="4" s="1"/>
  <c r="W9" i="4"/>
  <c r="V9" i="4"/>
  <c r="U9" i="4"/>
  <c r="P9" i="4"/>
  <c r="Q9" i="4" s="1"/>
  <c r="O9" i="4"/>
  <c r="N9" i="4"/>
  <c r="L9" i="4"/>
  <c r="Y9" i="4" s="1"/>
  <c r="W8" i="4"/>
  <c r="V8" i="4"/>
  <c r="U8" i="4"/>
  <c r="P8" i="4"/>
  <c r="Q8" i="4" s="1"/>
  <c r="O8" i="4"/>
  <c r="N8" i="4"/>
  <c r="L8" i="4"/>
  <c r="Y8" i="4" s="1"/>
  <c r="W7" i="4"/>
  <c r="V7" i="4"/>
  <c r="U7" i="4"/>
  <c r="P7" i="4"/>
  <c r="Q7" i="4" s="1"/>
  <c r="O7" i="4"/>
  <c r="N7" i="4"/>
  <c r="L7" i="4"/>
  <c r="Y7" i="4" s="1"/>
  <c r="H11" i="3"/>
  <c r="J11" i="3" s="1"/>
  <c r="F11" i="3"/>
  <c r="D11" i="3"/>
  <c r="B68" i="7" s="1"/>
  <c r="H10" i="3"/>
  <c r="G10" i="3" s="1"/>
  <c r="F10" i="3"/>
  <c r="D10" i="3"/>
  <c r="B67" i="7" s="1"/>
  <c r="H9" i="3"/>
  <c r="J9" i="3" s="1"/>
  <c r="F9" i="3"/>
  <c r="D9" i="3"/>
  <c r="B66" i="7" s="1"/>
  <c r="H8" i="3"/>
  <c r="J8" i="3" s="1"/>
  <c r="F8" i="3"/>
  <c r="D8" i="3"/>
  <c r="B65" i="7" s="1"/>
  <c r="H7" i="3"/>
  <c r="J7" i="3" s="1"/>
  <c r="F7" i="3"/>
  <c r="D7" i="3"/>
  <c r="B64" i="7" s="1"/>
  <c r="O4" i="1"/>
  <c r="G4" i="1"/>
  <c r="F16" i="13"/>
  <c r="F17" i="13" s="1"/>
  <c r="F15" i="13"/>
  <c r="F12" i="13"/>
  <c r="F8" i="13"/>
  <c r="F7" i="13"/>
  <c r="F6" i="13"/>
  <c r="B86" i="2"/>
  <c r="B42" i="2"/>
  <c r="B23" i="2"/>
  <c r="B16" i="2"/>
  <c r="B10" i="2"/>
  <c r="B12" i="2" s="1"/>
  <c r="F11" i="13" s="1"/>
  <c r="T13" i="4" l="1"/>
  <c r="G9" i="3"/>
  <c r="T21" i="4"/>
  <c r="T156" i="4"/>
  <c r="S71" i="4"/>
  <c r="T199" i="4"/>
  <c r="S115" i="4"/>
  <c r="T14" i="4"/>
  <c r="T127" i="4"/>
  <c r="F31" i="17"/>
  <c r="S57" i="4"/>
  <c r="S181" i="4"/>
  <c r="T10" i="4"/>
  <c r="S45" i="4"/>
  <c r="T147" i="4"/>
  <c r="T161" i="4"/>
  <c r="T168" i="4"/>
  <c r="T175" i="4"/>
  <c r="S51" i="4"/>
  <c r="T9" i="4"/>
  <c r="T17" i="4"/>
  <c r="T109" i="4"/>
  <c r="T128" i="4"/>
  <c r="T232" i="4"/>
  <c r="S133" i="4"/>
  <c r="T105" i="4"/>
  <c r="S111" i="4"/>
  <c r="T141" i="4"/>
  <c r="T153" i="4"/>
  <c r="T184" i="4"/>
  <c r="T191" i="4"/>
  <c r="S197" i="4"/>
  <c r="T216" i="4"/>
  <c r="T255" i="4"/>
  <c r="T148" i="4"/>
  <c r="S83" i="4"/>
  <c r="T231" i="4"/>
  <c r="S237" i="4"/>
  <c r="S63" i="4"/>
  <c r="S77" i="4"/>
  <c r="T136" i="4"/>
  <c r="S167" i="4"/>
  <c r="S173" i="4"/>
  <c r="T192" i="4"/>
  <c r="S205" i="4"/>
  <c r="S252" i="4"/>
  <c r="S39" i="4"/>
  <c r="T208" i="4"/>
  <c r="T215" i="4"/>
  <c r="S221" i="4"/>
  <c r="T7" i="4"/>
  <c r="T15" i="4"/>
  <c r="T101" i="4"/>
  <c r="S89" i="4"/>
  <c r="T151" i="4"/>
  <c r="T207" i="4"/>
  <c r="S213" i="4"/>
  <c r="T224" i="4"/>
  <c r="S248" i="4"/>
  <c r="J10" i="3"/>
  <c r="T124" i="4"/>
  <c r="T139" i="4"/>
  <c r="S145" i="4"/>
  <c r="T159" i="4"/>
  <c r="S165" i="4"/>
  <c r="T176" i="4"/>
  <c r="T223" i="4"/>
  <c r="S229" i="4"/>
  <c r="T12" i="4"/>
  <c r="T20" i="4"/>
  <c r="S35" i="4"/>
  <c r="S41" i="4"/>
  <c r="S47" i="4"/>
  <c r="S95" i="4"/>
  <c r="T135" i="4"/>
  <c r="T183" i="4"/>
  <c r="S189" i="4"/>
  <c r="T200" i="4"/>
  <c r="T18" i="4"/>
  <c r="S87" i="4"/>
  <c r="S93" i="4"/>
  <c r="S99" i="4"/>
  <c r="T117" i="4"/>
  <c r="T130" i="4"/>
  <c r="T239" i="4"/>
  <c r="T243" i="4"/>
  <c r="B46" i="2"/>
  <c r="B18" i="7" s="1"/>
  <c r="B62" i="19" s="1"/>
  <c r="T8" i="4"/>
  <c r="T16" i="4"/>
  <c r="T144" i="4"/>
  <c r="T164" i="4"/>
  <c r="D31" i="17"/>
  <c r="S121" i="4"/>
  <c r="S125" i="4"/>
  <c r="T245" i="4"/>
  <c r="S55" i="4"/>
  <c r="S61" i="4"/>
  <c r="S67" i="4"/>
  <c r="S73" i="4"/>
  <c r="S79" i="4"/>
  <c r="T108" i="4"/>
  <c r="T142" i="4"/>
  <c r="T150" i="4"/>
  <c r="T162" i="4"/>
  <c r="G8" i="3"/>
  <c r="T11" i="4"/>
  <c r="T19" i="4"/>
  <c r="S25" i="4"/>
  <c r="S27" i="4"/>
  <c r="S29" i="4"/>
  <c r="S31" i="4"/>
  <c r="T112" i="4"/>
  <c r="T134" i="4"/>
  <c r="T154" i="4"/>
  <c r="T170" i="4"/>
  <c r="T178" i="4"/>
  <c r="T186" i="4"/>
  <c r="T194" i="4"/>
  <c r="T202" i="4"/>
  <c r="T210" i="4"/>
  <c r="T218" i="4"/>
  <c r="T226" i="4"/>
  <c r="T234" i="4"/>
  <c r="S246" i="4"/>
  <c r="G10" i="18"/>
  <c r="E6" i="20"/>
  <c r="H10" i="18"/>
  <c r="F9" i="13"/>
  <c r="S100" i="4"/>
  <c r="S195" i="4"/>
  <c r="S227" i="4"/>
  <c r="G12" i="15"/>
  <c r="G10" i="15"/>
  <c r="G13" i="15"/>
  <c r="S37" i="4"/>
  <c r="S53" i="4"/>
  <c r="S69" i="4"/>
  <c r="S85" i="4"/>
  <c r="T103" i="4"/>
  <c r="S113" i="4"/>
  <c r="T116" i="4"/>
  <c r="T119" i="4"/>
  <c r="T131" i="4"/>
  <c r="T137" i="4"/>
  <c r="T140" i="4"/>
  <c r="S143" i="4"/>
  <c r="T146" i="4"/>
  <c r="S149" i="4"/>
  <c r="T157" i="4"/>
  <c r="T160" i="4"/>
  <c r="S163" i="4"/>
  <c r="T171" i="4"/>
  <c r="T174" i="4"/>
  <c r="T179" i="4"/>
  <c r="T182" i="4"/>
  <c r="T187" i="4"/>
  <c r="T190" i="4"/>
  <c r="T198" i="4"/>
  <c r="T203" i="4"/>
  <c r="T206" i="4"/>
  <c r="T211" i="4"/>
  <c r="T214" i="4"/>
  <c r="T219" i="4"/>
  <c r="T222" i="4"/>
  <c r="T230" i="4"/>
  <c r="T235" i="4"/>
  <c r="S241" i="4"/>
  <c r="S253" i="4"/>
  <c r="S43" i="4"/>
  <c r="S59" i="4"/>
  <c r="S75" i="4"/>
  <c r="S91" i="4"/>
  <c r="S107" i="4"/>
  <c r="S123" i="4"/>
  <c r="T126" i="4"/>
  <c r="S129" i="4"/>
  <c r="T152" i="4"/>
  <c r="S155" i="4"/>
  <c r="T166" i="4"/>
  <c r="S169" i="4"/>
  <c r="S177" i="4"/>
  <c r="S185" i="4"/>
  <c r="S193" i="4"/>
  <c r="S201" i="4"/>
  <c r="S209" i="4"/>
  <c r="S217" i="4"/>
  <c r="S225" i="4"/>
  <c r="S233" i="4"/>
  <c r="S244" i="4"/>
  <c r="S250" i="4"/>
  <c r="E48" i="7"/>
  <c r="D31" i="19" s="1"/>
  <c r="S23" i="4"/>
  <c r="S33" i="4"/>
  <c r="S49" i="4"/>
  <c r="S65" i="4"/>
  <c r="S81" i="4"/>
  <c r="S97" i="4"/>
  <c r="T104" i="4"/>
  <c r="T120" i="4"/>
  <c r="T132" i="4"/>
  <c r="T138" i="4"/>
  <c r="T158" i="4"/>
  <c r="T172" i="4"/>
  <c r="T180" i="4"/>
  <c r="T188" i="4"/>
  <c r="T196" i="4"/>
  <c r="T204" i="4"/>
  <c r="T212" i="4"/>
  <c r="T220" i="4"/>
  <c r="T228" i="4"/>
  <c r="T236" i="4"/>
  <c r="F17" i="17"/>
  <c r="D17" i="17"/>
  <c r="R30" i="4"/>
  <c r="R28" i="4"/>
  <c r="R26" i="4"/>
  <c r="R24" i="4"/>
  <c r="R22" i="4"/>
  <c r="R20" i="4"/>
  <c r="S20" i="4" s="1"/>
  <c r="R18" i="4"/>
  <c r="R16" i="4"/>
  <c r="S16" i="4" s="1"/>
  <c r="R14" i="4"/>
  <c r="S14" i="4" s="1"/>
  <c r="R12" i="4"/>
  <c r="S12" i="4" s="1"/>
  <c r="R10" i="4"/>
  <c r="S10" i="4" s="1"/>
  <c r="R8" i="4"/>
  <c r="S8" i="4" s="1"/>
  <c r="F10" i="13"/>
  <c r="R29" i="4"/>
  <c r="R27" i="4"/>
  <c r="R25" i="4"/>
  <c r="R23" i="4"/>
  <c r="R21" i="4"/>
  <c r="S21" i="4" s="1"/>
  <c r="F55" i="7" s="1"/>
  <c r="E38" i="19" s="1"/>
  <c r="R19" i="4"/>
  <c r="S19" i="4" s="1"/>
  <c r="R17" i="4"/>
  <c r="S17" i="4" s="1"/>
  <c r="R15" i="4"/>
  <c r="S15" i="4" s="1"/>
  <c r="R13" i="4"/>
  <c r="S13" i="4" s="1"/>
  <c r="R11" i="4"/>
  <c r="S11" i="4" s="1"/>
  <c r="R9" i="4"/>
  <c r="S9" i="4" s="1"/>
  <c r="R7" i="4"/>
  <c r="S7" i="4" s="1"/>
  <c r="F44" i="17"/>
  <c r="G11" i="7"/>
  <c r="B10" i="18"/>
  <c r="K12" i="15"/>
  <c r="K13" i="15"/>
  <c r="G11" i="15"/>
  <c r="K10" i="15"/>
  <c r="F59" i="7"/>
  <c r="E42" i="19" s="1"/>
  <c r="C57" i="7"/>
  <c r="C53" i="7"/>
  <c r="C48" i="7"/>
  <c r="D70" i="7"/>
  <c r="C68" i="7"/>
  <c r="D66" i="7"/>
  <c r="C58" i="7"/>
  <c r="C54" i="7"/>
  <c r="C49" i="7"/>
  <c r="C70" i="7"/>
  <c r="C66" i="7"/>
  <c r="C59" i="7"/>
  <c r="F56" i="7"/>
  <c r="E39" i="19" s="1"/>
  <c r="C64" i="7"/>
  <c r="C55" i="7"/>
  <c r="C50" i="7"/>
  <c r="B9" i="7"/>
  <c r="D32" i="14" s="1"/>
  <c r="K11" i="15"/>
  <c r="D69" i="7"/>
  <c r="D67" i="7"/>
  <c r="D65" i="7"/>
  <c r="C56" i="7"/>
  <c r="T106" i="4"/>
  <c r="T114" i="4"/>
  <c r="T122" i="4"/>
  <c r="D10" i="17"/>
  <c r="F10" i="17"/>
  <c r="B20" i="7"/>
  <c r="F41" i="17"/>
  <c r="D41" i="17"/>
  <c r="G11" i="3"/>
  <c r="H12" i="15"/>
  <c r="I12" i="15"/>
  <c r="H13" i="15"/>
  <c r="I13" i="15"/>
  <c r="F21" i="17"/>
  <c r="D21" i="17"/>
  <c r="F24" i="17"/>
  <c r="D24" i="17"/>
  <c r="F19" i="17"/>
  <c r="D19" i="17"/>
  <c r="T102" i="4"/>
  <c r="T110" i="4"/>
  <c r="T118" i="4"/>
  <c r="H28" i="14"/>
  <c r="H27" i="14"/>
  <c r="H29" i="14"/>
  <c r="M9" i="14"/>
  <c r="H57" i="7"/>
  <c r="H49" i="7"/>
  <c r="H50" i="7"/>
  <c r="H24" i="14"/>
  <c r="H55" i="7"/>
  <c r="H51" i="7"/>
  <c r="H32" i="14"/>
  <c r="H25" i="14"/>
  <c r="K21" i="14"/>
  <c r="M11" i="14"/>
  <c r="L11" i="14"/>
  <c r="H56" i="7"/>
  <c r="H52" i="7"/>
  <c r="M10" i="14"/>
  <c r="H30" i="14"/>
  <c r="H26" i="14"/>
  <c r="H22" i="14"/>
  <c r="H21" i="14"/>
  <c r="L10" i="14"/>
  <c r="K15" i="14" s="1"/>
  <c r="H53" i="7"/>
  <c r="H48" i="7"/>
  <c r="L9" i="14"/>
  <c r="H58" i="7"/>
  <c r="H23" i="14"/>
  <c r="H31" i="14"/>
  <c r="H59" i="7"/>
  <c r="H54" i="7"/>
  <c r="G7" i="3"/>
  <c r="H11" i="15"/>
  <c r="F25" i="17"/>
  <c r="D25" i="17"/>
  <c r="F20" i="17"/>
  <c r="D20" i="17"/>
  <c r="I11" i="15"/>
  <c r="B10" i="7"/>
  <c r="I10" i="15"/>
  <c r="H10" i="15"/>
  <c r="S18" i="4"/>
  <c r="S22" i="4"/>
  <c r="S24" i="4"/>
  <c r="S26" i="4"/>
  <c r="S28" i="4"/>
  <c r="S30" i="4"/>
  <c r="S32" i="4"/>
  <c r="S34" i="4"/>
  <c r="S36" i="4"/>
  <c r="S38" i="4"/>
  <c r="S40" i="4"/>
  <c r="S42" i="4"/>
  <c r="S44" i="4"/>
  <c r="S46" i="4"/>
  <c r="S48" i="4"/>
  <c r="S50" i="4"/>
  <c r="S52" i="4"/>
  <c r="S54" i="4"/>
  <c r="S56" i="4"/>
  <c r="S58" i="4"/>
  <c r="S60" i="4"/>
  <c r="S62" i="4"/>
  <c r="S64" i="4"/>
  <c r="S66" i="4"/>
  <c r="S68" i="4"/>
  <c r="S70" i="4"/>
  <c r="S72" i="4"/>
  <c r="S74" i="4"/>
  <c r="S76" i="4"/>
  <c r="S78" i="4"/>
  <c r="S80" i="4"/>
  <c r="S82" i="4"/>
  <c r="S84" i="4"/>
  <c r="S86" i="4"/>
  <c r="S88" i="4"/>
  <c r="S90" i="4"/>
  <c r="S92" i="4"/>
  <c r="S94" i="4"/>
  <c r="S96" i="4"/>
  <c r="S98" i="4"/>
  <c r="F13" i="13"/>
  <c r="S242" i="4"/>
  <c r="S249" i="4"/>
  <c r="T251" i="4"/>
  <c r="C10" i="18"/>
  <c r="G71" i="7"/>
  <c r="G68" i="7"/>
  <c r="G74" i="7"/>
  <c r="G64" i="7"/>
  <c r="D59" i="7"/>
  <c r="D55" i="7"/>
  <c r="D50" i="7"/>
  <c r="G73" i="7"/>
  <c r="D51" i="7"/>
  <c r="E58" i="7"/>
  <c r="D41" i="19" s="1"/>
  <c r="S240" i="4"/>
  <c r="S247" i="4"/>
  <c r="S256" i="4"/>
  <c r="S238" i="4"/>
  <c r="S254" i="4"/>
  <c r="G70" i="7"/>
  <c r="G16" i="7"/>
  <c r="G15" i="7"/>
  <c r="G13" i="7"/>
  <c r="G17" i="7"/>
  <c r="D52" i="7"/>
  <c r="E57" i="7"/>
  <c r="D40" i="19" s="1"/>
  <c r="G12" i="7"/>
  <c r="G72" i="7"/>
  <c r="B14" i="7"/>
  <c r="J45" i="1" s="1"/>
  <c r="B13" i="7"/>
  <c r="C51" i="7"/>
  <c r="E52" i="7"/>
  <c r="D35" i="19" s="1"/>
  <c r="D56" i="7"/>
  <c r="F57" i="7"/>
  <c r="E40" i="19" s="1"/>
  <c r="G67" i="7"/>
  <c r="G69" i="7"/>
  <c r="E56" i="7"/>
  <c r="D39" i="19" s="1"/>
  <c r="E51" i="7"/>
  <c r="D34" i="19" s="1"/>
  <c r="E50" i="7"/>
  <c r="D33" i="19" s="1"/>
  <c r="E55" i="7"/>
  <c r="D38" i="19" s="1"/>
  <c r="F29" i="17"/>
  <c r="D29" i="17"/>
  <c r="F28" i="17"/>
  <c r="D28" i="17"/>
  <c r="D49" i="7"/>
  <c r="D54" i="7"/>
  <c r="D58" i="7"/>
  <c r="E59" i="7"/>
  <c r="D42" i="19" s="1"/>
  <c r="G66" i="7"/>
  <c r="D68" i="7"/>
  <c r="K16" i="16"/>
  <c r="E49" i="7"/>
  <c r="D32" i="19" s="1"/>
  <c r="C67" i="7"/>
  <c r="G65" i="7"/>
  <c r="E54" i="7"/>
  <c r="D37" i="19" s="1"/>
  <c r="D53" i="7"/>
  <c r="C52" i="7"/>
  <c r="B24" i="7"/>
  <c r="D48" i="7"/>
  <c r="E53" i="7"/>
  <c r="D36" i="19" s="1"/>
  <c r="D57" i="7"/>
  <c r="F58" i="7"/>
  <c r="E41" i="19" s="1"/>
  <c r="C65" i="7"/>
  <c r="C69" i="7"/>
  <c r="D10" i="18"/>
  <c r="F32" i="17"/>
  <c r="D32" i="17"/>
  <c r="F10" i="18"/>
  <c r="A11" i="18"/>
  <c r="D30" i="14" l="1"/>
  <c r="D31" i="14"/>
  <c r="A6" i="20"/>
  <c r="F49" i="7"/>
  <c r="E32" i="19" s="1"/>
  <c r="F53" i="7"/>
  <c r="E36" i="19" s="1"/>
  <c r="F52" i="7"/>
  <c r="E35" i="19" s="1"/>
  <c r="B8" i="7"/>
  <c r="B12" i="7" s="1"/>
  <c r="B31" i="7" s="1"/>
  <c r="F48" i="7"/>
  <c r="E31" i="19" s="1"/>
  <c r="G6" i="15"/>
  <c r="F50" i="7"/>
  <c r="E33" i="19" s="1"/>
  <c r="D22" i="17"/>
  <c r="F51" i="7"/>
  <c r="E34" i="19" s="1"/>
  <c r="G19" i="7"/>
  <c r="F54" i="7"/>
  <c r="E37" i="19" s="1"/>
  <c r="F22" i="17"/>
  <c r="D64" i="7"/>
  <c r="J56" i="15"/>
  <c r="J52" i="15"/>
  <c r="J48" i="15"/>
  <c r="J44" i="15"/>
  <c r="J40" i="15"/>
  <c r="J36" i="15"/>
  <c r="J32" i="15"/>
  <c r="J28" i="15"/>
  <c r="J24" i="15"/>
  <c r="J20" i="15"/>
  <c r="J16" i="15"/>
  <c r="J12" i="15"/>
  <c r="L12" i="15" s="1"/>
  <c r="A20" i="19"/>
  <c r="J57" i="15"/>
  <c r="J53" i="15"/>
  <c r="J49" i="15"/>
  <c r="J45" i="15"/>
  <c r="J41" i="15"/>
  <c r="J37" i="15"/>
  <c r="J33" i="15"/>
  <c r="J29" i="15"/>
  <c r="J25" i="15"/>
  <c r="J21" i="15"/>
  <c r="J17" i="15"/>
  <c r="J13" i="15"/>
  <c r="L13" i="15" s="1"/>
  <c r="J54" i="15"/>
  <c r="J51" i="15"/>
  <c r="J38" i="15"/>
  <c r="J35" i="15"/>
  <c r="J22" i="15"/>
  <c r="J19" i="15"/>
  <c r="J58" i="15"/>
  <c r="J55" i="15"/>
  <c r="J42" i="15"/>
  <c r="J39" i="15"/>
  <c r="J26" i="15"/>
  <c r="J23" i="15"/>
  <c r="J50" i="15"/>
  <c r="J47" i="15"/>
  <c r="J18" i="15"/>
  <c r="J15" i="15"/>
  <c r="J11" i="15"/>
  <c r="L11" i="15" s="1"/>
  <c r="B11" i="7"/>
  <c r="A45" i="1" s="1"/>
  <c r="J59" i="15"/>
  <c r="J30" i="15"/>
  <c r="J27" i="15"/>
  <c r="J10" i="15"/>
  <c r="G88" i="7"/>
  <c r="J34" i="15"/>
  <c r="J31" i="15"/>
  <c r="J46" i="15"/>
  <c r="J43" i="15"/>
  <c r="J14" i="15"/>
  <c r="A8" i="1"/>
  <c r="F11" i="1"/>
  <c r="B35" i="19"/>
  <c r="C25" i="14"/>
  <c r="D25" i="14" s="1"/>
  <c r="E25" i="14"/>
  <c r="F25" i="14" s="1"/>
  <c r="C35" i="19"/>
  <c r="F66" i="19"/>
  <c r="M15" i="14"/>
  <c r="C36" i="19"/>
  <c r="E26" i="14"/>
  <c r="F26" i="14" s="1"/>
  <c r="C32" i="19"/>
  <c r="E22" i="14"/>
  <c r="F22" i="14" s="1"/>
  <c r="C33" i="19"/>
  <c r="E23" i="14"/>
  <c r="F23" i="14" s="1"/>
  <c r="B33" i="19"/>
  <c r="C23" i="14"/>
  <c r="D23" i="14" s="1"/>
  <c r="B31" i="19"/>
  <c r="G56" i="7"/>
  <c r="F39" i="19" s="1"/>
  <c r="G48" i="7"/>
  <c r="F31" i="19" s="1"/>
  <c r="G59" i="7"/>
  <c r="F42" i="19" s="1"/>
  <c r="G54" i="7"/>
  <c r="F37" i="19" s="1"/>
  <c r="C21" i="14"/>
  <c r="D21" i="14" s="1"/>
  <c r="G50" i="7"/>
  <c r="F33" i="19" s="1"/>
  <c r="G55" i="7"/>
  <c r="F38" i="19" s="1"/>
  <c r="G51" i="7"/>
  <c r="F34" i="19" s="1"/>
  <c r="G52" i="7"/>
  <c r="F35" i="19" s="1"/>
  <c r="G57" i="7"/>
  <c r="F40" i="19" s="1"/>
  <c r="G53" i="7"/>
  <c r="F36" i="19" s="1"/>
  <c r="G58" i="7"/>
  <c r="F41" i="19" s="1"/>
  <c r="G49" i="7"/>
  <c r="F32" i="19" s="1"/>
  <c r="C40" i="19"/>
  <c r="E30" i="14"/>
  <c r="B15" i="7"/>
  <c r="B16" i="7" s="1"/>
  <c r="G19" i="16"/>
  <c r="O19" i="16" s="1"/>
  <c r="G20" i="16"/>
  <c r="O20" i="16" s="1"/>
  <c r="G18" i="16"/>
  <c r="O18" i="16" s="1"/>
  <c r="G17" i="16"/>
  <c r="C38" i="19"/>
  <c r="E28" i="14"/>
  <c r="F28" i="14" s="1"/>
  <c r="B39" i="19"/>
  <c r="C29" i="14"/>
  <c r="B32" i="19"/>
  <c r="C22" i="14"/>
  <c r="D22" i="14" s="1"/>
  <c r="B36" i="19"/>
  <c r="C26" i="14"/>
  <c r="D26" i="14" s="1"/>
  <c r="E10" i="18"/>
  <c r="C20" i="19"/>
  <c r="H74" i="7"/>
  <c r="H70" i="7"/>
  <c r="H68" i="7"/>
  <c r="H71" i="7"/>
  <c r="F31" i="14"/>
  <c r="B79" i="7"/>
  <c r="H66" i="7"/>
  <c r="H64" i="7"/>
  <c r="F32" i="14"/>
  <c r="H73" i="7"/>
  <c r="F29" i="14"/>
  <c r="H69" i="7"/>
  <c r="H67" i="7"/>
  <c r="H72" i="7"/>
  <c r="H65" i="7"/>
  <c r="F30" i="14"/>
  <c r="D8" i="1"/>
  <c r="C31" i="19"/>
  <c r="E21" i="14"/>
  <c r="F21" i="14" s="1"/>
  <c r="A12" i="18"/>
  <c r="C11" i="18"/>
  <c r="J11" i="18"/>
  <c r="B11" i="18"/>
  <c r="H11" i="18"/>
  <c r="G11" i="18"/>
  <c r="D11" i="18"/>
  <c r="F11" i="18"/>
  <c r="C42" i="19"/>
  <c r="E32" i="14"/>
  <c r="A64" i="15"/>
  <c r="J6" i="15"/>
  <c r="O11" i="1"/>
  <c r="K4" i="1"/>
  <c r="B38" i="19"/>
  <c r="C28" i="14"/>
  <c r="D28" i="14" s="1"/>
  <c r="B34" i="19"/>
  <c r="C24" i="14"/>
  <c r="D24" i="14" s="1"/>
  <c r="C34" i="19"/>
  <c r="E24" i="14"/>
  <c r="F24" i="14" s="1"/>
  <c r="C39" i="19"/>
  <c r="E29" i="14"/>
  <c r="G18" i="7"/>
  <c r="G89" i="7"/>
  <c r="G45" i="1"/>
  <c r="B37" i="19"/>
  <c r="C27" i="14"/>
  <c r="D27" i="14" s="1"/>
  <c r="B40" i="19"/>
  <c r="C30" i="14"/>
  <c r="E27" i="14"/>
  <c r="F27" i="14" s="1"/>
  <c r="C37" i="19"/>
  <c r="B66" i="19"/>
  <c r="G83" i="7"/>
  <c r="C41" i="19"/>
  <c r="E31" i="14"/>
  <c r="D29" i="14"/>
  <c r="B41" i="19"/>
  <c r="C31" i="14"/>
  <c r="C32" i="14"/>
  <c r="B42" i="19"/>
  <c r="B30" i="7" l="1"/>
  <c r="D53" i="1" s="1"/>
  <c r="F35" i="17"/>
  <c r="D35" i="17"/>
  <c r="G79" i="7"/>
  <c r="B29" i="7"/>
  <c r="A53" i="1" s="1"/>
  <c r="B33" i="7"/>
  <c r="A11" i="19" s="1"/>
  <c r="G78" i="7"/>
  <c r="B27" i="7"/>
  <c r="C11" i="1" s="1"/>
  <c r="D39" i="17"/>
  <c r="H71" i="19"/>
  <c r="F14" i="13"/>
  <c r="A40" i="1"/>
  <c r="F9" i="19"/>
  <c r="D11" i="14"/>
  <c r="E11" i="14" s="1"/>
  <c r="D10" i="14"/>
  <c r="E10" i="14" s="1"/>
  <c r="D9" i="14"/>
  <c r="E9" i="14" s="1"/>
  <c r="I11" i="1"/>
  <c r="O17" i="16"/>
  <c r="F39" i="17"/>
  <c r="G26" i="14"/>
  <c r="G28" i="14"/>
  <c r="G27" i="14"/>
  <c r="G31" i="14"/>
  <c r="G23" i="14"/>
  <c r="G24" i="14"/>
  <c r="G32" i="14"/>
  <c r="G25" i="14"/>
  <c r="G29" i="14"/>
  <c r="G30" i="14"/>
  <c r="G22" i="14"/>
  <c r="G21" i="14"/>
  <c r="E11" i="18"/>
  <c r="J18" i="16"/>
  <c r="L18" i="16" s="1"/>
  <c r="P18" i="16"/>
  <c r="D34" i="17"/>
  <c r="F34" i="17"/>
  <c r="B28" i="7"/>
  <c r="I11" i="18"/>
  <c r="J20" i="16"/>
  <c r="L20" i="16" s="1"/>
  <c r="P20" i="16"/>
  <c r="A77" i="1"/>
  <c r="H12" i="18"/>
  <c r="G12" i="18"/>
  <c r="F12" i="18"/>
  <c r="J12" i="18"/>
  <c r="B12" i="18"/>
  <c r="I12" i="18" s="1"/>
  <c r="A13" i="18"/>
  <c r="D12" i="18"/>
  <c r="C12" i="18"/>
  <c r="J19" i="16"/>
  <c r="L19" i="16" s="1"/>
  <c r="P19" i="16"/>
  <c r="G8" i="7"/>
  <c r="G20" i="7" s="1"/>
  <c r="G22" i="7" s="1"/>
  <c r="G24" i="7" s="1"/>
  <c r="G8" i="1"/>
  <c r="F37" i="17"/>
  <c r="D37" i="17"/>
  <c r="L10" i="15"/>
  <c r="D6" i="15"/>
  <c r="F71" i="19"/>
  <c r="A62" i="15"/>
  <c r="M53" i="1"/>
  <c r="B19" i="7"/>
  <c r="G25" i="19" l="1"/>
  <c r="Q5" i="1"/>
  <c r="D36" i="17"/>
  <c r="F36" i="17"/>
  <c r="C25" i="19"/>
  <c r="B17" i="7"/>
  <c r="G25" i="7"/>
  <c r="B39" i="7" s="1"/>
  <c r="G13" i="18"/>
  <c r="F13" i="18"/>
  <c r="D13" i="18"/>
  <c r="A14" i="18"/>
  <c r="C13" i="18"/>
  <c r="H13" i="18"/>
  <c r="J13" i="18"/>
  <c r="B13" i="18"/>
  <c r="F9" i="14"/>
  <c r="G9" i="14" s="1"/>
  <c r="H9" i="14" s="1"/>
  <c r="I9" i="14" s="1"/>
  <c r="J9" i="14" s="1"/>
  <c r="K9" i="14" s="1"/>
  <c r="N9" i="14" s="1"/>
  <c r="F10" i="14"/>
  <c r="G10" i="14" s="1"/>
  <c r="H10" i="14" s="1"/>
  <c r="E12" i="18"/>
  <c r="F11" i="14"/>
  <c r="G11" i="14" s="1"/>
  <c r="H11" i="14" s="1"/>
  <c r="I11" i="14" s="1"/>
  <c r="J11" i="14" s="1"/>
  <c r="K11" i="14" s="1"/>
  <c r="N11" i="14" s="1"/>
  <c r="P17" i="16"/>
  <c r="J17" i="16"/>
  <c r="L17" i="16" s="1"/>
  <c r="B63" i="19"/>
  <c r="B21" i="7"/>
  <c r="F64" i="19" l="1"/>
  <c r="E15" i="14"/>
  <c r="I10" i="14"/>
  <c r="D14" i="18"/>
  <c r="A15" i="18"/>
  <c r="C14" i="18"/>
  <c r="J14" i="18"/>
  <c r="B14" i="18"/>
  <c r="I14" i="18" s="1"/>
  <c r="F14" i="18"/>
  <c r="H14" i="18"/>
  <c r="G14" i="18"/>
  <c r="F63" i="19"/>
  <c r="C15" i="14"/>
  <c r="G14" i="16"/>
  <c r="B40" i="7"/>
  <c r="G15" i="16" s="1"/>
  <c r="B41" i="7"/>
  <c r="G16" i="16" s="1"/>
  <c r="E13" i="18"/>
  <c r="I13" i="18"/>
  <c r="B61" i="19"/>
  <c r="E20" i="19"/>
  <c r="B80" i="7"/>
  <c r="J8" i="1"/>
  <c r="B22" i="7"/>
  <c r="B23" i="7"/>
  <c r="A13" i="19"/>
  <c r="L11" i="1"/>
  <c r="B64" i="19"/>
  <c r="G20" i="19"/>
  <c r="B81" i="7"/>
  <c r="M8" i="1"/>
  <c r="B36" i="7"/>
  <c r="P15" i="16" l="1"/>
  <c r="J15" i="16"/>
  <c r="L15" i="16" s="1"/>
  <c r="P14" i="16"/>
  <c r="J14" i="16"/>
  <c r="L14" i="16" s="1"/>
  <c r="A16" i="18"/>
  <c r="C15" i="18"/>
  <c r="B15" i="18"/>
  <c r="G15" i="18"/>
  <c r="D15" i="18"/>
  <c r="F15" i="18"/>
  <c r="G11" i="16"/>
  <c r="B38" i="7"/>
  <c r="B37" i="7"/>
  <c r="G12" i="16" s="1"/>
  <c r="B65" i="19"/>
  <c r="B25" i="7"/>
  <c r="A79" i="1" s="1"/>
  <c r="B26" i="7"/>
  <c r="D33" i="17" s="1"/>
  <c r="J53" i="1"/>
  <c r="A25" i="19"/>
  <c r="B82" i="7"/>
  <c r="P8" i="1"/>
  <c r="R11" i="1"/>
  <c r="P16" i="16"/>
  <c r="J16" i="16"/>
  <c r="L16" i="16" s="1"/>
  <c r="J30" i="14"/>
  <c r="J31" i="14"/>
  <c r="J10" i="14"/>
  <c r="J32" i="14"/>
  <c r="J28" i="14"/>
  <c r="J25" i="14"/>
  <c r="J29" i="14"/>
  <c r="J26" i="14"/>
  <c r="J22" i="14"/>
  <c r="J21" i="14"/>
  <c r="J23" i="14"/>
  <c r="J27" i="14"/>
  <c r="J24" i="14"/>
  <c r="H5" i="14"/>
  <c r="E14" i="18"/>
  <c r="B42" i="7" l="1"/>
  <c r="M45" i="1" s="1"/>
  <c r="E15" i="18"/>
  <c r="H15" i="18" s="1"/>
  <c r="G13" i="16"/>
  <c r="B43" i="7"/>
  <c r="P45" i="1" s="1"/>
  <c r="J11" i="16"/>
  <c r="P11" i="16"/>
  <c r="I15" i="18"/>
  <c r="G6" i="18" s="1"/>
  <c r="H16" i="18"/>
  <c r="G16" i="18"/>
  <c r="F16" i="18"/>
  <c r="J16" i="18"/>
  <c r="B16" i="18"/>
  <c r="I16" i="18" s="1"/>
  <c r="A17" i="18"/>
  <c r="D16" i="18"/>
  <c r="C16" i="18"/>
  <c r="G84" i="7"/>
  <c r="B67" i="19"/>
  <c r="D45" i="1"/>
  <c r="G53" i="1"/>
  <c r="F65" i="19"/>
  <c r="K27" i="14"/>
  <c r="G15" i="14"/>
  <c r="K10" i="14"/>
  <c r="J15" i="18"/>
  <c r="K24" i="14"/>
  <c r="K5" i="14"/>
  <c r="P53" i="1"/>
  <c r="F33" i="17"/>
  <c r="E25" i="19"/>
  <c r="G71" i="19"/>
  <c r="P12" i="16"/>
  <c r="J12" i="16"/>
  <c r="L12" i="16" s="1"/>
  <c r="P13" i="16" l="1"/>
  <c r="A6" i="16" s="1"/>
  <c r="J13" i="16"/>
  <c r="L13" i="16" s="1"/>
  <c r="N10" i="14"/>
  <c r="I15" i="14"/>
  <c r="G17" i="18"/>
  <c r="F17" i="18"/>
  <c r="D17" i="18"/>
  <c r="A18" i="18"/>
  <c r="C17" i="18"/>
  <c r="H17" i="18"/>
  <c r="J17" i="18"/>
  <c r="B17" i="18"/>
  <c r="I17" i="18" s="1"/>
  <c r="L11" i="16"/>
  <c r="M6" i="16"/>
  <c r="E16" i="18"/>
  <c r="F38" i="17" l="1"/>
  <c r="A53" i="16"/>
  <c r="D6" i="16"/>
  <c r="D38" i="17"/>
  <c r="D18" i="18"/>
  <c r="A19" i="18"/>
  <c r="C18" i="18"/>
  <c r="J18" i="18"/>
  <c r="B18" i="18"/>
  <c r="F18" i="18"/>
  <c r="H18" i="18"/>
  <c r="G18" i="18"/>
  <c r="E71" i="19"/>
  <c r="G6" i="16"/>
  <c r="E17" i="18"/>
  <c r="E18" i="18" l="1"/>
  <c r="I18" i="18"/>
  <c r="A20" i="18"/>
  <c r="C19" i="18"/>
  <c r="J19" i="18"/>
  <c r="B19" i="18"/>
  <c r="I19" i="18" s="1"/>
  <c r="H19" i="18"/>
  <c r="G19" i="18"/>
  <c r="D19" i="18"/>
  <c r="F19" i="18"/>
  <c r="B3" i="17"/>
  <c r="F3" i="17"/>
  <c r="D3" i="17"/>
  <c r="E19" i="18" l="1"/>
  <c r="B71" i="19"/>
  <c r="J5" i="17"/>
  <c r="C71" i="19"/>
  <c r="J4" i="17"/>
  <c r="G3" i="17"/>
  <c r="D71" i="19" s="1"/>
  <c r="A47" i="17"/>
  <c r="A71" i="19"/>
  <c r="J6" i="17"/>
  <c r="A81" i="1"/>
  <c r="H20" i="18"/>
  <c r="C6" i="18" s="1"/>
  <c r="G20" i="18"/>
  <c r="F20" i="18"/>
  <c r="J20" i="18"/>
  <c r="B20" i="18"/>
  <c r="D20" i="18"/>
  <c r="C20" i="18"/>
  <c r="E20" i="18" l="1"/>
  <c r="E6" i="18"/>
  <c r="I6" i="18"/>
  <c r="A6" i="18"/>
  <c r="I20" i="18"/>
</calcChain>
</file>

<file path=xl/sharedStrings.xml><?xml version="1.0" encoding="utf-8"?>
<sst xmlns="http://schemas.openxmlformats.org/spreadsheetml/2006/main" count="29424" uniqueCount="5458">
  <si>
    <t>Versione fiscalmente corretta per l'anno 2026 · contributi versati · incassi per tranche · blocco oltre € 100.000 · quattro rate IVS · formule ordinarie compatibili con Microsoft Excel</t>
  </si>
  <si>
    <t>AVVIO RAPIDO</t>
  </si>
  <si>
    <t>N.</t>
  </si>
  <si>
    <t>Foglio</t>
  </si>
  <si>
    <t>Operazione</t>
  </si>
  <si>
    <t>Perché</t>
  </si>
  <si>
    <t>Tipo</t>
  </si>
  <si>
    <t>Regola chiave</t>
  </si>
  <si>
    <t>Controllo</t>
  </si>
  <si>
    <t>Nota</t>
  </si>
  <si>
    <t>DASHBOARD</t>
  </si>
  <si>
    <t>Verificare che l'anno selezionato sia 2026.</t>
  </si>
  <si>
    <t>La release contiene parametri fiscali e previdenziali 2026.</t>
  </si>
  <si>
    <t>Controllo iniziale</t>
  </si>
  <si>
    <t>Anno = 2026</t>
  </si>
  <si>
    <t>Validità fiscale</t>
  </si>
  <si>
    <t>CONFIGURAZIONE</t>
  </si>
  <si>
    <t>Confermare apertura, aliquota, soglie e previdenza.</t>
  </si>
  <si>
    <t>I risultati dipendono dai parametri inseriti.</t>
  </si>
  <si>
    <t>Input</t>
  </si>
  <si>
    <t>Celle gialle</t>
  </si>
  <si>
    <t>Cause ostative</t>
  </si>
  <si>
    <t>Non confermare il 5% senza requisiti</t>
  </si>
  <si>
    <t>ATTIVITA</t>
  </si>
  <si>
    <t>Inserire ATECO 2025 e codice fiscale 2022/2007.</t>
  </si>
  <si>
    <t>Il coefficiente deriva dal gruppo fiscale dell'Allegato 4.</t>
  </si>
  <si>
    <t>Anagrafica</t>
  </si>
  <si>
    <t>Una riga per attività</t>
  </si>
  <si>
    <t>Stato verifica</t>
  </si>
  <si>
    <t>Controllare i raccordi molti-a-molti</t>
  </si>
  <si>
    <t>INCASSI</t>
  </si>
  <si>
    <t>Registrare ogni pagamento o tranche su una riga distinta.</t>
  </si>
  <si>
    <t>Il regime applica il principio di cassa.</t>
  </si>
  <si>
    <t>Registro</t>
  </si>
  <si>
    <t>Data incasso effettiva</t>
  </si>
  <si>
    <t>Rilevanza fiscale</t>
  </si>
  <si>
    <t>Non aggregare pagamenti di anni diversi</t>
  </si>
  <si>
    <t>SPESE</t>
  </si>
  <si>
    <t>Registrare i costi lordi e la data di pagamento.</t>
  </si>
  <si>
    <t>Servono per liquidità e netto gestionale, non per la deduzione analitica.</t>
  </si>
  <si>
    <t>Costo effettivo</t>
  </si>
  <si>
    <t>Quadratura banca</t>
  </si>
  <si>
    <t>ACCANTONAMENTI</t>
  </si>
  <si>
    <t>Registrare i trasferimenti reali al fondo fiscale.</t>
  </si>
  <si>
    <t>La dashboard confronta accantonato e target.</t>
  </si>
  <si>
    <t>Controllo cassa</t>
  </si>
  <si>
    <t>Solo somme realmente accantonate</t>
  </si>
  <si>
    <t>Copertura fondo</t>
  </si>
  <si>
    <t>CONTRIBUTI_VERSATI</t>
  </si>
  <si>
    <t>Registrare F24 e contributi obbligatori pagati.</t>
  </si>
  <si>
    <t>Il consuntivo fiscale deduce i contributi effettivamente versati.</t>
  </si>
  <si>
    <t>Registro consuntivo</t>
  </si>
  <si>
    <t>Documento obbligatorio</t>
  </si>
  <si>
    <t>Totale deducibile</t>
  </si>
  <si>
    <t>CALCOLO</t>
  </si>
  <si>
    <t>Controllare modalità, soglie e validità del risultato.</t>
  </si>
  <si>
    <t>Oltre € 100.000 oppure fuori dal 2026 il risultato viene bloccato.</t>
  </si>
  <si>
    <t>Motore</t>
  </si>
  <si>
    <t>Validità non bloccata</t>
  </si>
  <si>
    <t>Centro Controlli</t>
  </si>
  <si>
    <t>FLUSSO OPERATIVO CONSIGLIATO</t>
  </si>
  <si>
    <t>Fase</t>
  </si>
  <si>
    <t>Documento di riscontro</t>
  </si>
  <si>
    <t>Risultato atteso</t>
  </si>
  <si>
    <t>Frequenza</t>
  </si>
  <si>
    <t>Responsabile</t>
  </si>
  <si>
    <t>Stato</t>
  </si>
  <si>
    <t>Note</t>
  </si>
  <si>
    <t>Configurazione</t>
  </si>
  <si>
    <t>Confermare dati fiscali e previdenziali</t>
  </si>
  <si>
    <t>Visura, posizione INPS/Cassa, consulente</t>
  </si>
  <si>
    <t>Parametri 2026 corretti</t>
  </si>
  <si>
    <t>Annuale / variazione</t>
  </si>
  <si>
    <t>Titolare + professionista</t>
  </si>
  <si>
    <t>Da fare</t>
  </si>
  <si>
    <t>Attività</t>
  </si>
  <si>
    <t>Verificare ATECO e coefficiente</t>
  </si>
  <si>
    <t>Visura e raccordo ISTAT</t>
  </si>
  <si>
    <t>Coefficiente documentato</t>
  </si>
  <si>
    <t>A variazione</t>
  </si>
  <si>
    <t>Incassi</t>
  </si>
  <si>
    <t>Registrare emissione, scadenza e tranche incassate</t>
  </si>
  <si>
    <t>Fatture e conto corrente</t>
  </si>
  <si>
    <t>Principio di cassa aggiornato</t>
  </si>
  <si>
    <t>Settimanale</t>
  </si>
  <si>
    <t>Amministrazione</t>
  </si>
  <si>
    <t>Componenti fiscali</t>
  </si>
  <si>
    <t>Separare imponibili e anticipazioni art. 15</t>
  </si>
  <si>
    <t>Fattura e giustificativi</t>
  </si>
  <si>
    <t>Base rilevante corretta</t>
  </si>
  <si>
    <t>A ogni incasso</t>
  </si>
  <si>
    <t>Amministrazione + professionista</t>
  </si>
  <si>
    <t>Contributi versati</t>
  </si>
  <si>
    <t>Registrare F24 e deducibilità</t>
  </si>
  <si>
    <t>F24, quietanza, attestazione</t>
  </si>
  <si>
    <t>Deduzione consuntiva tracciata</t>
  </si>
  <si>
    <t>A ogni versamento</t>
  </si>
  <si>
    <t>Titolare</t>
  </si>
  <si>
    <t>Fondo fiscale</t>
  </si>
  <si>
    <t>Registrare accantonamenti reali</t>
  </si>
  <si>
    <t>Conto dedicato / evidenza interna</t>
  </si>
  <si>
    <t>Copertura e gap aggiornati</t>
  </si>
  <si>
    <t>Mensile</t>
  </si>
  <si>
    <t>Scadenze</t>
  </si>
  <si>
    <t>Verificare rate IVS, saldo e acconti</t>
  </si>
  <si>
    <t>Scadenzario ufficiale e consulente</t>
  </si>
  <si>
    <t>Nessun residuo scaduto</t>
  </si>
  <si>
    <t>Controlli e report</t>
  </si>
  <si>
    <t>Risolvere errori e produrre il report</t>
  </si>
  <si>
    <t>CENTRO_CONTROLLI</t>
  </si>
  <si>
    <t>Report coerente e archiviato</t>
  </si>
  <si>
    <t>Mensile / annuale</t>
  </si>
  <si>
    <t>LEGENDA E CONCETTI DI CALCOLO</t>
  </si>
  <si>
    <t>Blu su giallo</t>
  </si>
  <si>
    <t>Input modificabile</t>
  </si>
  <si>
    <t>Dato inserito dall'utilizzatore</t>
  </si>
  <si>
    <t>Verde</t>
  </si>
  <si>
    <t>Collegamento tra fogli</t>
  </si>
  <si>
    <t>Formula che richiama un altro modulo</t>
  </si>
  <si>
    <t>Nero</t>
  </si>
  <si>
    <t>Calcolo interno</t>
  </si>
  <si>
    <t>Formula elaborata nel foglio corrente</t>
  </si>
  <si>
    <t>Rosso</t>
  </si>
  <si>
    <t>Errore o blocco</t>
  </si>
  <si>
    <t>Condizione da risolvere prima del report</t>
  </si>
  <si>
    <t>Coefficiente di redditività</t>
  </si>
  <si>
    <t>Base fiscale forfettaria</t>
  </si>
  <si>
    <t>Incassi rilevanti × coefficiente della singola attività</t>
  </si>
  <si>
    <t>Contributi maturati</t>
  </si>
  <si>
    <t>Stima previdenziale</t>
  </si>
  <si>
    <t>Usata per pianificazione, netto gestionale e fondo annuale</t>
  </si>
  <si>
    <t>Deduzione consuntiva</t>
  </si>
  <si>
    <t>Contributi obbligatori effettivamente pagati e documentati</t>
  </si>
  <si>
    <t>Netto gestionale</t>
  </si>
  <si>
    <t>Indicatore economico</t>
  </si>
  <si>
    <t>Incassi meno spese, contributi maturati e imposta</t>
  </si>
  <si>
    <t>AVVERTENZE ATECO, SOGLIE E PREVIDENZA</t>
  </si>
  <si>
    <t>ATECO 2025 identifica l'attività corrente; il coefficiente fiscale è individuato tramite i gruppi dell'Allegato 4 e il raccordo con ATECO 2022/2007. Il superamento effettivo di € 85.000, senza eccedere € 100.000, determina in linea generale l'uscita dall'anno successivo; oltre € 100.000 il regime cessa immediatamente. Le riduzioni INPS del 35% o 50% richiedono verifica del diritto, della domanda e della decorrenza. Le simulazioni previdenziali non sostituiscono il Cassetto previdenziale.</t>
  </si>
  <si>
    <t>DISCLAIMER</t>
  </si>
  <si>
    <t>Il file è uno strumento gestionale e simulativo riferito ai parametri 2026. Non costituisce dichiarazione fiscale, F24, certificazione tributaria o previdenziale. L'accesso e la permanenza nel regime, le cause ostative, l'aliquota del 5%, la deducibilità dei contributi, le riduzioni previdenziali e gli effetti IVA devono essere confermati dal professionista incaricato.</t>
  </si>
  <si>
    <t>Finalità</t>
  </si>
  <si>
    <t>Come si usa</t>
  </si>
  <si>
    <t>Output</t>
  </si>
  <si>
    <t>PROFILO</t>
  </si>
  <si>
    <t>Anagrafica e documentazione</t>
  </si>
  <si>
    <t>Completare campi e checklist</t>
  </si>
  <si>
    <t>Dati per report</t>
  </si>
  <si>
    <t>Iniziale / variazione</t>
  </si>
  <si>
    <t>Completezza ≥ 80%</t>
  </si>
  <si>
    <t>Limitare i dati non necessari</t>
  </si>
  <si>
    <t>Consuntivo contributi deducibili</t>
  </si>
  <si>
    <t>Registrare data, importo, deducibilità e F24</t>
  </si>
  <si>
    <t>Totale versato deducibile</t>
  </si>
  <si>
    <t>Documento presente</t>
  </si>
  <si>
    <t>Escludere contributi facoltativi non deducibili</t>
  </si>
  <si>
    <t>SIMULATORE</t>
  </si>
  <si>
    <t>Scenari previsionali</t>
  </si>
  <si>
    <t>Modificare incassi e spese</t>
  </si>
  <si>
    <t>Netto e soglie previsionali</t>
  </si>
  <si>
    <t>Scenario ≤ € 100.000</t>
  </si>
  <si>
    <t>Non è un consuntivo</t>
  </si>
  <si>
    <t>CLIENTI</t>
  </si>
  <si>
    <t>Portafoglio e crediti</t>
  </si>
  <si>
    <t>Collegare i clienti alle tranche</t>
  </si>
  <si>
    <t>Concentrazione e scaduti</t>
  </si>
  <si>
    <t>Top cliente e crediti</t>
  </si>
  <si>
    <t>Solo righe rilevanti</t>
  </si>
  <si>
    <t>SCADENZIARIO</t>
  </si>
  <si>
    <t>Piano F24 e previdenza</t>
  </si>
  <si>
    <t>Confermare importi e pagamenti</t>
  </si>
  <si>
    <t>Residui e quattro rate IVS</t>
  </si>
  <si>
    <t>Nessuna scadenza scaduta</t>
  </si>
  <si>
    <t>Verificare proroghe</t>
  </si>
  <si>
    <t>Controlli di coerenza</t>
  </si>
  <si>
    <t>Risolvere errori e attenzioni</t>
  </si>
  <si>
    <t>37 controlli automatici</t>
  </si>
  <si>
    <t>Prima del report</t>
  </si>
  <si>
    <t>Errori = 0</t>
  </si>
  <si>
    <t>Non sostituisce il professionista</t>
  </si>
  <si>
    <t>STORICO</t>
  </si>
  <si>
    <t>Confronto gestionale</t>
  </si>
  <si>
    <t>Conservare dati di più esercizi</t>
  </si>
  <si>
    <t>Incassi, spese e cash flow</t>
  </si>
  <si>
    <t>Annuale</t>
  </si>
  <si>
    <t>Fiscalità solo 2026</t>
  </si>
  <si>
    <t>Non ricostruisce norme storiche</t>
  </si>
  <si>
    <t>REPORT_ANNUALE</t>
  </si>
  <si>
    <t>Report stampabile</t>
  </si>
  <si>
    <t>Verificare profilo e controlli</t>
  </si>
  <si>
    <t>Sintesi e firme</t>
  </si>
  <si>
    <t>Periodico / annuale</t>
  </si>
  <si>
    <t>Validità fiscale attiva</t>
  </si>
  <si>
    <t>Report gestionale</t>
  </si>
  <si>
    <t>CICLO MENSILE CONSIGLIATO</t>
  </si>
  <si>
    <t>Verifica</t>
  </si>
  <si>
    <t>Risultato</t>
  </si>
  <si>
    <t>Quadratura incassi</t>
  </si>
  <si>
    <t>Registrare ogni tranche</t>
  </si>
  <si>
    <t>Banca e fatture</t>
  </si>
  <si>
    <t>Nessuna tranche aggregata</t>
  </si>
  <si>
    <t>Separare imponibili e art. 15</t>
  </si>
  <si>
    <t>Giustificativi</t>
  </si>
  <si>
    <t>Motivare ogni esclusione</t>
  </si>
  <si>
    <t>Registrare F24</t>
  </si>
  <si>
    <t>Data, deducibilità e documento</t>
  </si>
  <si>
    <t>Consuntivo coerente</t>
  </si>
  <si>
    <t>Conservare ricevute</t>
  </si>
  <si>
    <t>Registrare accantonamenti</t>
  </si>
  <si>
    <t>Target e fabbisogno</t>
  </si>
  <si>
    <t>Copertura aggiornata</t>
  </si>
  <si>
    <t>Distinguere anno corrente e acconti</t>
  </si>
  <si>
    <t>Scadenze e forecast</t>
  </si>
  <si>
    <t>Aggiornare pagamenti e scenari</t>
  </si>
  <si>
    <t>Rate IVS e soglie</t>
  </si>
  <si>
    <t>Decisioni anticipate</t>
  </si>
  <si>
    <t>Blocco oltre € 100.000</t>
  </si>
  <si>
    <t>Aprire CENTRO_CONTROLLI</t>
  </si>
  <si>
    <t>Report tracciabile</t>
  </si>
  <si>
    <t>Archiviare una copia</t>
  </si>
  <si>
    <t>← TORNA ALLA DASHBOARD</t>
  </si>
  <si>
    <t>CONFIGURAZIONE • REGIME FORFETTARIO</t>
  </si>
  <si>
    <t>Celle gialle con testo blu = parametri modificabili. Le formule si aggiornano automaticamente.</t>
  </si>
  <si>
    <t>Anno fiscale, apertura attività e requisiti</t>
  </si>
  <si>
    <t>Parametro</t>
  </si>
  <si>
    <t>Valore</t>
  </si>
  <si>
    <t>Unità / esito</t>
  </si>
  <si>
    <t>Nota operativa</t>
  </si>
  <si>
    <t>Anno fiscale</t>
  </si>
  <si>
    <t>anno</t>
  </si>
  <si>
    <t>Data apertura attività</t>
  </si>
  <si>
    <t>data</t>
  </si>
  <si>
    <t>Determina automaticamente i primi cinque periodi al 5%, se spettanti</t>
  </si>
  <si>
    <t>Requisiti aliquota start-up 5%</t>
  </si>
  <si>
    <t>Sì</t>
  </si>
  <si>
    <t>Sì/No</t>
  </si>
  <si>
    <t>Confermare solo se ricorrono tutte le condizioni normative</t>
  </si>
  <si>
    <t>Aliquota sostitutiva automatica</t>
  </si>
  <si>
    <t>%</t>
  </si>
  <si>
    <t>5% per i primi cinque periodi se i requisiti sono confermati; altrimenti 15%</t>
  </si>
  <si>
    <t>Override aliquota sostitutiva</t>
  </si>
  <si>
    <t>Lasciare vuoto per usare il calcolo automatico; immettere 5% o 15% solo dopo verifica</t>
  </si>
  <si>
    <t>Aliquota sostitutiva applicata</t>
  </si>
  <si>
    <t>Valore utilizzato nel calcolo</t>
  </si>
  <si>
    <t>Soglia ordinaria ricavi/compensi</t>
  </si>
  <si>
    <t>€</t>
  </si>
  <si>
    <t>Limite ordinario configurabile</t>
  </si>
  <si>
    <t>Soglia uscita immediata</t>
  </si>
  <si>
    <t>Superamento oltre la soglia configurata: allerta critica</t>
  </si>
  <si>
    <t>Riproporziona soglia nel primo anno</t>
  </si>
  <si>
    <t>Applica il pro-rata temporis se l'attività è iniziata nell'anno selezionato</t>
  </si>
  <si>
    <t>Soglia ordinaria applicabile</t>
  </si>
  <si>
    <t>Soglia dopo eventuale pro-rata</t>
  </si>
  <si>
    <t>Costi per personale anno precedente</t>
  </si>
  <si>
    <t>Dato di verifica delle condizioni di accesso/permanenza</t>
  </si>
  <si>
    <t>Limite costi per personale</t>
  </si>
  <si>
    <t>Parametro configurabile</t>
  </si>
  <si>
    <t>Redditi lavoro dipendente/pensione anno precedente</t>
  </si>
  <si>
    <t>Dato di verifica delle cause ostative</t>
  </si>
  <si>
    <t>Limite redditi lavoro/pensione</t>
  </si>
  <si>
    <t>Partecipazioni o controllo incompatibili?</t>
  </si>
  <si>
    <t>No</t>
  </si>
  <si>
    <t>Verificare partecipazioni e controllo di società/associazioni</t>
  </si>
  <si>
    <t>Operazioni prevalenti verso ex datore?</t>
  </si>
  <si>
    <t>Verificare il rapporto con datore attuale o dei due periodi precedenti</t>
  </si>
  <si>
    <t>Esito controlli parametrizzati</t>
  </si>
  <si>
    <t>esito</t>
  </si>
  <si>
    <t>Non sostituisce la verifica completa delle cause ostative</t>
  </si>
  <si>
    <t>Previdenza INPS / Cassa professionale – parametri 2026</t>
  </si>
  <si>
    <t>Gestione previdenziale</t>
  </si>
  <si>
    <t>Gestione Separata – professionista</t>
  </si>
  <si>
    <t>scelta</t>
  </si>
  <si>
    <t>Seleziona la gestione applicabile</t>
  </si>
  <si>
    <t>Aliquota Gestione Separata professionista</t>
  </si>
  <si>
    <t>Professionista senza altra copertura obbligatoria</t>
  </si>
  <si>
    <t>Aliquota Gestione Separata altra copertura/pensione</t>
  </si>
  <si>
    <t>Professionista già pensionato o coperto da altra previdenza obbligatoria</t>
  </si>
  <si>
    <t>Aliquota Artigiani</t>
  </si>
  <si>
    <t>Aliquota Commercianti</t>
  </si>
  <si>
    <t>Comprende aliquota aggiuntiva 0,48%</t>
  </si>
  <si>
    <t>Reddito minimale Artigiani/Commercianti</t>
  </si>
  <si>
    <t>Prima fascia contributiva</t>
  </si>
  <si>
    <t>Massimale ordinario Artigiani/Commercianti</t>
  </si>
  <si>
    <t>Massimale iscritti post-1995 / senza anzianità</t>
  </si>
  <si>
    <t>Usa massimale post-1995?</t>
  </si>
  <si>
    <t>Se No usa il massimale ordinario</t>
  </si>
  <si>
    <t>Contributo minimo annuo Artigiani</t>
  </si>
  <si>
    <t>Inclusa maternità 7,44 €</t>
  </si>
  <si>
    <t>Contributo minimo annuo Commercianti</t>
  </si>
  <si>
    <t>Contributo maternità annuo</t>
  </si>
  <si>
    <t>0,62 € mensili</t>
  </si>
  <si>
    <t>Riduzione contributiva selezionata</t>
  </si>
  <si>
    <t>Nessuna</t>
  </si>
  <si>
    <t>35% forfettari oppure 50% nuovi iscritti 2025, solo se spettante.</t>
  </si>
  <si>
    <t>Riduzione percentuale applicata</t>
  </si>
  <si>
    <t>Calcolata soltanto quando i requisiti dichiarati sono coerenti.</t>
  </si>
  <si>
    <t>Aliquota Cassa professionale / manuale</t>
  </si>
  <si>
    <t>Parametro libero per casse non modellate analiticamente.</t>
  </si>
  <si>
    <t>Contributo fisso Cassa / manuale</t>
  </si>
  <si>
    <t>Parametro libero.</t>
  </si>
  <si>
    <t>Modalità contributi deducibili</t>
  </si>
  <si>
    <t>Contributi versati nell'anno</t>
  </si>
  <si>
    <t>Consuntivo: contributi obbligatori effettivamente versati; previsionale: contributi maturati.</t>
  </si>
  <si>
    <t>Contributi obbligatori versati e deducibili</t>
  </si>
  <si>
    <t>Somma automatica del registro CONTRIBUTI_VERSATI per l'anno fiscale.</t>
  </si>
  <si>
    <t>Override contributi maturati / previdenza</t>
  </si>
  <si>
    <t>Lasciare vuoto salvo simulazione verificata.</t>
  </si>
  <si>
    <t>Usa override contributi maturati?</t>
  </si>
  <si>
    <t>Sostituisce il calcolo previdenziale automatico nella sola stima.</t>
  </si>
  <si>
    <t>Override contributi versati deducibili</t>
  </si>
  <si>
    <t>Lasciare vuoto salvo rettifica documentata del registro.</t>
  </si>
  <si>
    <t>Usa override contributi versati?</t>
  </si>
  <si>
    <t>Sostituisce la somma del registro CONTRIBUTI_VERSATI.</t>
  </si>
  <si>
    <t>Pianificazione finanziaria semplificata – acconti</t>
  </si>
  <si>
    <t>Unità</t>
  </si>
  <si>
    <t>Acconto imposta sostitutiva</t>
  </si>
  <si>
    <t>% imposta</t>
  </si>
  <si>
    <t>Parametro modificabile per il piano di cassa</t>
  </si>
  <si>
    <t>Prima quota acconto imposta</t>
  </si>
  <si>
    <t>% acconto</t>
  </si>
  <si>
    <t>Quota giugno/luglio</t>
  </si>
  <si>
    <t>Seconda quota acconto imposta</t>
  </si>
  <si>
    <t>Quota novembre</t>
  </si>
  <si>
    <t>Acconto contributi variabili</t>
  </si>
  <si>
    <t>% contributi</t>
  </si>
  <si>
    <t>Parametro gestionale semplificato</t>
  </si>
  <si>
    <t>Prima quota acconto contributi</t>
  </si>
  <si>
    <t>Quota gestionale</t>
  </si>
  <si>
    <t>Seconda quota acconto contributi</t>
  </si>
  <si>
    <t>Dati di esempio e controllo calcolo</t>
  </si>
  <si>
    <t>Includi righe DEMO nei calcoli?</t>
  </si>
  <si>
    <t>Impostare No dopo aver inserito i dati reali, oppure cancellare le righe DEMO</t>
  </si>
  <si>
    <t>PIANIFICAZIONE, ALERT E VERSIONE PREMIUM</t>
  </si>
  <si>
    <t>Data di riferimento</t>
  </si>
  <si>
    <t>Usata per forecast, giorni residui e stato delle scadenze; aggiornabile dall'utente.</t>
  </si>
  <si>
    <t>Giorni preavviso scadenze</t>
  </si>
  <si>
    <t>giorni</t>
  </si>
  <si>
    <t>Entro questo intervallo una scadenza diventa «IN SCADENZA».</t>
  </si>
  <si>
    <t>Concentrazione cliente – attenzione</t>
  </si>
  <si>
    <t>% incassi</t>
  </si>
  <si>
    <t>Soglia gestionale per il primo livello di dipendenza economica.</t>
  </si>
  <si>
    <t>Concentrazione cliente – critica</t>
  </si>
  <si>
    <t>Soglia gestionale critica, configurabile.</t>
  </si>
  <si>
    <t>Target copertura accantonamenti</t>
  </si>
  <si>
    <t>% target</t>
  </si>
  <si>
    <t>Copertura obiettivo del fondo imposte e contributi.</t>
  </si>
  <si>
    <t>Target netto annuo</t>
  </si>
  <si>
    <t>Obiettivo usato dal simulatore inverso.</t>
  </si>
  <si>
    <t>Giorno saldo / primo acconto</t>
  </si>
  <si>
    <t>giorno</t>
  </si>
  <si>
    <t>Termine ordinario gestionale; verificare proroghe e condizioni soggettive.</t>
  </si>
  <si>
    <t>Mese saldo / primo acconto</t>
  </si>
  <si>
    <t>mese</t>
  </si>
  <si>
    <t>6 = giugno. Parametro modificabile.</t>
  </si>
  <si>
    <t>Giorno secondo acconto</t>
  </si>
  <si>
    <t>Termine ordinario gestionale; verificare proroghe.</t>
  </si>
  <si>
    <t>Mese secondo acconto</t>
  </si>
  <si>
    <t>11 = novembre. Parametro modificabile.</t>
  </si>
  <si>
    <t>Genera scadenze automatiche?</t>
  </si>
  <si>
    <t>Attiva le righe automatiche del foglio SCADENZIARIO.</t>
  </si>
  <si>
    <t>Versione modello</t>
  </si>
  <si>
    <t>release</t>
  </si>
  <si>
    <t>Data aggiornamento modello</t>
  </si>
  <si>
    <t>Data della presente release.</t>
  </si>
  <si>
    <t>REQUISITI PREVIDENZIALI E AMBITO DEL MODELLO</t>
  </si>
  <si>
    <t>Domanda/diritto riduzione 35% confermati?</t>
  </si>
  <si>
    <t>Confermare soltanto in presenza di diritto e continuità del regime agevolato.</t>
  </si>
  <si>
    <t>Prima iscrizione IVS e avvio attività nel 2025?</t>
  </si>
  <si>
    <t>Requisito per la riduzione del 50% nuovi iscritti 2025.</t>
  </si>
  <si>
    <t>Domanda riduzione 50% nuovi iscritti accolta?</t>
  </si>
  <si>
    <t>Confermare l'accoglimento e il periodo di 36 mesi.</t>
  </si>
  <si>
    <t>Pensionato INPS over 65 con riduzione spettante?</t>
  </si>
  <si>
    <t>Verificare domanda, decorrenza e gestione interessata.</t>
  </si>
  <si>
    <t>Esito riduzione contributiva</t>
  </si>
  <si>
    <t>Il modello non sostituisce la verifica INPS del diritto.</t>
  </si>
  <si>
    <t>Ambito fiscale della release</t>
  </si>
  <si>
    <t>Per altri anni utilizzare una versione con parametri specifici.</t>
  </si>
  <si>
    <t>PROFILO CONTRIBUENTE • ANAGRAFICA E PRESIDI</t>
  </si>
  <si>
    <t>Dati identificativi, configurazione fiscale e checklist documentale della posizione</t>
  </si>
  <si>
    <t>ANAGRAFICA CONTRIBUENTE</t>
  </si>
  <si>
    <t>RIEPILOGO CONFIGURAZIONE</t>
  </si>
  <si>
    <t>Campo</t>
  </si>
  <si>
    <t>Nome / denominazione</t>
  </si>
  <si>
    <t>Contribuente di esempio</t>
  </si>
  <si>
    <t>Data apertura</t>
  </si>
  <si>
    <t>Codice fiscale</t>
  </si>
  <si>
    <t>ATECO prevalente</t>
  </si>
  <si>
    <t>Partita IVA</t>
  </si>
  <si>
    <t>Descrizione attività</t>
  </si>
  <si>
    <t>Tipologia soggetto</t>
  </si>
  <si>
    <t>Libero professionista</t>
  </si>
  <si>
    <t>Coeff. redditività</t>
  </si>
  <si>
    <t>Indirizzo</t>
  </si>
  <si>
    <t>Aliquota sostitutiva</t>
  </si>
  <si>
    <t>CAP</t>
  </si>
  <si>
    <t>Comune</t>
  </si>
  <si>
    <t>Soglia applicabile</t>
  </si>
  <si>
    <t>Provincia</t>
  </si>
  <si>
    <t>Stato soglia</t>
  </si>
  <si>
    <t>PEC</t>
  </si>
  <si>
    <t>E-mail</t>
  </si>
  <si>
    <t>Completezza profilo</t>
  </si>
  <si>
    <t>Telefono</t>
  </si>
  <si>
    <t>Azione prioritaria</t>
  </si>
  <si>
    <t>Commercialista / intermediario</t>
  </si>
  <si>
    <t>Studio / professionista incaricato</t>
  </si>
  <si>
    <t>E-mail intermediario</t>
  </si>
  <si>
    <t>Note anagrafiche</t>
  </si>
  <si>
    <t>CHECKLIST DOCUMENTALE E DI VERIFICA</t>
  </si>
  <si>
    <t>Presidio</t>
  </si>
  <si>
    <t>Descrizione</t>
  </si>
  <si>
    <t>Esito</t>
  </si>
  <si>
    <t>Data verifica</t>
  </si>
  <si>
    <t>ATECO</t>
  </si>
  <si>
    <t>Codice corrente e codice fiscale per coefficiente verificati</t>
  </si>
  <si>
    <t>Start-up 5%</t>
  </si>
  <si>
    <t>Requisiti agevolazione documentati</t>
  </si>
  <si>
    <t>Partecipazioni, ex datore, redditi e personale verificati</t>
  </si>
  <si>
    <t>Previdenza</t>
  </si>
  <si>
    <t>Gestione INPS/Cassa e riduzioni confermate</t>
  </si>
  <si>
    <t>Termini e importi verificati con il professionista</t>
  </si>
  <si>
    <t>Backup</t>
  </si>
  <si>
    <t>Copia del file archiviata con anno e data</t>
  </si>
  <si>
    <t>← DASHBOARD</t>
  </si>
  <si>
    <t>CENTRO CONTROLLI</t>
  </si>
  <si>
    <t>REPORT ANNUALE</t>
  </si>
  <si>
    <t>Gestione per cassa · contributi versati · imposta sostitutiva · soglie · accantonamenti · blocco fiscale automatico</t>
  </si>
  <si>
    <t>ANNO FISCALE</t>
  </si>
  <si>
    <t>APERTURA</t>
  </si>
  <si>
    <t>ALIQUOTA</t>
  </si>
  <si>
    <t>GESTIONE</t>
  </si>
  <si>
    <t>MODALITÀ E VALIDITÀ FISCALE</t>
  </si>
  <si>
    <t>INCASSI EFFETTIVI</t>
  </si>
  <si>
    <t>SPESE PAGATE</t>
  </si>
  <si>
    <t>REDDITO FORFETTARIO</t>
  </si>
  <si>
    <t>CONTRIBUTI MATURATI</t>
  </si>
  <si>
    <t>IMPOSTA SOSTITUTIVA</t>
  </si>
  <si>
    <t>NETTO GESTIONALE</t>
  </si>
  <si>
    <t>Utilizzo soglia</t>
  </si>
  <si>
    <t>Incidenza su incassi</t>
  </si>
  <si>
    <t>Coeff. medio</t>
  </si>
  <si>
    <t>Incidenza su reddito</t>
  </si>
  <si>
    <t>Aliquota applicata</t>
  </si>
  <si>
    <t>Margine su incassi</t>
  </si>
  <si>
    <t>FLUSSI MENSILI</t>
  </si>
  <si>
    <t>COMPOSIZIONE DEGLI INCASSI</t>
  </si>
  <si>
    <t>SOGLIA FORFETTARIO</t>
  </si>
  <si>
    <t>COPERTURA ACCANTONAMENTI</t>
  </si>
  <si>
    <t>INCASSI PER ATTIVITÀ</t>
  </si>
  <si>
    <t>PROIEZIONE INCASSI</t>
  </si>
  <si>
    <t>Azione</t>
  </si>
  <si>
    <t>GAP ACCANTONAMENTO</t>
  </si>
  <si>
    <t>DA INCASSARE</t>
  </si>
  <si>
    <t>DA PAGARE</t>
  </si>
  <si>
    <t>USCITA GIUGNO/LUGLIO</t>
  </si>
  <si>
    <t>USCITA NOVEMBRE</t>
  </si>
  <si>
    <t>Release fiscalmente parametrizzata per il solo 2026: il consuntivo utilizza i contributi obbligatori effettivamente versati; oltre € 100.000 il calcolo forfettario viene bloccato. Verificare sempre requisiti e posizione individuale.</t>
  </si>
  <si>
    <t>DECISION INTELLIGENCE • FORECAST, RISCHI E OBIETTIVI</t>
  </si>
  <si>
    <t>MARGINE SOGLIA ORDINARIA</t>
  </si>
  <si>
    <t>MARGINE USCITA IMMEDIATA</t>
  </si>
  <si>
    <t>FONDO MENSILE CONSIGLIATO</t>
  </si>
  <si>
    <t>PRESSIONE FISCALE EFFETTIVA</t>
  </si>
  <si>
    <t>CONCENTRAZIONE TOP CLIENTE</t>
  </si>
  <si>
    <t>INCASSI PER TARGET NETTO</t>
  </si>
  <si>
    <t>prima del limite applicabile</t>
  </si>
  <si>
    <t>prima della soglia critica</t>
  </si>
  <si>
    <t>per colmare il gap entro dicembre</t>
  </si>
  <si>
    <t>INPS/Cassa + imposta sugli incassi</t>
  </si>
  <si>
    <t>quota del primo cliente</t>
  </si>
  <si>
    <t>stima inversa sullo scenario selezionato</t>
  </si>
  <si>
    <t>FORECAST CUMULATO E SOGLIE</t>
  </si>
  <si>
    <t>SCENARI A CONFRONTO</t>
  </si>
  <si>
    <t>ASSISTENTE DECISIONALE</t>
  </si>
  <si>
    <t>PROFILO   |   CONTRIBUTI VERSATI   |   SIMULATORE   |   CLIENTI   |   SCADENZIARIO   |   CONTROLLI   |   REPORT</t>
  </si>
  <si>
    <t>CONTROLLI</t>
  </si>
  <si>
    <t>REPORT</t>
  </si>
  <si>
    <t>ANAGRAFICA ATTIVITÀ E COEFFICIENTI DI REDDITIVITÀ</t>
  </si>
  <si>
    <t>ATECO 2025 identifica l'attività corrente; il coefficiente fiscale resta collegato ai gruppi dell'Allegato 4 tramite il codice fiscale ATECO 2022/2007. Verificare i raccordi ISTAT, soprattutto nei casi molti-a-molti.</t>
  </si>
  <si>
    <t>ID attività</t>
  </si>
  <si>
    <t>Prevalente?</t>
  </si>
  <si>
    <t>ATECO 2025 corrente</t>
  </si>
  <si>
    <t>Descrizione ATECO 2025</t>
  </si>
  <si>
    <t>ATECO fiscale 2022/2007</t>
  </si>
  <si>
    <t>Descrizione codice fiscale</t>
  </si>
  <si>
    <t>Gruppo redditività</t>
  </si>
  <si>
    <t>Coeff. automatico</t>
  </si>
  <si>
    <t>Override coeff.</t>
  </si>
  <si>
    <t>Coeff. applicato</t>
  </si>
  <si>
    <t>ATT-01</t>
  </si>
  <si>
    <t>70.20.09</t>
  </si>
  <si>
    <t>70.22.09</t>
  </si>
  <si>
    <t>Da verificare</t>
  </si>
  <si>
    <t>Esempio precaricato: sostituire o confermare i dati.</t>
  </si>
  <si>
    <t>ATT-02</t>
  </si>
  <si>
    <t>ATT-03</t>
  </si>
  <si>
    <t>ATT-04</t>
  </si>
  <si>
    <t>ATT-05</t>
  </si>
  <si>
    <t>REGISTRO INCASSI, FATTURE, TRANCHE E COMPONENTI FISCALI</t>
  </si>
  <si>
    <t>REGISTRO INCASSI, FATTURE E SCADENZE</t>
  </si>
  <si>
    <t>Principio di cassa: ogni riga rappresenta un singolo incasso o una singola tranche. Compenso, bollo riaddebitato, rivalsa previdenziale e rimborsi ordinari confluiscono nelle componenti fiscalmente rilevanti; le anticipazioni documentate in nome e per conto del cliente (art. 15) vanno indicate separatamente e motivate.</t>
  </si>
  <si>
    <t>ID</t>
  </si>
  <si>
    <t>Tipo riga</t>
  </si>
  <si>
    <t>Data emissione</t>
  </si>
  <si>
    <t>Scadenza</t>
  </si>
  <si>
    <t>Data incasso</t>
  </si>
  <si>
    <t>N. documento</t>
  </si>
  <si>
    <t>Cliente</t>
  </si>
  <si>
    <t>Compenso (€)</t>
  </si>
  <si>
    <t>Componenti accessorie imponibili (€)</t>
  </si>
  <si>
    <t>Compenso complessivo rilevante (€)</t>
  </si>
  <si>
    <t>Rileva nel regime?</t>
  </si>
  <si>
    <t>Anno incasso</t>
  </si>
  <si>
    <t>Mese n.</t>
  </si>
  <si>
    <t>Mese</t>
  </si>
  <si>
    <t>Reddito forfettario (€)</t>
  </si>
  <si>
    <t>Incasso rilevante soglia (€)</t>
  </si>
  <si>
    <t>Anno scadenza</t>
  </si>
  <si>
    <t>Mese scadenza</t>
  </si>
  <si>
    <t>Incluso nei calcoli</t>
  </si>
  <si>
    <t>Anticipazioni documentate art. 15 (€)</t>
  </si>
  <si>
    <t>Movimento finanziario totale (€)</t>
  </si>
  <si>
    <t>Motivazione esclusione / nota fiscale</t>
  </si>
  <si>
    <t>INC-0001</t>
  </si>
  <si>
    <t>DEMO</t>
  </si>
  <si>
    <t>D-2026-001</t>
  </si>
  <si>
    <t>Beta S.p.A.</t>
  </si>
  <si>
    <t>Audit e report</t>
  </si>
  <si>
    <t>INC-0002</t>
  </si>
  <si>
    <t>D-2026-002</t>
  </si>
  <si>
    <t>Gamma Studio</t>
  </si>
  <si>
    <t>Supporto tecnico</t>
  </si>
  <si>
    <t>INC-0003</t>
  </si>
  <si>
    <t>D-2026-003</t>
  </si>
  <si>
    <t>Delta S.r.l.</t>
  </si>
  <si>
    <t>Progetto speciale</t>
  </si>
  <si>
    <t>INC-0004</t>
  </si>
  <si>
    <t>D-2026-004</t>
  </si>
  <si>
    <t>Alfa S.r.l.</t>
  </si>
  <si>
    <t>Consulenza periodica</t>
  </si>
  <si>
    <t>INC-0005</t>
  </si>
  <si>
    <t>D-2026-005</t>
  </si>
  <si>
    <t>INC-0006</t>
  </si>
  <si>
    <t>D-2026-006</t>
  </si>
  <si>
    <t>INC-0007</t>
  </si>
  <si>
    <t>D-2026-007</t>
  </si>
  <si>
    <t>INC-0008</t>
  </si>
  <si>
    <t>D-2026-008</t>
  </si>
  <si>
    <t>INC-0009</t>
  </si>
  <si>
    <t>D-2026-009</t>
  </si>
  <si>
    <t>INC-0010</t>
  </si>
  <si>
    <t>D-2026-010</t>
  </si>
  <si>
    <t>INC-0011</t>
  </si>
  <si>
    <t>D-2026-011</t>
  </si>
  <si>
    <t>INC-0012</t>
  </si>
  <si>
    <t>D-2026-012</t>
  </si>
  <si>
    <t>INC-0013</t>
  </si>
  <si>
    <t>D-2026-013</t>
  </si>
  <si>
    <t>INC-0014</t>
  </si>
  <si>
    <t>D-2026-014</t>
  </si>
  <si>
    <t>INC-0015</t>
  </si>
  <si>
    <t>D-2026-015</t>
  </si>
  <si>
    <t>INC-0016</t>
  </si>
  <si>
    <t>D-2026-016</t>
  </si>
  <si>
    <t>INC-0017</t>
  </si>
  <si>
    <t>D-2026-017</t>
  </si>
  <si>
    <t>INC-0018</t>
  </si>
  <si>
    <t>D-2026-018</t>
  </si>
  <si>
    <t>INC-0019</t>
  </si>
  <si>
    <t>D-2026-019</t>
  </si>
  <si>
    <t>INC-0020</t>
  </si>
  <si>
    <t>D-2026-020</t>
  </si>
  <si>
    <t>INC-0021</t>
  </si>
  <si>
    <t>D-2026-021</t>
  </si>
  <si>
    <t>INC-0022</t>
  </si>
  <si>
    <t>D-2026-022</t>
  </si>
  <si>
    <t>INC-0023</t>
  </si>
  <si>
    <t>D-2026-023</t>
  </si>
  <si>
    <t>INC-0024</t>
  </si>
  <si>
    <t>D-2026-024</t>
  </si>
  <si>
    <t>REGISTRO SPESE E FLUSSI DI CASSA</t>
  </si>
  <si>
    <t>Le spese sono rilevate per analisi economica e liquidità. Nel regime forfettario non sono dedotte analiticamente dal reddito; lo stato utilizza la data di riferimento impostata in CONFIGURAZIONE.</t>
  </si>
  <si>
    <t>Data documento</t>
  </si>
  <si>
    <t>Data pagamento</t>
  </si>
  <si>
    <t>Fornitore</t>
  </si>
  <si>
    <t>Categoria</t>
  </si>
  <si>
    <t>Imponibile (€)</t>
  </si>
  <si>
    <t>IVA non detraibile (€)</t>
  </si>
  <si>
    <t>Totale pagato (€)</t>
  </si>
  <si>
    <t>Anno pagamento</t>
  </si>
  <si>
    <t>Ricorrente?</t>
  </si>
  <si>
    <t>SPE-0001</t>
  </si>
  <si>
    <t>Business Hub</t>
  </si>
  <si>
    <t>Locazione / coworking</t>
  </si>
  <si>
    <t>Canone mensile</t>
  </si>
  <si>
    <t>SPE-0002</t>
  </si>
  <si>
    <t>Cloud Tools</t>
  </si>
  <si>
    <t>Software e servizi digitali</t>
  </si>
  <si>
    <t>Licenze e servizi cloud</t>
  </si>
  <si>
    <t>SPE-0003</t>
  </si>
  <si>
    <t>Telco Italia</t>
  </si>
  <si>
    <t>Telefonia e connettività</t>
  </si>
  <si>
    <t>Connettività e telefonia</t>
  </si>
  <si>
    <t>SPE-0004</t>
  </si>
  <si>
    <t>SPE-0005</t>
  </si>
  <si>
    <t>SPE-0006</t>
  </si>
  <si>
    <t>SPE-0007</t>
  </si>
  <si>
    <t>SPE-0008</t>
  </si>
  <si>
    <t>SPE-0009</t>
  </si>
  <si>
    <t>SPE-0010</t>
  </si>
  <si>
    <t>SPE-0011</t>
  </si>
  <si>
    <t>SPE-0012</t>
  </si>
  <si>
    <t>SPE-0013</t>
  </si>
  <si>
    <t>SPE-0014</t>
  </si>
  <si>
    <t>SPE-0015</t>
  </si>
  <si>
    <t>SPE-0016</t>
  </si>
  <si>
    <t>SPE-0017</t>
  </si>
  <si>
    <t>SPE-0018</t>
  </si>
  <si>
    <t>SPE-0019</t>
  </si>
  <si>
    <t>SPE-0020</t>
  </si>
  <si>
    <t>SPE-0021</t>
  </si>
  <si>
    <t>SPE-0022</t>
  </si>
  <si>
    <t>SPE-0023</t>
  </si>
  <si>
    <t>SPE-0024</t>
  </si>
  <si>
    <t>SPE-0025</t>
  </si>
  <si>
    <t>SPE-0026</t>
  </si>
  <si>
    <t>SPE-0027</t>
  </si>
  <si>
    <t>SPE-0028</t>
  </si>
  <si>
    <t>SPE-0029</t>
  </si>
  <si>
    <t>SPE-0030</t>
  </si>
  <si>
    <t>SPE-0031</t>
  </si>
  <si>
    <t>SPE-0032</t>
  </si>
  <si>
    <t>SPE-0033</t>
  </si>
  <si>
    <t>SPE-0034</t>
  </si>
  <si>
    <t>SPE-0035</t>
  </si>
  <si>
    <t>SPE-0036</t>
  </si>
  <si>
    <t>SPE-0037</t>
  </si>
  <si>
    <t>Assicurazioni</t>
  </si>
  <si>
    <t>Polizza RC professionale</t>
  </si>
  <si>
    <t>SPE-0038</t>
  </si>
  <si>
    <t>Academy Pro</t>
  </si>
  <si>
    <t>Formazione</t>
  </si>
  <si>
    <t>Corso specialistico</t>
  </si>
  <si>
    <t>SPE-0039</t>
  </si>
  <si>
    <t>Media Lab</t>
  </si>
  <si>
    <t>Marketing e pubblicità</t>
  </si>
  <si>
    <t>Campagna digitale</t>
  </si>
  <si>
    <t>SPE-0040</t>
  </si>
  <si>
    <t>Tech Store</t>
  </si>
  <si>
    <t>Beni strumentali</t>
  </si>
  <si>
    <t>Notebook e accessori</t>
  </si>
  <si>
    <t>SPE-0041</t>
  </si>
  <si>
    <t>Studio Zeta</t>
  </si>
  <si>
    <t>Consulenze professionali</t>
  </si>
  <si>
    <t>Consulenza amministrativa</t>
  </si>
  <si>
    <t>SPE-0042</t>
  </si>
  <si>
    <t>Travel Service</t>
  </si>
  <si>
    <t>Trasferte e veicoli</t>
  </si>
  <si>
    <t>Trasferte progetto</t>
  </si>
  <si>
    <t>SPE-0043</t>
  </si>
  <si>
    <t>Banca Demo</t>
  </si>
  <si>
    <t>Commissioni bancarie</t>
  </si>
  <si>
    <t>Commissioni e POS</t>
  </si>
  <si>
    <t>ACCANTONAMENTI FISCALI E PREVIDENZIALI</t>
  </si>
  <si>
    <t>Registra trasferimenti reali verso il fondo fiscale. La copertura annuale confronta l'accantonato con imposta e contributi maturati; il fabbisogno dei successivi 12 mesi, inclusi gli acconti, è mostrato separatamente nello SCADENZIARIO.</t>
  </si>
  <si>
    <t>Data accantonamento</t>
  </si>
  <si>
    <t>Natura</t>
  </si>
  <si>
    <t>Importo (€)</t>
  </si>
  <si>
    <t>Anno</t>
  </si>
  <si>
    <t>ACC-0001</t>
  </si>
  <si>
    <t>Fondo misto</t>
  </si>
  <si>
    <t>Trasferimento mensile su conto imposte e contributi</t>
  </si>
  <si>
    <t>ACC-0002</t>
  </si>
  <si>
    <t>ACC-0003</t>
  </si>
  <si>
    <t>ACC-0004</t>
  </si>
  <si>
    <t>ACC-0005</t>
  </si>
  <si>
    <t>ACC-0006</t>
  </si>
  <si>
    <t>ACC-0007</t>
  </si>
  <si>
    <t>ACC-0008</t>
  </si>
  <si>
    <t>Accantonamento parziale agosto</t>
  </si>
  <si>
    <t>MOTORE DI CALCOLO • REGIME FORFETTARIO</t>
  </si>
  <si>
    <t>Calcolo fiscale consuntivo basato sui contributi obbligatori effettivamente versati oppure simulazione previsionale basata sui contributi maturati. Il risultato fiscale è disattivato per anni diversi dal 2026 e in caso di superamento della soglia di uscita immediata.</t>
  </si>
  <si>
    <t>Sintesi annuale</t>
  </si>
  <si>
    <t>Dettaglio previdenziale</t>
  </si>
  <si>
    <t>KPI / calcolo</t>
  </si>
  <si>
    <t>Interpretazione</t>
  </si>
  <si>
    <t>Voce</t>
  </si>
  <si>
    <t>Collegato alla configurazione</t>
  </si>
  <si>
    <t>Gestione selezionata</t>
  </si>
  <si>
    <t>Da configurazione</t>
  </si>
  <si>
    <t>Incassi rilevanti per soglia</t>
  </si>
  <si>
    <t>Incassi effettivi marcati come rilevanti</t>
  </si>
  <si>
    <t>Reddito forfettario lordo</t>
  </si>
  <si>
    <t>Base contributiva gestionale</t>
  </si>
  <si>
    <t>Incassi totali effettivi</t>
  </si>
  <si>
    <t>Totale documenti incassati nell'anno</t>
  </si>
  <si>
    <t>Mesi attività nell'anno</t>
  </si>
  <si>
    <t>mesi</t>
  </si>
  <si>
    <t>Per eventuale primo anno</t>
  </si>
  <si>
    <t>Da incassare / scaduti entro l'anno</t>
  </si>
  <si>
    <t>Documenti senza data incasso con scadenza nell'anno</t>
  </si>
  <si>
    <t>Massimale contributivo applicabile</t>
  </si>
  <si>
    <t>Ordinario o post-1995</t>
  </si>
  <si>
    <t>Proiezione incassi totale</t>
  </si>
  <si>
    <t>Incassi effettivi + documenti aperti</t>
  </si>
  <si>
    <t>Riduzione contributiva</t>
  </si>
  <si>
    <t>0%, 35% o 50%</t>
  </si>
  <si>
    <t>Proiezione rilevante per soglia</t>
  </si>
  <si>
    <t>Incassi rilevanti + documenti aperti rilevanti</t>
  </si>
  <si>
    <t>Aliquota base Artigiani/Commercianti</t>
  </si>
  <si>
    <t>24% o 24,48%</t>
  </si>
  <si>
    <t>Spese pagate</t>
  </si>
  <si>
    <t>Costo reale lordo sostenuto</t>
  </si>
  <si>
    <t>Contributo minimo annuo lordo</t>
  </si>
  <si>
    <t>Prima della riduzione</t>
  </si>
  <si>
    <t>Spese da pagare</t>
  </si>
  <si>
    <t>Impegni con scadenza nell'anno</t>
  </si>
  <si>
    <t>Reddito minimale prorato</t>
  </si>
  <si>
    <t>Minimale × mesi / 12</t>
  </si>
  <si>
    <t>Incassi × coefficiente per singola attività</t>
  </si>
  <si>
    <t>Contributo minimo dopo riduzione</t>
  </si>
  <si>
    <t>Maternità non ridotta nella stima</t>
  </si>
  <si>
    <t>Coefficiente medio effettivo</t>
  </si>
  <si>
    <t>Reddito forfettario / incassi totali</t>
  </si>
  <si>
    <t>Reddito eccedente – fascia 1</t>
  </si>
  <si>
    <t>Fino alla prima fascia</t>
  </si>
  <si>
    <t>Contributi previdenziali maturati / stimati</t>
  </si>
  <si>
    <t>Contributi calcolati in base alla gestione selezionata</t>
  </si>
  <si>
    <t>Reddito eccedente – fascia 2</t>
  </si>
  <si>
    <t>Oltre la prima fascia</t>
  </si>
  <si>
    <t>Contributi deducibili nel calcolo fiscale</t>
  </si>
  <si>
    <t>Contributi obbligatori versati oppure stima maturata, secondo la modalità attiva</t>
  </si>
  <si>
    <t>Contributi variabili – fascia 1</t>
  </si>
  <si>
    <t>Aliquota base</t>
  </si>
  <si>
    <t>Base imponibile sostitutiva</t>
  </si>
  <si>
    <t>Reddito forfettario meno contributi deducibili</t>
  </si>
  <si>
    <t>Contributi variabili – fascia 2</t>
  </si>
  <si>
    <t>Aliquota base + 1 punto</t>
  </si>
  <si>
    <t>Aliquota imposta sostitutiva</t>
  </si>
  <si>
    <t>5% o 15%, con eventuale override verificato</t>
  </si>
  <si>
    <t>Gestione Separata calcolata</t>
  </si>
  <si>
    <t>Senza minimale contributivo dovuto</t>
  </si>
  <si>
    <t>Imposta sostitutiva consuntiva / stimata</t>
  </si>
  <si>
    <t>Non disponibile fuori dall'ambito 2026 o quando il regime cessa immediatamente</t>
  </si>
  <si>
    <t>Cassa professionale / manuale</t>
  </si>
  <si>
    <t>Aliquota e fisso configurabili</t>
  </si>
  <si>
    <t>Netto gestionale stimato</t>
  </si>
  <si>
    <t>Incassi − spese − contributi maturati − imposta</t>
  </si>
  <si>
    <t>Totale automatico</t>
  </si>
  <si>
    <t>Risultato del modello selezionato</t>
  </si>
  <si>
    <t>Target accantonamento anno corrente</t>
  </si>
  <si>
    <t>Contributi maturati + imposta dell'anno</t>
  </si>
  <si>
    <t>Override attivo?</t>
  </si>
  <si>
    <t>Accantonato effettivo</t>
  </si>
  <si>
    <t>Movimenti nel registro accantonamenti</t>
  </si>
  <si>
    <t>Contributi finali applicati</t>
  </si>
  <si>
    <t>Usati nella sintesi</t>
  </si>
  <si>
    <t>Gap accantonamento</t>
  </si>
  <si>
    <t>Target meno accantonato</t>
  </si>
  <si>
    <t>Componente variabile per saldo/acconti</t>
  </si>
  <si>
    <t>Esclude il minimale IVS già ripartito nelle quattro rate.</t>
  </si>
  <si>
    <t>Copertura accantonamento</t>
  </si>
  <si>
    <t>Accantonato / target</t>
  </si>
  <si>
    <t>Utilizzo soglia effettivo</t>
  </si>
  <si>
    <t>Incassi rilevanti / soglia applicabile</t>
  </si>
  <si>
    <t>Utilizzo soglia proiettato</t>
  </si>
  <si>
    <t>Proiezione rilevante / soglia applicabile</t>
  </si>
  <si>
    <t>Margine soglia ordinaria</t>
  </si>
  <si>
    <t>Soglia applicabile meno incassi effettivi</t>
  </si>
  <si>
    <t>Margine soglia uscita immediata</t>
  </si>
  <si>
    <t>100.000 € configurabili meno incassi effettivi</t>
  </si>
  <si>
    <t>Allerta su effettivo e proiezione</t>
  </si>
  <si>
    <t>Modalità fiscale attiva</t>
  </si>
  <si>
    <t>modalità</t>
  </si>
  <si>
    <t>Consuntivo su versamenti oppure simulazione previsionale.</t>
  </si>
  <si>
    <t>Validità del risultato fiscale</t>
  </si>
  <si>
    <t>Solo 2026; oltre € 100.000 il calcolo forfettario è disattivato.</t>
  </si>
  <si>
    <t>Previsione uscite fiscali semplificata – anno successivo</t>
  </si>
  <si>
    <t>Importo stimato</t>
  </si>
  <si>
    <t>Quando</t>
  </si>
  <si>
    <t>Avvertenza</t>
  </si>
  <si>
    <t>Saldo imposta anno selezionato</t>
  </si>
  <si>
    <t>Giugno/luglio anno successivo</t>
  </si>
  <si>
    <t>Stima gestionale</t>
  </si>
  <si>
    <t>1° acconto imposta anno successivo</t>
  </si>
  <si>
    <t>2° acconto imposta anno successivo</t>
  </si>
  <si>
    <t>Novembre anno successivo</t>
  </si>
  <si>
    <t>Saldo contributi variabili / Gestione Separata</t>
  </si>
  <si>
    <t>Scadenze dichiarative / gestione</t>
  </si>
  <si>
    <t>Per Artigiani/Commercianti esistono anche quote fisse</t>
  </si>
  <si>
    <t>1° acconto contributi variabili</t>
  </si>
  <si>
    <t>Stima semplificata</t>
  </si>
  <si>
    <t>2° acconto contributi variabili</t>
  </si>
  <si>
    <t>Totale giugno/luglio stimato</t>
  </si>
  <si>
    <t>Somma delle componenti sopra</t>
  </si>
  <si>
    <t>Totale novembre stimato</t>
  </si>
  <si>
    <t>Andamento mensile e soglie cumulative</t>
  </si>
  <si>
    <t>Incassi (€)</t>
  </si>
  <si>
    <t>Spese (€)</t>
  </si>
  <si>
    <t>Accantonato (€)</t>
  </si>
  <si>
    <t>Incassi cumulati (€)</t>
  </si>
  <si>
    <t>Soglia ordinaria (€)</t>
  </si>
  <si>
    <t>Soglia immediata (€)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</si>
  <si>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</si>
  <si>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</si>
  <si>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</si>
  <si>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</si>
  <si>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</si>
  <si>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</si>
  <si>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</si>
  <si>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</si>
  <si>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</si>
  <si>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</si>
  <si>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</si>
  <si>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</si>
  <si>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Incassi e reddito per attività</t>
  </si>
  <si>
    <t>Spese per categoria</t>
  </si>
  <si>
    <t>Spese pagate (€)</t>
  </si>
  <si>
    <t>% spese</t>
  </si>
  <si>
    <t>Costo reale, non deduzione analitica forfettaria</t>
  </si>
  <si>
    <t>Altro</t>
  </si>
  <si>
    <t>Allocazione degli incassi effettivi</t>
  </si>
  <si>
    <t>Soglia effettiva</t>
  </si>
  <si>
    <t>Componente</t>
  </si>
  <si>
    <t>Utilizzato</t>
  </si>
  <si>
    <t>Spese reali</t>
  </si>
  <si>
    <t>Margine</t>
  </si>
  <si>
    <t>Contributi maturati / Cassa</t>
  </si>
  <si>
    <t>Imposta sostitutiva</t>
  </si>
  <si>
    <t>Accantonamento</t>
  </si>
  <si>
    <t>Coperto</t>
  </si>
  <si>
    <t>Da coprire</t>
  </si>
  <si>
    <t>Incassato</t>
  </si>
  <si>
    <t>Da incassare</t>
  </si>
  <si>
    <t>DATABASE ATECO 2025</t>
  </si>
  <si>
    <t>Codice ATECO 2025</t>
  </si>
  <si>
    <t>Descrizione italiana</t>
  </si>
  <si>
    <t>Livello</t>
  </si>
  <si>
    <t>Fonte</t>
  </si>
  <si>
    <t>01.11.00</t>
  </si>
  <si>
    <t>Coltivazione di cereali, legumi da granella e semi oleosi, escluso il riso</t>
  </si>
  <si>
    <t>https://www.istat.it/classificazione/ateco-2025/</t>
  </si>
  <si>
    <t>01.12.00</t>
  </si>
  <si>
    <t>Coltivazione di riso</t>
  </si>
  <si>
    <t>01.13.11</t>
  </si>
  <si>
    <t>Coltivazione di ortaggi e meloni in piena aria</t>
  </si>
  <si>
    <t>01.13.12</t>
  </si>
  <si>
    <t>Coltivazione di ortaggi e meloni in colture protette fuori suolo</t>
  </si>
  <si>
    <t>01.13.13</t>
  </si>
  <si>
    <t>Coltivazione di ortaggi e meloni in altre colture protette, escluse colture fuori suolo</t>
  </si>
  <si>
    <t>01.13.20</t>
  </si>
  <si>
    <t>Coltivazione di radici, incluse barbabietole da zucchero</t>
  </si>
  <si>
    <t>01.13.30</t>
  </si>
  <si>
    <t>Coltivazione di tuberi, incluse patate</t>
  </si>
  <si>
    <t>01.14.00</t>
  </si>
  <si>
    <t>Coltivazione di canna da zucchero</t>
  </si>
  <si>
    <t>01.15.00</t>
  </si>
  <si>
    <t>Coltivazione di tabacco</t>
  </si>
  <si>
    <t>01.16.00</t>
  </si>
  <si>
    <t>Coltivazione di piante tessili</t>
  </si>
  <si>
    <t>01.19.11</t>
  </si>
  <si>
    <t>Coltivazione di fiori in piena aria</t>
  </si>
  <si>
    <t>01.19.12</t>
  </si>
  <si>
    <t>Coltivazione di fiori in colture protette fuori suolo</t>
  </si>
  <si>
    <t>01.19.13</t>
  </si>
  <si>
    <t>Coltivazione di fiori in altre colture protette, escluse colture fuori suolo</t>
  </si>
  <si>
    <t>01.19.90</t>
  </si>
  <si>
    <t>Coltivazione di piante da foraggio e di altre colture agricole non permanenti n.c.a.</t>
  </si>
  <si>
    <t>01.21.00</t>
  </si>
  <si>
    <t>Coltivazione di uva</t>
  </si>
  <si>
    <t>01.22.00</t>
  </si>
  <si>
    <t>Coltivazione di frutta di origine tropicale e subtropicale</t>
  </si>
  <si>
    <t>01.23.00</t>
  </si>
  <si>
    <t>Coltivazione di agrumi</t>
  </si>
  <si>
    <t>01.24.00</t>
  </si>
  <si>
    <t>Coltivazione di pomacee e frutta a nocciolo</t>
  </si>
  <si>
    <t>01.25.00</t>
  </si>
  <si>
    <t>Coltivazione di altri alberi da frutto, frutti di bosco e frutta in guscio</t>
  </si>
  <si>
    <t>01.26.00</t>
  </si>
  <si>
    <t>Coltivazione di frutti oleosi</t>
  </si>
  <si>
    <t>01.27.00</t>
  </si>
  <si>
    <t>Coltivazione di piante per la produzione di bevande</t>
  </si>
  <si>
    <t>01.28.00</t>
  </si>
  <si>
    <t>Coltivazione di spezie, piante aromatiche e farmaceutiche</t>
  </si>
  <si>
    <t>01.29.00</t>
  </si>
  <si>
    <t>Coltivazione di altre colture agricole permanenti</t>
  </si>
  <si>
    <t>01.30.00</t>
  </si>
  <si>
    <t>Riproduzione delle piante</t>
  </si>
  <si>
    <t>01.41.00</t>
  </si>
  <si>
    <t>Allevamento di bovini da latte</t>
  </si>
  <si>
    <t>01.42.00</t>
  </si>
  <si>
    <t>Allevamento di altri bovini e bufalini</t>
  </si>
  <si>
    <t>01.43.00</t>
  </si>
  <si>
    <t>Allevamento di cavalli e altri equini</t>
  </si>
  <si>
    <t>01.44.00</t>
  </si>
  <si>
    <t>Allevamento di cammelli e camelidi</t>
  </si>
  <si>
    <t>01.45.00</t>
  </si>
  <si>
    <t>Allevamento di ovini e caprini</t>
  </si>
  <si>
    <t>01.46.00</t>
  </si>
  <si>
    <t>Allevamento di suini</t>
  </si>
  <si>
    <t>01.47.00</t>
  </si>
  <si>
    <t>Allevamento di pollame</t>
  </si>
  <si>
    <t>01.48.10</t>
  </si>
  <si>
    <t>Allevamento di conigli</t>
  </si>
  <si>
    <t>01.48.20</t>
  </si>
  <si>
    <t>Allevamento di altri animali da pelliccia</t>
  </si>
  <si>
    <t>01.48.30</t>
  </si>
  <si>
    <t>Apicoltura</t>
  </si>
  <si>
    <t>01.48.40</t>
  </si>
  <si>
    <t>Bachicoltura</t>
  </si>
  <si>
    <t>01.48.91</t>
  </si>
  <si>
    <t>Allevamento di insetti</t>
  </si>
  <si>
    <t>01.48.99</t>
  </si>
  <si>
    <t>Allevamento di altri animali vari n.c.a.</t>
  </si>
  <si>
    <t>01.50.00</t>
  </si>
  <si>
    <t>Coltivazioni agricole associate all'allevamento di animali: attività mista</t>
  </si>
  <si>
    <t>01.61.10</t>
  </si>
  <si>
    <t>Manutenzione del terreno per mantenerlo in buone condizioni</t>
  </si>
  <si>
    <t>01.61.91</t>
  </si>
  <si>
    <t>Trattamenti fitosanitari</t>
  </si>
  <si>
    <t>01.61.99</t>
  </si>
  <si>
    <t>Altre attività di supporto alla produzione vegetale n.c.a.</t>
  </si>
  <si>
    <t>01.62.01</t>
  </si>
  <si>
    <t>Attività di maniscalchi</t>
  </si>
  <si>
    <t>01.62.09</t>
  </si>
  <si>
    <t>Altre attività di supporto alla produzione animale</t>
  </si>
  <si>
    <t>01.63.10</t>
  </si>
  <si>
    <t>Attività successive alla raccolta</t>
  </si>
  <si>
    <t>01.63.20</t>
  </si>
  <si>
    <t>Lavorazione delle sementi per la semina</t>
  </si>
  <si>
    <t>01.70.00</t>
  </si>
  <si>
    <t>Caccia, cattura di animali e servizi connessi</t>
  </si>
  <si>
    <t>02.10.00</t>
  </si>
  <si>
    <t>Silvicoltura e altre attività forestali</t>
  </si>
  <si>
    <t>02.20.00</t>
  </si>
  <si>
    <t>Utilizzo di aree forestali</t>
  </si>
  <si>
    <t>02.30.00</t>
  </si>
  <si>
    <t>Raccolta di prodotti selvatici non legnosi</t>
  </si>
  <si>
    <t>02.40.00</t>
  </si>
  <si>
    <t>Servizi di supporto per la silvicoltura</t>
  </si>
  <si>
    <t>03.11.00</t>
  </si>
  <si>
    <t>Pesca marina</t>
  </si>
  <si>
    <t>03.12.00</t>
  </si>
  <si>
    <t>Pesca in acque dolci</t>
  </si>
  <si>
    <t>03.21.01</t>
  </si>
  <si>
    <t>Coltivazione di alghe marine</t>
  </si>
  <si>
    <t>03.21.09</t>
  </si>
  <si>
    <t>Altre attività di acquacoltura marina</t>
  </si>
  <si>
    <t>03.22.01</t>
  </si>
  <si>
    <t>Coltivazione di alghe in acque dolci</t>
  </si>
  <si>
    <t>03.22.09</t>
  </si>
  <si>
    <t>Altre attività di acquacoltura in acque dolci</t>
  </si>
  <si>
    <t>03.30.00</t>
  </si>
  <si>
    <t>Attività di supporto alla pesca e all'acquacoltura</t>
  </si>
  <si>
    <t>05.10.00</t>
  </si>
  <si>
    <t>Estrazione di antracite</t>
  </si>
  <si>
    <t>05.20.00</t>
  </si>
  <si>
    <t>Estrazione di lignite</t>
  </si>
  <si>
    <t>06.10.00</t>
  </si>
  <si>
    <t>Estrazione di petrolio greggio</t>
  </si>
  <si>
    <t>06.20.00</t>
  </si>
  <si>
    <t>Estrazione di gas naturale</t>
  </si>
  <si>
    <t>07.10.00</t>
  </si>
  <si>
    <t>Estrazione di minerali metalliferi ferrosi</t>
  </si>
  <si>
    <t>07.21.00</t>
  </si>
  <si>
    <t>Estrazione di minerali di uranio e torio</t>
  </si>
  <si>
    <t>07.29.00</t>
  </si>
  <si>
    <t>Estrazione di altri minerali metalliferi non ferrosi</t>
  </si>
  <si>
    <t>08.11.00</t>
  </si>
  <si>
    <t>Estrazione di pietre ornamentali, calcare, pietra di gesso, ardesia e altre pietre</t>
  </si>
  <si>
    <t>08.12.00</t>
  </si>
  <si>
    <t>Estrazione di ghiaia, sabbia, argilla e caolino</t>
  </si>
  <si>
    <t>08.91.00</t>
  </si>
  <si>
    <t>Estrazione di minerali per l'industria chimica e per la produzione di fertilizzanti</t>
  </si>
  <si>
    <t>08.92.00</t>
  </si>
  <si>
    <t>Estrazione di torba</t>
  </si>
  <si>
    <t>08.93.01</t>
  </si>
  <si>
    <t>Estrazione di sale dal sottosuolo</t>
  </si>
  <si>
    <t>08.93.02</t>
  </si>
  <si>
    <t>Salicoltura marina</t>
  </si>
  <si>
    <t>08.93.03</t>
  </si>
  <si>
    <t>Produzione di sale da salamoia</t>
  </si>
  <si>
    <t>08.99.01</t>
  </si>
  <si>
    <t>Estrazione di asfalto e bitume naturale</t>
  </si>
  <si>
    <t>08.99.09</t>
  </si>
  <si>
    <t>Altre attività estrattive varie n.c.a.</t>
  </si>
  <si>
    <t>09.10.00</t>
  </si>
  <si>
    <t>Attività di supporto all'estrazione di petrolio e gas naturale</t>
  </si>
  <si>
    <t>09.90.00</t>
  </si>
  <si>
    <t>Attività di supporto ad altre attività estrattive</t>
  </si>
  <si>
    <t>10.11.00</t>
  </si>
  <si>
    <t>Lavorazione e conservazione di carne, esclusa la carne di volatili</t>
  </si>
  <si>
    <t>10.12.00</t>
  </si>
  <si>
    <t>Lavorazione e conservazione di carne di volatili</t>
  </si>
  <si>
    <t>10.13.00</t>
  </si>
  <si>
    <t>Produzione di prodotti a base di carne, inclusi prodotti a base di carne di volatili</t>
  </si>
  <si>
    <t>10.20.01</t>
  </si>
  <si>
    <t>Lavorazione di alghe</t>
  </si>
  <si>
    <t>10.20.09</t>
  </si>
  <si>
    <t>Altre attività di lavorazione e conservazione di pesce, crostacei e molluschi</t>
  </si>
  <si>
    <t>10.31.00</t>
  </si>
  <si>
    <t>Lavorazione e conservazione di patate</t>
  </si>
  <si>
    <t>10.32.00</t>
  </si>
  <si>
    <t>Produzione di succhi a base di frutta e ortaggi</t>
  </si>
  <si>
    <t>10.39.00</t>
  </si>
  <si>
    <t>Altre attività di lavorazione e conservazione di frutta e ortaggi</t>
  </si>
  <si>
    <t>10.41.10</t>
  </si>
  <si>
    <t>Produzione di olio di oliva</t>
  </si>
  <si>
    <t>10.41.20</t>
  </si>
  <si>
    <t>Produzione di altri oli vegetali</t>
  </si>
  <si>
    <t>10.41.30</t>
  </si>
  <si>
    <t>Produzione di oli e grassi animali</t>
  </si>
  <si>
    <t>10.42.00</t>
  </si>
  <si>
    <t>Produzione di margarina e di grassi alimentari simili</t>
  </si>
  <si>
    <t>10.51.10</t>
  </si>
  <si>
    <t>Trattamento igienico del latte</t>
  </si>
  <si>
    <t>10.51.20</t>
  </si>
  <si>
    <t>Produzione di derivati del latte</t>
  </si>
  <si>
    <t>10.52.00</t>
  </si>
  <si>
    <t>Produzione di gelati</t>
  </si>
  <si>
    <t>10.61.11</t>
  </si>
  <si>
    <t>Lavorazione di frumento</t>
  </si>
  <si>
    <t>10.61.19</t>
  </si>
  <si>
    <t>Lavorazione di altri cereali</t>
  </si>
  <si>
    <t>10.61.20</t>
  </si>
  <si>
    <t>Lavorazione del riso</t>
  </si>
  <si>
    <t>10.61.90</t>
  </si>
  <si>
    <t>Lavorazioni di altre granaglie</t>
  </si>
  <si>
    <t>10.62.00</t>
  </si>
  <si>
    <t>Produzione di amidi e di prodotti amidacei</t>
  </si>
  <si>
    <t>10.71.10</t>
  </si>
  <si>
    <t>Produzione di pane e prodotti di panetteria simili</t>
  </si>
  <si>
    <t>10.71.20</t>
  </si>
  <si>
    <t>Produzione di prodotti di pasticceria freschi</t>
  </si>
  <si>
    <t>10.72.00</t>
  </si>
  <si>
    <t>Produzione di fette biscottate, biscotti, prodotti di pasticceria conservati</t>
  </si>
  <si>
    <t>10.73.01</t>
  </si>
  <si>
    <t>Produzione di prodotti farinacei freschi</t>
  </si>
  <si>
    <t>10.73.02</t>
  </si>
  <si>
    <t>Produzione di prodotti farinacei conservati</t>
  </si>
  <si>
    <t>10.81.00</t>
  </si>
  <si>
    <t>Produzione di zucchero</t>
  </si>
  <si>
    <t>10.82.00</t>
  </si>
  <si>
    <t>Produzione di cacao, cioccolato, caramelle e confetterie</t>
  </si>
  <si>
    <t>10.83.01</t>
  </si>
  <si>
    <t>Lavorazione di tè e di altri preparati per infusi</t>
  </si>
  <si>
    <t>10.83.02</t>
  </si>
  <si>
    <t>Lavorazione di caffè</t>
  </si>
  <si>
    <t>10.84.00</t>
  </si>
  <si>
    <t>Produzione di condimenti e spezie</t>
  </si>
  <si>
    <t>10.85.01</t>
  </si>
  <si>
    <t>Produzione di pasti e piatti preparati a base di carne, inclusi pasti e piatti preparati a base di carne di volatili</t>
  </si>
  <si>
    <t>10.85.02</t>
  </si>
  <si>
    <t>Produzione di pasti e piatti preparati a base di pesce</t>
  </si>
  <si>
    <t>10.85.03</t>
  </si>
  <si>
    <t>Produzione di pasti e piatti preparati a base di ortaggi</t>
  </si>
  <si>
    <t>10.85.04</t>
  </si>
  <si>
    <t>Produzione di pizza surgelata o altrimenti conservata</t>
  </si>
  <si>
    <t>10.85.05</t>
  </si>
  <si>
    <t>Produzione di pasti e piatti preparati a base di pasta</t>
  </si>
  <si>
    <t>10.85.09</t>
  </si>
  <si>
    <t>Produzione di altri pasti e piatti preparati</t>
  </si>
  <si>
    <t>10.86.00</t>
  </si>
  <si>
    <t>Produzione di preparati omogeneizzati e di alimenti dietetici</t>
  </si>
  <si>
    <t>10.89.01</t>
  </si>
  <si>
    <t>Produzione di integratori alimentari</t>
  </si>
  <si>
    <t>10.89.09</t>
  </si>
  <si>
    <t>Produzione di altri prodotti alimentari vari n.c.a.</t>
  </si>
  <si>
    <t>10.91.00</t>
  </si>
  <si>
    <t>Produzione di mangimi per l'alimentazione degli animali da allevamento</t>
  </si>
  <si>
    <t>10.92.00</t>
  </si>
  <si>
    <t>Produzione di prodotti per l'alimentazione degli animali da compagnia</t>
  </si>
  <si>
    <t>11.01.00</t>
  </si>
  <si>
    <t>Distillazione, rettifica e miscelatura di alcolici</t>
  </si>
  <si>
    <t>11.02.10</t>
  </si>
  <si>
    <t>Produzione di vini, esclusi vini spumanti e altri vini speciali</t>
  </si>
  <si>
    <t>11.02.20</t>
  </si>
  <si>
    <t>Produzione di vini spumanti e altri vini speciali</t>
  </si>
  <si>
    <t>11.03.00</t>
  </si>
  <si>
    <t>Produzione di sidro e di altre bevande fermentate a base di frutta</t>
  </si>
  <si>
    <t>11.04.00</t>
  </si>
  <si>
    <t>Produzione di altre bevande fermentate non distillate</t>
  </si>
  <si>
    <t>11.05.00</t>
  </si>
  <si>
    <t>Produzione di birra</t>
  </si>
  <si>
    <t>11.06.00</t>
  </si>
  <si>
    <t>Produzione di malto</t>
  </si>
  <si>
    <t>11.07.01</t>
  </si>
  <si>
    <t>Produzione di bibite analcoliche</t>
  </si>
  <si>
    <t>11.07.02</t>
  </si>
  <si>
    <t>Produzione di acque in bottiglia</t>
  </si>
  <si>
    <t>12.00.00</t>
  </si>
  <si>
    <t>Produzione di prodotti del tabacco</t>
  </si>
  <si>
    <t>13.10.00</t>
  </si>
  <si>
    <t>Preparazione e filatura di fibre tessili</t>
  </si>
  <si>
    <t>13.20.00</t>
  </si>
  <si>
    <t>Tessitura</t>
  </si>
  <si>
    <t>13.30.00</t>
  </si>
  <si>
    <t>Finissaggio dei tessili</t>
  </si>
  <si>
    <t>13.91.00</t>
  </si>
  <si>
    <t>Fabbricazione di tessuti a maglia e all'uncinetto</t>
  </si>
  <si>
    <t>13.92.10</t>
  </si>
  <si>
    <t>Fabbricazione di tessili per la casa</t>
  </si>
  <si>
    <t>13.92.20</t>
  </si>
  <si>
    <t>Fabbricazione di tessili per l'arredo</t>
  </si>
  <si>
    <t>13.93.00</t>
  </si>
  <si>
    <t>Fabbricazione di tappeti e moquette</t>
  </si>
  <si>
    <t>13.94.00</t>
  </si>
  <si>
    <t>Fabbricazione di spago, corde, funi e reti</t>
  </si>
  <si>
    <t>13.95.00</t>
  </si>
  <si>
    <t>Fabbricazione di tessuti non-tessuti e di articoli in tessuto non-tessuto</t>
  </si>
  <si>
    <t>13.96.00</t>
  </si>
  <si>
    <t>Fabbricazione di altri tessuti per uso tecnico e industriale</t>
  </si>
  <si>
    <t>13.99.10</t>
  </si>
  <si>
    <t>Fabbricazione di ricami, tulle, pizzi e merletti</t>
  </si>
  <si>
    <t>13.99.90</t>
  </si>
  <si>
    <t>Fabbricazione di feltro e altri prodotti tessili diversi n.c.a.</t>
  </si>
  <si>
    <t>14.10.10</t>
  </si>
  <si>
    <t>Fabbricazione di articoli di calzetteria a maglia e all'uncinetto</t>
  </si>
  <si>
    <t>14.10.20</t>
  </si>
  <si>
    <t>Fabbricazione di maglioni e altri articoli a maglia e all'uncinetto</t>
  </si>
  <si>
    <t>14.21.10</t>
  </si>
  <si>
    <t>Fabbricazione in serie di abbigliamento esterno</t>
  </si>
  <si>
    <t>14.21.20</t>
  </si>
  <si>
    <t>Sartoria e confezione su misura di abbigliamento esterno</t>
  </si>
  <si>
    <t>14.22.00</t>
  </si>
  <si>
    <t>Fabbricazione di biancheria intima</t>
  </si>
  <si>
    <t>14.23.00</t>
  </si>
  <si>
    <t>Fabbricazione di indumenti da lavoro</t>
  </si>
  <si>
    <t>14.24.00</t>
  </si>
  <si>
    <t>Fabbricazione di abbigliamento in pelle e in pelliccia</t>
  </si>
  <si>
    <t>14.29.00</t>
  </si>
  <si>
    <t>Fabbricazione di altri articoli di abbigliamento e accessori n.c.a.</t>
  </si>
  <si>
    <t>15.11.00</t>
  </si>
  <si>
    <t>Concia, tintura e rifinizione di pelli, cuoi e pellicce</t>
  </si>
  <si>
    <t>15.12.00</t>
  </si>
  <si>
    <t>Fabbricazione di articoli da viaggio, borse, pelletteria e selleria di qualsiasi materiale</t>
  </si>
  <si>
    <t>15.20.10</t>
  </si>
  <si>
    <t>Fabbricazione di calzature, escluse parti in cuoio per calzature</t>
  </si>
  <si>
    <t>15.20.20</t>
  </si>
  <si>
    <t>Fabbricazione di parti in cuoio per calzature</t>
  </si>
  <si>
    <t>16.11.00</t>
  </si>
  <si>
    <t>Taglio e piallatura del legno</t>
  </si>
  <si>
    <t>16.12.00</t>
  </si>
  <si>
    <t>Lavorazione e finitura del legno</t>
  </si>
  <si>
    <t>16.21.00</t>
  </si>
  <si>
    <t>Fabbricazione di fogli da impiallacciatura e di pannelli a base di legno</t>
  </si>
  <si>
    <t>16.22.00</t>
  </si>
  <si>
    <t>Fabbricazione di pavimenti di legno con elementi pre-assemblati</t>
  </si>
  <si>
    <t>16.23.01</t>
  </si>
  <si>
    <t>Fabbricazione di stand e strutture simili in legno per convegni e fiere</t>
  </si>
  <si>
    <t>16.23.09</t>
  </si>
  <si>
    <t>Fabbricazione di altri prodotti di carpenteria in legno e falegnameria per l'edilizia n.c.a.</t>
  </si>
  <si>
    <t>16.24.00</t>
  </si>
  <si>
    <t>Fabbricazione di imballaggi in legno</t>
  </si>
  <si>
    <t>16.25.00</t>
  </si>
  <si>
    <t>Fabbricazione di porte e finestre in legno</t>
  </si>
  <si>
    <t>16.26.00</t>
  </si>
  <si>
    <t>Produzione di combustibili solidi da biomassa vegetale</t>
  </si>
  <si>
    <t>16.27.00</t>
  </si>
  <si>
    <t>Finitura di prodotti in legno</t>
  </si>
  <si>
    <t>16.28.11</t>
  </si>
  <si>
    <t>Fabbricazione di cornici</t>
  </si>
  <si>
    <t>16.28.19</t>
  </si>
  <si>
    <t>Fabbricazione di altri prodotti in legno n.c.a.</t>
  </si>
  <si>
    <t>16.28.20</t>
  </si>
  <si>
    <t>Fabbricazione di articoli in sughero</t>
  </si>
  <si>
    <t>16.28.30</t>
  </si>
  <si>
    <t>Fabbricazione di articoli in paglia e materiali da intreccio</t>
  </si>
  <si>
    <t>17.11.00</t>
  </si>
  <si>
    <t>Fabbricazione di pasta-carta</t>
  </si>
  <si>
    <t>17.12.00</t>
  </si>
  <si>
    <t>Fabbricazione di carta e cartone</t>
  </si>
  <si>
    <t>17.21.00</t>
  </si>
  <si>
    <t>Fabbricazione di carta, cartone ondulato e di imballaggi di carta e cartone</t>
  </si>
  <si>
    <t>17.22.00</t>
  </si>
  <si>
    <t>Fabbricazione di prodotti igienico-sanitari e per uso domestico in carta e ovatta di cellulosa</t>
  </si>
  <si>
    <t>17.23.01</t>
  </si>
  <si>
    <t>Fabbricazione di prodotti cartotecnici scolastici e commerciali</t>
  </si>
  <si>
    <t>17.23.09</t>
  </si>
  <si>
    <t>Fabbricazione di altri prodotti cartotecnici</t>
  </si>
  <si>
    <t>17.24.00</t>
  </si>
  <si>
    <t>Fabbricazione di carta da parati</t>
  </si>
  <si>
    <t>17.25.00</t>
  </si>
  <si>
    <t>Fabbricazione di altri articoli di carta e cartone</t>
  </si>
  <si>
    <t>18.11.00</t>
  </si>
  <si>
    <t>Stampa di giornali</t>
  </si>
  <si>
    <t>18.12.00</t>
  </si>
  <si>
    <t>Altra stampa</t>
  </si>
  <si>
    <t>18.13.00</t>
  </si>
  <si>
    <t>Lavorazioni preliminari alla stampa e ai media</t>
  </si>
  <si>
    <t>18.14.00</t>
  </si>
  <si>
    <t>Legatoria e servizi connessi</t>
  </si>
  <si>
    <t>18.20.00</t>
  </si>
  <si>
    <t>Riproduzione di supporti registrati</t>
  </si>
  <si>
    <t>19.10.00</t>
  </si>
  <si>
    <t>Fabbricazione di prodotti di cokeria</t>
  </si>
  <si>
    <t>19.20.10</t>
  </si>
  <si>
    <t>Raffinazione di petrolio</t>
  </si>
  <si>
    <t>19.20.20</t>
  </si>
  <si>
    <t>Fabbricazione di derivati del petrolio</t>
  </si>
  <si>
    <t>19.20.30</t>
  </si>
  <si>
    <t>Miscelazione di gas petroliferi liquefatti (GPL) e loro imbottigliamento</t>
  </si>
  <si>
    <t>19.20.40</t>
  </si>
  <si>
    <t>Fabbricazione di prodotti di base per la copertura stradale</t>
  </si>
  <si>
    <t>19.20.90</t>
  </si>
  <si>
    <t>Fabbricazione di altri prodotti derivanti dalla raffinazione del petrolio e prodotti da combustibili fossili</t>
  </si>
  <si>
    <t>20.11.00</t>
  </si>
  <si>
    <t>Fabbricazione di gas industriali</t>
  </si>
  <si>
    <t>20.12.00</t>
  </si>
  <si>
    <t>Fabbricazione di coloranti e pigmenti</t>
  </si>
  <si>
    <t>20.13.00</t>
  </si>
  <si>
    <t>Fabbricazione di altri prodotti chimici di base inorganici</t>
  </si>
  <si>
    <t>20.14.00</t>
  </si>
  <si>
    <t>Fabbricazione di altri prodotti chimici di base organici</t>
  </si>
  <si>
    <t>20.15.00</t>
  </si>
  <si>
    <t>Fabbricazione di fertilizzanti e composti azotati</t>
  </si>
  <si>
    <t>20.16.00</t>
  </si>
  <si>
    <t>Fabbricazione di materie plastiche in forme primarie</t>
  </si>
  <si>
    <t>20.17.00</t>
  </si>
  <si>
    <t>Fabbricazione di gomma sintetica in forme primarie</t>
  </si>
  <si>
    <t>20.20.00</t>
  </si>
  <si>
    <t>Fabbricazione di fitofarmaci, disinfettanti e altri prodotti chimici per l'agricoltura</t>
  </si>
  <si>
    <t>20.30.00</t>
  </si>
  <si>
    <t>Fabbricazione di pitture, vernici e smalti, inchiostri da stampa e adesivi sintetici</t>
  </si>
  <si>
    <t>20.41.10</t>
  </si>
  <si>
    <t>Fabbricazione di saponi, detergenti e preparazioni tensioattive</t>
  </si>
  <si>
    <t>20.41.20</t>
  </si>
  <si>
    <t>Fabbricazione di glicerina e altri prodotti per la pulizia e la lucidatura</t>
  </si>
  <si>
    <t>20.42.00</t>
  </si>
  <si>
    <t>Fabbricazione di profumi e cosmetici</t>
  </si>
  <si>
    <t>20.51.00</t>
  </si>
  <si>
    <t>Produzione di biocarburanti liquidi</t>
  </si>
  <si>
    <t>20.59.11</t>
  </si>
  <si>
    <t>Fabbricazione di fiammiferi</t>
  </si>
  <si>
    <t>20.59.12</t>
  </si>
  <si>
    <t>Fabbricazione di articoli esplosivi</t>
  </si>
  <si>
    <t>20.59.20</t>
  </si>
  <si>
    <t>Fabbricazione di colle</t>
  </si>
  <si>
    <t>20.59.30</t>
  </si>
  <si>
    <t>Fabbricazione di oli essenziali</t>
  </si>
  <si>
    <t>20.59.91</t>
  </si>
  <si>
    <t>Fabbricazione di liquidi per inalazione per sigarette elettroniche</t>
  </si>
  <si>
    <t>20.59.99</t>
  </si>
  <si>
    <t>Fabbricazione di tutti gli altri prodotti chimici vari n.c.a.</t>
  </si>
  <si>
    <t>20.60.00</t>
  </si>
  <si>
    <t>Fabbricazione di fibre sintetiche e artificiali</t>
  </si>
  <si>
    <t>21.10.00</t>
  </si>
  <si>
    <t>Fabbricazione di prodotti farmaceutici di base</t>
  </si>
  <si>
    <t>21.20.01</t>
  </si>
  <si>
    <t>Fabbricazione di sostanze diagnostiche radioattive in vivo</t>
  </si>
  <si>
    <t>21.20.09</t>
  </si>
  <si>
    <t>Fabbricazione di medicinali e altri preparati farmaceutici</t>
  </si>
  <si>
    <t>22.11.10</t>
  </si>
  <si>
    <t>Fabbricazione di pneumatici e camere d'aria</t>
  </si>
  <si>
    <t>22.11.20</t>
  </si>
  <si>
    <t>Rigenerazione e ricostruzione di pneumatici</t>
  </si>
  <si>
    <t>22.12.00</t>
  </si>
  <si>
    <t>Fabbricazione di altri prodotti in gomma</t>
  </si>
  <si>
    <t>22.21.00</t>
  </si>
  <si>
    <t>Fabbricazione di lastre, fogli, tubi e profilati in materie plastiche</t>
  </si>
  <si>
    <t>22.22.00</t>
  </si>
  <si>
    <t>Fabbricazione di imballaggi in materie plastiche</t>
  </si>
  <si>
    <t>22.23.00</t>
  </si>
  <si>
    <t>Fabbricazione di porte e finestre in materie plastiche</t>
  </si>
  <si>
    <t>22.24.01</t>
  </si>
  <si>
    <t>Fabbricazione di rivestimenti per pareti e pavimenti in materie plastiche</t>
  </si>
  <si>
    <t>22.24.09</t>
  </si>
  <si>
    <t>Fabbricazione di altri articoli in materie plastiche per l'edilizia</t>
  </si>
  <si>
    <t>22.25.00</t>
  </si>
  <si>
    <t>Lavorazione e finitura di prodotti in materie plastiche</t>
  </si>
  <si>
    <t>22.26.11</t>
  </si>
  <si>
    <t>Fabbricazione di articoli e attrezzature per la pulizia per uso domestico in materie plastiche</t>
  </si>
  <si>
    <t>22.26.12</t>
  </si>
  <si>
    <t>Fabbricazione di articoli e attrezzature per la pulizia per uso non domestico in materie plastiche</t>
  </si>
  <si>
    <t>22.26.91</t>
  </si>
  <si>
    <t>Fabbricazione di articoli per l'ufficio e la scuola in materie plastiche</t>
  </si>
  <si>
    <t>22.26.99</t>
  </si>
  <si>
    <t>Fabbricazione di altri prodotti vari in materie plastiche n.c.a.</t>
  </si>
  <si>
    <t>23.11.00</t>
  </si>
  <si>
    <t>Fabbricazione di vetro piano</t>
  </si>
  <si>
    <t>23.12.00</t>
  </si>
  <si>
    <t>Lavorazione e trasformazione del vetro piano</t>
  </si>
  <si>
    <t>23.13.00</t>
  </si>
  <si>
    <t>Fabbricazione di vetro cavo</t>
  </si>
  <si>
    <t>23.14.00</t>
  </si>
  <si>
    <t>Fabbricazione di fibre di vetro</t>
  </si>
  <si>
    <t>23.15.10</t>
  </si>
  <si>
    <t>Lavorazione di vetro a mano e a soffio artistico</t>
  </si>
  <si>
    <t>23.15.90</t>
  </si>
  <si>
    <t>Altre attività di fabbricazione e lavorazione di altro vetro incluso il vetro per usi tecnici</t>
  </si>
  <si>
    <t>23.20.00</t>
  </si>
  <si>
    <t>Fabbricazione di prodotti refrattari</t>
  </si>
  <si>
    <t>23.31.00</t>
  </si>
  <si>
    <t>Fabbricazione di piastrelle in ceramica per pavimenti e rivestimenti</t>
  </si>
  <si>
    <t>23.32.00</t>
  </si>
  <si>
    <t>Fabbricazione di mattoni, tegole e altri prodotti per l'edilizia in terracotta</t>
  </si>
  <si>
    <t>23.41.00</t>
  </si>
  <si>
    <t>Fabbricazione di prodotti in ceramica per usi domestici e ornamentali</t>
  </si>
  <si>
    <t>23.42.00</t>
  </si>
  <si>
    <t>Fabbricazione di articoli sanitari in ceramica</t>
  </si>
  <si>
    <t>23.43.00</t>
  </si>
  <si>
    <t>Fabbricazione di isolatori e di pezzi isolanti in ceramica</t>
  </si>
  <si>
    <t>23.44.00</t>
  </si>
  <si>
    <t>Fabbricazione di altri prodotti in ceramica per uso tecnico e industriale</t>
  </si>
  <si>
    <t>23.45.00</t>
  </si>
  <si>
    <t>Fabbricazione di altri prodotti in ceramica</t>
  </si>
  <si>
    <t>23.51.00</t>
  </si>
  <si>
    <t>Produzione di cemento</t>
  </si>
  <si>
    <t>23.52.10</t>
  </si>
  <si>
    <t>Produzione di calce</t>
  </si>
  <si>
    <t>23.52.20</t>
  </si>
  <si>
    <t>Produzione di gesso</t>
  </si>
  <si>
    <t>23.61.01</t>
  </si>
  <si>
    <t>Fabbricazione di tubi prefabbricati in calcestruzzo per acqua potabile</t>
  </si>
  <si>
    <t>23.61.02</t>
  </si>
  <si>
    <t>Fabbricazione di caminetti prefabbricati in calcestruzzo</t>
  </si>
  <si>
    <t>23.61.03</t>
  </si>
  <si>
    <t>Fabbricazione di elementi prefabbricati in calcestruzzo per l'edilizia</t>
  </si>
  <si>
    <t>23.61.04</t>
  </si>
  <si>
    <t>Fabbricazione di strutture prefabbricate in calcestruzzo per l'edilizia</t>
  </si>
  <si>
    <t>23.61.09</t>
  </si>
  <si>
    <t>Fabbricazione di prodotti in calcestruzzo per l'edilizia n.c.a.</t>
  </si>
  <si>
    <t>23.62.00</t>
  </si>
  <si>
    <t>Fabbricazione di prodotti in gesso per l'edilizia</t>
  </si>
  <si>
    <t>23.63.00</t>
  </si>
  <si>
    <t>Produzione di calcestruzzo pronto per l'uso</t>
  </si>
  <si>
    <t>23.64.00</t>
  </si>
  <si>
    <t>Produzione di malta</t>
  </si>
  <si>
    <t>23.65.01</t>
  </si>
  <si>
    <t>Fabbricazione di prodotti in sostanze vegetali agglomerate con cemento, gesso o altri leganti minerali</t>
  </si>
  <si>
    <t>23.65.02</t>
  </si>
  <si>
    <t>Fabbricazione di prodotti in asbesto-cemento o cellulosa fibrocemento</t>
  </si>
  <si>
    <t>23.66.01</t>
  </si>
  <si>
    <t>Fabbricazione di statue, bassorilievi e altorilievi, vasi e fioriere</t>
  </si>
  <si>
    <t>23.66.09</t>
  </si>
  <si>
    <t>Fabbricazione di altri prodotti in calcestruzzo, cemento e gesso n.c.a.</t>
  </si>
  <si>
    <t>23.70.10</t>
  </si>
  <si>
    <t>Taglio e lavorazione di pietre e di marmo</t>
  </si>
  <si>
    <t>23.70.20</t>
  </si>
  <si>
    <t>Lavorazione artistica di marmo e di altre pietre affini</t>
  </si>
  <si>
    <t>23.70.30</t>
  </si>
  <si>
    <t>Frantumazione di pietre</t>
  </si>
  <si>
    <t>23.91.00</t>
  </si>
  <si>
    <t>Fabbricazione di prodotti abrasivi</t>
  </si>
  <si>
    <t>23.99.00</t>
  </si>
  <si>
    <t>Fabbricazione di altri prodotti in minerali non metalliferi n.c.a.</t>
  </si>
  <si>
    <t>24.10.00</t>
  </si>
  <si>
    <t>Fabbricazione di ferro, acciaio e ferroleghe</t>
  </si>
  <si>
    <t>24.20.10</t>
  </si>
  <si>
    <t>Fabbricazione di tubi, condotti, profilati cavi non saldati e relativi raccordi in acciaio</t>
  </si>
  <si>
    <t>24.20.20</t>
  </si>
  <si>
    <t>Fabbricazione di tubi, condotti, profilati cavi saldati e relativi raccordi in acciaio</t>
  </si>
  <si>
    <t>24.31.00</t>
  </si>
  <si>
    <t>Trafilatura a freddo di barre</t>
  </si>
  <si>
    <t>24.32.00</t>
  </si>
  <si>
    <t>Laminazione a freddo di nastri</t>
  </si>
  <si>
    <t>24.33.01</t>
  </si>
  <si>
    <t>Profilatura mediante formatura o piegatura a freddo di profilati aperti e lamiere grecate</t>
  </si>
  <si>
    <t>24.33.02</t>
  </si>
  <si>
    <t>Profilatura mediante formatura o piegatura a freddo di pannelli stratificati</t>
  </si>
  <si>
    <t>24.33.03</t>
  </si>
  <si>
    <t>Presagomatura dell'acciaio per cemento armato e attività simili</t>
  </si>
  <si>
    <t>24.34.00</t>
  </si>
  <si>
    <t>Trafilatura a freddo di fili</t>
  </si>
  <si>
    <t>24.41.00</t>
  </si>
  <si>
    <t>Produzione di metalli preziosi</t>
  </si>
  <si>
    <t>24.42.00</t>
  </si>
  <si>
    <t>Produzione di alluminio</t>
  </si>
  <si>
    <t>24.43.00</t>
  </si>
  <si>
    <t>Produzione di piombo, zinco e stagno</t>
  </si>
  <si>
    <t>24.44.00</t>
  </si>
  <si>
    <t>Produzione di rame</t>
  </si>
  <si>
    <t>24.45.00</t>
  </si>
  <si>
    <t>Produzione di altri metalli non ferrosi</t>
  </si>
  <si>
    <t>24.46.00</t>
  </si>
  <si>
    <t>Trattamento di combustibili nucleari</t>
  </si>
  <si>
    <t>24.51.01</t>
  </si>
  <si>
    <t>Fusione di getti in ghisa grigia o lamellare</t>
  </si>
  <si>
    <t>24.51.02</t>
  </si>
  <si>
    <t>Fusione di getti in ghisa duttile</t>
  </si>
  <si>
    <t>24.51.09</t>
  </si>
  <si>
    <t>Fusione di getti in ghisa n.c.a.</t>
  </si>
  <si>
    <t>24.52.00</t>
  </si>
  <si>
    <t>Fusione di getti in acciaio</t>
  </si>
  <si>
    <t>24.53.01</t>
  </si>
  <si>
    <t>Fusione di getti in alluminio</t>
  </si>
  <si>
    <t>24.53.02</t>
  </si>
  <si>
    <t>Fusione di getti in magnesio</t>
  </si>
  <si>
    <t>24.53.03</t>
  </si>
  <si>
    <t>Fusione di getti in superleghe a base cobalto</t>
  </si>
  <si>
    <t>24.53.09</t>
  </si>
  <si>
    <t>Fusione di getti in metalli leggeri n.c.a.</t>
  </si>
  <si>
    <t>24.54.01</t>
  </si>
  <si>
    <t>Fusione di getti in rame</t>
  </si>
  <si>
    <t>24.54.02</t>
  </si>
  <si>
    <t>Fusione di getti in zinco</t>
  </si>
  <si>
    <t>24.54.03</t>
  </si>
  <si>
    <t>Fusione di getti in nichel</t>
  </si>
  <si>
    <t>24.54.09</t>
  </si>
  <si>
    <t>Fusione di getti in altri metalli non ferrosi n.c.a.</t>
  </si>
  <si>
    <t>25.11.00</t>
  </si>
  <si>
    <t>Fabbricazione di strutture metalliche e di parti di strutture metalliche</t>
  </si>
  <si>
    <t>25.12.10</t>
  </si>
  <si>
    <t>Fabbricazione di porte, finestre e loro telai, imposte e cancelli in metallo</t>
  </si>
  <si>
    <t>25.12.20</t>
  </si>
  <si>
    <t>Fabbricazione di tende in metallo e prodotti simili</t>
  </si>
  <si>
    <t>25.21.10</t>
  </si>
  <si>
    <t>Fabbricazione di radiatori e contenitori in metallo per caldaie per il riscaldamento centrale</t>
  </si>
  <si>
    <t>25.21.20</t>
  </si>
  <si>
    <t>Fabbricazione di generatori di vapore</t>
  </si>
  <si>
    <t>25.22.00</t>
  </si>
  <si>
    <t>Fabbricazione di altre cisterne, serbatoi e contenitori in metallo</t>
  </si>
  <si>
    <t>25.30.10</t>
  </si>
  <si>
    <t>Fabbricazione di armi e munizioni per uso militare</t>
  </si>
  <si>
    <t>25.30.20</t>
  </si>
  <si>
    <t>Fabbricazione di armi e munizioni per uso sportivo e civile</t>
  </si>
  <si>
    <t>25.40.00</t>
  </si>
  <si>
    <t>Fucinatura e formatura dei metalli e metallurgia delle polveri</t>
  </si>
  <si>
    <t>25.51.00</t>
  </si>
  <si>
    <t>Rivestimento dei metalli</t>
  </si>
  <si>
    <t>25.52.00</t>
  </si>
  <si>
    <t>Trattamento termico dei metalli</t>
  </si>
  <si>
    <t>25.53.00</t>
  </si>
  <si>
    <t>Lavori di meccanica generale dei metalli</t>
  </si>
  <si>
    <t>25.61.00</t>
  </si>
  <si>
    <t>Fabbricazione di articoli di coltelleria e posateria</t>
  </si>
  <si>
    <t>25.62.00</t>
  </si>
  <si>
    <t>Fabbricazione di serrature e cerniere</t>
  </si>
  <si>
    <t>25.63.11</t>
  </si>
  <si>
    <t>Fabbricazione di utensileria ad azionamento manuale</t>
  </si>
  <si>
    <t>25.63.12</t>
  </si>
  <si>
    <t>Fabbricazione di parti intercambiabili per macchine utensili</t>
  </si>
  <si>
    <t>25.63.20</t>
  </si>
  <si>
    <t>Fabbricazione di stampi, portastampi, sagome, forme per macchine</t>
  </si>
  <si>
    <t>25.91.00</t>
  </si>
  <si>
    <t>Fabbricazione di bidoni in acciaio e di contenitori simili</t>
  </si>
  <si>
    <t>25.92.00</t>
  </si>
  <si>
    <t>Fabbricazione di imballaggi in metallo leggero</t>
  </si>
  <si>
    <t>25.93.10</t>
  </si>
  <si>
    <t>Fabbricazione di prodotti fabbricati con fili metallici</t>
  </si>
  <si>
    <t>25.93.20</t>
  </si>
  <si>
    <t>Fabbricazione di catene</t>
  </si>
  <si>
    <t>25.93.30</t>
  </si>
  <si>
    <t>Fabbricazione di molle</t>
  </si>
  <si>
    <t>25.94.00</t>
  </si>
  <si>
    <t>Fabbricazione di articoli di bulloneria</t>
  </si>
  <si>
    <t>25.99.10</t>
  </si>
  <si>
    <t>Fabbricazione di articoli domestici in metallo per la cucina e le stanze da bagno</t>
  </si>
  <si>
    <t>25.99.20</t>
  </si>
  <si>
    <t>Fabbricazione di casseforti, cassette di sicurezza e porte metalliche blindate</t>
  </si>
  <si>
    <t>25.99.90</t>
  </si>
  <si>
    <t>Fabbricazione di altri prodotti vari in metallo n.c.a.</t>
  </si>
  <si>
    <t>26.11.00</t>
  </si>
  <si>
    <t>Fabbricazione di componenti elettronici</t>
  </si>
  <si>
    <t>26.12.00</t>
  </si>
  <si>
    <t>Fabbricazione di schede elettroniche integrate</t>
  </si>
  <si>
    <t>26.20.00</t>
  </si>
  <si>
    <t>Fabbricazione di computer e unità periferiche</t>
  </si>
  <si>
    <t>26.30.01</t>
  </si>
  <si>
    <t>Fabbricazione di apparecchiature trasmittenti radiotelevisive</t>
  </si>
  <si>
    <t>26.30.09</t>
  </si>
  <si>
    <t>Fabbricazione di altre apparecchiature per le comunicazioni</t>
  </si>
  <si>
    <t>26.40.01</t>
  </si>
  <si>
    <t>Fabbricazione di console per videogiochi</t>
  </si>
  <si>
    <t>26.40.09</t>
  </si>
  <si>
    <t>Fabbricazione di altri prodotti di elettronica di consumo</t>
  </si>
  <si>
    <t>26.51.10</t>
  </si>
  <si>
    <t>Fabbricazione di strumenti per navigazione, idrologia, geofisica e meteorologia</t>
  </si>
  <si>
    <t>26.51.21</t>
  </si>
  <si>
    <t>Fabbricazione di sistemi antifurto e antincendio</t>
  </si>
  <si>
    <t>26.51.29</t>
  </si>
  <si>
    <t>Fabbricazione di altri strumenti e apparecchi di misurazione e prova n.c.a.</t>
  </si>
  <si>
    <t>26.52.00</t>
  </si>
  <si>
    <t>Fabbricazione di orologi</t>
  </si>
  <si>
    <t>26.60.01</t>
  </si>
  <si>
    <t>Fabbricazione di apparecchiature per irradiazione, elettromedicali ed elettroterapeutiche per usi medici</t>
  </si>
  <si>
    <t>26.60.02</t>
  </si>
  <si>
    <t>Fabbricazione di apparecchiature per irradiazione, elettromedicali ed elettroterapeutiche per usi non medici</t>
  </si>
  <si>
    <t>26.70.11</t>
  </si>
  <si>
    <t>Fabbricazione di strumenti ottici e strumenti ottici di precisione</t>
  </si>
  <si>
    <t>26.70.12</t>
  </si>
  <si>
    <t>Fabbricazione di strumenti ottici di misurazione e controllo</t>
  </si>
  <si>
    <t>26.70.20</t>
  </si>
  <si>
    <t>Fabbricazione di supporti magnetici e ottici</t>
  </si>
  <si>
    <t>26.70.30</t>
  </si>
  <si>
    <t>Fabbricazione di apparecchiature fotografiche</t>
  </si>
  <si>
    <t>27.11.00</t>
  </si>
  <si>
    <t>Fabbricazione di motori, generatori e trasformatori elettrici</t>
  </si>
  <si>
    <t>27.12.00</t>
  </si>
  <si>
    <t>Fabbricazione di apparecchiature per la distribuzione e il controllo dell'elettricità</t>
  </si>
  <si>
    <t>27.20.00</t>
  </si>
  <si>
    <t>Fabbricazione di batterie e accumulatori</t>
  </si>
  <si>
    <t>27.31.00</t>
  </si>
  <si>
    <t>Fabbricazione di cavi in fibra ottica</t>
  </si>
  <si>
    <t>27.32.00</t>
  </si>
  <si>
    <t>Fabbricazione di altri fili e cavi elettronici ed elettrici</t>
  </si>
  <si>
    <t>27.33.00</t>
  </si>
  <si>
    <t>Fabbricazione di attrezzature per cablaggio</t>
  </si>
  <si>
    <t>27.40.01</t>
  </si>
  <si>
    <t>Fabbricazione di apparecchiature per l'illuminazione per mezzi di trasporto</t>
  </si>
  <si>
    <t>27.40.02</t>
  </si>
  <si>
    <t>Fabbricazione di luminarie per feste</t>
  </si>
  <si>
    <t>27.40.09</t>
  </si>
  <si>
    <t>Fabbricazione di altre apparecchiature per l'illuminazione</t>
  </si>
  <si>
    <t>27.51.00</t>
  </si>
  <si>
    <t>Fabbricazione di elettrodomestici</t>
  </si>
  <si>
    <t>27.52.00</t>
  </si>
  <si>
    <t>Fabbricazione di apparecchi non elettrici per uso domestico</t>
  </si>
  <si>
    <t>27.90.01</t>
  </si>
  <si>
    <t>Fabbricazione di apparecchiature elettriche per saldatura e brasatura</t>
  </si>
  <si>
    <t>27.90.02</t>
  </si>
  <si>
    <t>Fabbricazione di insegne elettriche e apparecchiature elettriche di segnalazione</t>
  </si>
  <si>
    <t>27.90.03</t>
  </si>
  <si>
    <t>Fabbricazione di capacitori, resistenze, condensatori elettrici e simili</t>
  </si>
  <si>
    <t>27.90.04</t>
  </si>
  <si>
    <t>Fabbricazione di apparecchiature elettriche per parrucchieri, solarium e centri estetici</t>
  </si>
  <si>
    <t>27.90.09</t>
  </si>
  <si>
    <t>Fabbricazione di altre apparecchiature elettriche n.c.a.</t>
  </si>
  <si>
    <t>28.11.10</t>
  </si>
  <si>
    <t>Fabbricazione di motori, esclusi motori per aeromobili, veicoli e motocicli</t>
  </si>
  <si>
    <t>28.11.20</t>
  </si>
  <si>
    <t>Fabbricazione di turbine</t>
  </si>
  <si>
    <t>28.12.00</t>
  </si>
  <si>
    <t>Fabbricazione di apparecchiature fluidodinamiche</t>
  </si>
  <si>
    <t>28.13.00</t>
  </si>
  <si>
    <t>Fabbricazione di altre pompe e compressori</t>
  </si>
  <si>
    <t>28.14.00</t>
  </si>
  <si>
    <t>Fabbricazione di altri rubinetti e valvole</t>
  </si>
  <si>
    <t>28.15.00</t>
  </si>
  <si>
    <t>Fabbricazione di cuscinetti, ingranaggi e organi di trasmissione</t>
  </si>
  <si>
    <t>28.21.10</t>
  </si>
  <si>
    <t>Fabbricazione di forni</t>
  </si>
  <si>
    <t>28.21.20</t>
  </si>
  <si>
    <t>Fabbricazione di caldaie e apparecchiature fisse per il riscaldamento domestico</t>
  </si>
  <si>
    <t>28.22.01</t>
  </si>
  <si>
    <t>Fabbricazione di ascensori, scale mobili e tappeti mobili</t>
  </si>
  <si>
    <t>28.22.09</t>
  </si>
  <si>
    <t>Fabbricazione di altri apparecchi di sollevamento e movimentazione</t>
  </si>
  <si>
    <t>28.23.00</t>
  </si>
  <si>
    <t>Fabbricazione di macchine e attrezzature per ufficio, esclusi computer e unità periferiche</t>
  </si>
  <si>
    <t>28.24.00</t>
  </si>
  <si>
    <t>Fabbricazione di utensili portatili a motore</t>
  </si>
  <si>
    <t>28.25.00</t>
  </si>
  <si>
    <t>Fabbricazione di apparecchiature di climatizzazione per uso non domestico</t>
  </si>
  <si>
    <t>28.29.10</t>
  </si>
  <si>
    <t>Fabbricazione di bilance e distributori automatici</t>
  </si>
  <si>
    <t>28.29.20</t>
  </si>
  <si>
    <t>Fabbricazione di impianti di distillazione o rettificazione per raffinerie di petrolio e industrie chimiche</t>
  </si>
  <si>
    <t>28.29.30</t>
  </si>
  <si>
    <t>Fabbricazione di macchine per la dosatura, la confezione e per l'imballaggio</t>
  </si>
  <si>
    <t>28.29.41</t>
  </si>
  <si>
    <t>Fabbricazione di macchine per la pulizia di pavimenti, superfici e ambienti per uso non domestico</t>
  </si>
  <si>
    <t>28.29.49</t>
  </si>
  <si>
    <t>Fabbricazione di altre macchine per la pulizia per uso non domestico</t>
  </si>
  <si>
    <t>28.29.91</t>
  </si>
  <si>
    <t>Fabbricazione di apparecchi per depurare e filtrare liquidi</t>
  </si>
  <si>
    <t>28.29.92</t>
  </si>
  <si>
    <t>Fabbricazione di livelle, metri doppi a nastro e utensili simili, strumenti di precisione per meccanica</t>
  </si>
  <si>
    <t>28.29.99</t>
  </si>
  <si>
    <t>Fabbricazione di altre macchine varie di impiego generale n.c.a.</t>
  </si>
  <si>
    <t>28.30.10</t>
  </si>
  <si>
    <t>Fabbricazione di trattori per l'agricoltura e la silvicoltura</t>
  </si>
  <si>
    <t>28.30.91</t>
  </si>
  <si>
    <t>Fabbricazione di macchine per il giardinaggio e la cura del verde</t>
  </si>
  <si>
    <t>28.30.99</t>
  </si>
  <si>
    <t>Fabbricazione di altre macchine per l'agricoltura e la silvicoltura n.c.a.</t>
  </si>
  <si>
    <t>28.41.00</t>
  </si>
  <si>
    <t>Fabbricazione di macchine per la deformazione dei metalli e di altre macchine utensili per la lavorazione dei metalli</t>
  </si>
  <si>
    <t>28.42.00</t>
  </si>
  <si>
    <t>Fabbricazione di altre macchine utensili</t>
  </si>
  <si>
    <t>28.91.00</t>
  </si>
  <si>
    <t>Fabbricazione di macchine per la metallurgia</t>
  </si>
  <si>
    <t>28.92.00</t>
  </si>
  <si>
    <t>Fabbricazione di macchine da miniera, cava e cantiere</t>
  </si>
  <si>
    <t>28.93.00</t>
  </si>
  <si>
    <t>Fabbricazione di macchine per l'industria alimentare, delle bevande e del tabacco</t>
  </si>
  <si>
    <t>28.94.10</t>
  </si>
  <si>
    <t>Fabbricazione di macchine tessili</t>
  </si>
  <si>
    <t>28.94.20</t>
  </si>
  <si>
    <t>Fabbricazione di macchine per la lavorazione delle pelli e del cuoio</t>
  </si>
  <si>
    <t>28.94.30</t>
  </si>
  <si>
    <t>Fabbricazione di macchine per lavanderie e stirerie</t>
  </si>
  <si>
    <t>28.95.00</t>
  </si>
  <si>
    <t>Fabbricazione di macchine per l'industria della carta e del cartone</t>
  </si>
  <si>
    <t>28.96.00</t>
  </si>
  <si>
    <t>Fabbricazione di macchine per l'industria delle materie plastiche e della gomma</t>
  </si>
  <si>
    <t>28.97.01</t>
  </si>
  <si>
    <t>Fabbricazione di macchine per la produzione additiva per deposizione di materiali metallici</t>
  </si>
  <si>
    <t>28.97.02</t>
  </si>
  <si>
    <t>Fabbricazione di macchine per la produzione additiva per deposizione di materie plastiche o di gomma</t>
  </si>
  <si>
    <t>28.97.09</t>
  </si>
  <si>
    <t>Fabbricazione di macchine per la produzione additiva n.c.a.</t>
  </si>
  <si>
    <t>28.99.10</t>
  </si>
  <si>
    <t>Fabbricazione di macchine per la stampa e la legatoria</t>
  </si>
  <si>
    <t>28.99.20</t>
  </si>
  <si>
    <t>Fabbricazione di robot industriali con compiti multipli per scopi speciali</t>
  </si>
  <si>
    <t>28.99.91</t>
  </si>
  <si>
    <t>Fabbricazione di apparecchiature per il lancio di aeromobili, catapulte per portaerei e relative attrezzature</t>
  </si>
  <si>
    <t>28.99.92</t>
  </si>
  <si>
    <t>Fabbricazione di giostre, altalene e altre attrazioni di divertimento</t>
  </si>
  <si>
    <t>28.99.93</t>
  </si>
  <si>
    <t>Fabbricazione di apparecchiature per l'allineamento e il bilanciamento delle ruote e altre apparecchiature per il bilanciamento</t>
  </si>
  <si>
    <t>28.99.99</t>
  </si>
  <si>
    <t>Fabbricazione di tutte le altre macchine varie per impieghi speciali n.c.a.</t>
  </si>
  <si>
    <t>29.10.00</t>
  </si>
  <si>
    <t>Fabbricazione di autoveicoli</t>
  </si>
  <si>
    <t>29.20.00</t>
  </si>
  <si>
    <t>Fabbricazione di carrozzerie per autoveicoli; fabbricazione di rimorchi e semirimorchi</t>
  </si>
  <si>
    <t>29.31.00</t>
  </si>
  <si>
    <t>Fabbricazione di apparecchiature elettriche ed elettroniche per autoveicoli</t>
  </si>
  <si>
    <t>29.32.00</t>
  </si>
  <si>
    <t>Fabbricazione di altre parti e accessori per autoveicoli</t>
  </si>
  <si>
    <t>30.11.00</t>
  </si>
  <si>
    <t>Costruzione di navi e di strutture galleggianti per scopi civili</t>
  </si>
  <si>
    <t>30.12.00</t>
  </si>
  <si>
    <t>Costruzione di imbarcazioni da diporto e sportive</t>
  </si>
  <si>
    <t>30.13.00</t>
  </si>
  <si>
    <t>Costruzione di navi e imbarcazioni per scopi militari</t>
  </si>
  <si>
    <t>30.20.00</t>
  </si>
  <si>
    <t>Costruzione di locomotive e di materiale rotabile ferro-tranviario</t>
  </si>
  <si>
    <t>30.31.00</t>
  </si>
  <si>
    <t>Fabbricazione di aeromobili, veicoli spaziali e relativi equipaggiamenti per scopi civili</t>
  </si>
  <si>
    <t>30.32.00</t>
  </si>
  <si>
    <t>Fabbricazione di aeromobili, veicoli spaziali e relativi equipaggiamenti per scopi militari</t>
  </si>
  <si>
    <t>30.40.00</t>
  </si>
  <si>
    <t>Fabbricazione di veicoli militari da combattimento</t>
  </si>
  <si>
    <t>30.91.11</t>
  </si>
  <si>
    <t>Fabbricazione di motori per motocicli</t>
  </si>
  <si>
    <t>30.91.12</t>
  </si>
  <si>
    <t>Fabbricazione di motocicli, esclusi motori</t>
  </si>
  <si>
    <t>30.91.20</t>
  </si>
  <si>
    <t>Fabbricazione di parti e accessori per motocicli</t>
  </si>
  <si>
    <t>30.92.10</t>
  </si>
  <si>
    <t>Fabbricazione di biciclette, escluse parti e accessori</t>
  </si>
  <si>
    <t>30.92.20</t>
  </si>
  <si>
    <t>Fabbricazione di parti e accessori per biciclette</t>
  </si>
  <si>
    <t>30.92.30</t>
  </si>
  <si>
    <t>Fabbricazione di veicoli per disabili</t>
  </si>
  <si>
    <t>30.92.40</t>
  </si>
  <si>
    <t>Fabbricazione di carrozzine e passeggini</t>
  </si>
  <si>
    <t>30.99.00</t>
  </si>
  <si>
    <t>Fabbricazione di altri mezzi di trasporto n.c.a.</t>
  </si>
  <si>
    <t>31.00.11</t>
  </si>
  <si>
    <t>Fabbricazione di moduli dedicati al comfort acustico per negozi, uffici e altri spazi per collettività</t>
  </si>
  <si>
    <t>31.00.12</t>
  </si>
  <si>
    <t>Fabbricazione di sedie e poltrone per negozi</t>
  </si>
  <si>
    <t>31.00.13</t>
  </si>
  <si>
    <t>Fabbricazione di altri mobili per negozi</t>
  </si>
  <si>
    <t>31.00.14</t>
  </si>
  <si>
    <t>Fabbricazione di sedie e poltrone per uffici e altri spazi per collettività</t>
  </si>
  <si>
    <t>31.00.15</t>
  </si>
  <si>
    <t>Fabbricazione di altri mobili per uffici e altri spazi per collettività</t>
  </si>
  <si>
    <t>31.00.20</t>
  </si>
  <si>
    <t>Fabbricazione di mobili da cucina</t>
  </si>
  <si>
    <t>31.00.31</t>
  </si>
  <si>
    <t>Fabbricazione di mobili per arredo interno, esclusi mobili da cucina, sedie, divani e prodotti simili</t>
  </si>
  <si>
    <t>31.00.32</t>
  </si>
  <si>
    <t>Fabbricazione di mobili per arredo esterno</t>
  </si>
  <si>
    <t>31.00.33</t>
  </si>
  <si>
    <t>Fabbricazione di sedie e sedili</t>
  </si>
  <si>
    <t>31.00.34</t>
  </si>
  <si>
    <t>Fabbricazione di divani, divani letto e poltrone</t>
  </si>
  <si>
    <t>31.00.35</t>
  </si>
  <si>
    <t>Fabbricazione di materassi</t>
  </si>
  <si>
    <t>31.00.36</t>
  </si>
  <si>
    <t>Fabbricazione di parti e accessori di mobili</t>
  </si>
  <si>
    <t>31.00.37</t>
  </si>
  <si>
    <t>Finitura di mobili</t>
  </si>
  <si>
    <t>31.00.39</t>
  </si>
  <si>
    <t>Fabbricazione di altri mobili n.c.a.</t>
  </si>
  <si>
    <t>32.11.00</t>
  </si>
  <si>
    <t>Coniazione di monete</t>
  </si>
  <si>
    <t>32.12.10</t>
  </si>
  <si>
    <t>Lavorazione di pietre preziose e semipreziose</t>
  </si>
  <si>
    <t>32.12.20</t>
  </si>
  <si>
    <t>Fabbricazione di gioielli e articoli di oreficeria in metalli preziosi</t>
  </si>
  <si>
    <t>32.13.00</t>
  </si>
  <si>
    <t>Fabbricazione di bigiotteria e articoli simili</t>
  </si>
  <si>
    <t>32.20.00</t>
  </si>
  <si>
    <t>Fabbricazione di strumenti musicali</t>
  </si>
  <si>
    <t>32.30.01</t>
  </si>
  <si>
    <t>Fabbricazione di attrezzature da palestra, per centri di fitness e per atletica</t>
  </si>
  <si>
    <t>32.30.09</t>
  </si>
  <si>
    <t>Fabbricazione di altri articoli sportivi</t>
  </si>
  <si>
    <t>32.40.10</t>
  </si>
  <si>
    <t>Fabbricazione di giochi</t>
  </si>
  <si>
    <t>32.40.20</t>
  </si>
  <si>
    <t>Fabbricazione di giocattoli</t>
  </si>
  <si>
    <t>32.50.10</t>
  </si>
  <si>
    <t>Fabbricazione di protesi dentarie</t>
  </si>
  <si>
    <t>32.50.20</t>
  </si>
  <si>
    <t>Fabbricazione di altre protesi e ausili</t>
  </si>
  <si>
    <t>32.50.30</t>
  </si>
  <si>
    <t>Fabbricazione di lenti oftalmiche</t>
  </si>
  <si>
    <t>32.50.40</t>
  </si>
  <si>
    <t>Fabbricazione di montature per occhiali</t>
  </si>
  <si>
    <t>32.50.51</t>
  </si>
  <si>
    <t>Fabbricazione di strumenti e apparecchiature mediche e dentistiche</t>
  </si>
  <si>
    <t>32.50.52</t>
  </si>
  <si>
    <t>Fabbricazione di forniture mediche e dentistiche</t>
  </si>
  <si>
    <t>32.50.53</t>
  </si>
  <si>
    <t>Fabbricazione di mobili per uso medico e dentistico</t>
  </si>
  <si>
    <t>32.91.00</t>
  </si>
  <si>
    <t>Fabbricazione di scope e spazzole</t>
  </si>
  <si>
    <t>32.99.10</t>
  </si>
  <si>
    <t>Fabbricazione di dispositivi protettivi di sicurezza</t>
  </si>
  <si>
    <t>32.99.20</t>
  </si>
  <si>
    <t>Fabbricazione di ombrelli, bottoni, chiusure lampo, parrucche e affini</t>
  </si>
  <si>
    <t>32.99.30</t>
  </si>
  <si>
    <t>Fabbricazione di articoli di cancelleria</t>
  </si>
  <si>
    <t>32.99.40</t>
  </si>
  <si>
    <t>Fabbricazione di casse funebri</t>
  </si>
  <si>
    <t>32.99.91</t>
  </si>
  <si>
    <t>Fabbricazione di sigarette elettroniche</t>
  </si>
  <si>
    <t>32.99.99</t>
  </si>
  <si>
    <t>Fabbricazione di altri articoli vari n.c.a.</t>
  </si>
  <si>
    <t>33.11.01</t>
  </si>
  <si>
    <t>Riparazione e manutenzione di cisterne, serbatoi e contenitori in metallo</t>
  </si>
  <si>
    <t>33.11.02</t>
  </si>
  <si>
    <t>Riparazione e manutenzione di utensileria ad azionamento manuale</t>
  </si>
  <si>
    <t>33.11.03</t>
  </si>
  <si>
    <t>Riparazione e manutenzione di stampi, portastampi, sagome, forme per macchine</t>
  </si>
  <si>
    <t>33.11.04</t>
  </si>
  <si>
    <t>Riparazione e manutenzione di casseforti, cassette di sicurezza, porte metalliche blindate</t>
  </si>
  <si>
    <t>33.11.05</t>
  </si>
  <si>
    <t>Riparazione e manutenzione di armi da fuoco militari, di ordinanza e artiglieria</t>
  </si>
  <si>
    <t>33.11.06</t>
  </si>
  <si>
    <t>Riparazione e manutenzione di armi per uso sportivo e civile</t>
  </si>
  <si>
    <t>33.11.09</t>
  </si>
  <si>
    <t>Riparazione e manutenzione di altri prodotti in metallo</t>
  </si>
  <si>
    <t>33.12.10</t>
  </si>
  <si>
    <t>Riparazione e manutenzione di motori, turbine, pompe, compressori e altri elementi simili</t>
  </si>
  <si>
    <t>33.12.20</t>
  </si>
  <si>
    <t>Riparazione e manutenzione di caldaie per processi industriali</t>
  </si>
  <si>
    <t>33.12.30</t>
  </si>
  <si>
    <t>Riparazione e manutenzione di apparecchi di sollevamento e movimentazione</t>
  </si>
  <si>
    <t>33.12.40</t>
  </si>
  <si>
    <t>Riparazione e manutenzione di impianti di refrigerazione industriale e di depurazione dell'aria</t>
  </si>
  <si>
    <t>33.12.51</t>
  </si>
  <si>
    <t>Riparazione e manutenzione di macchine e attrezzature per ufficio</t>
  </si>
  <si>
    <t>33.12.52</t>
  </si>
  <si>
    <t>Riparazione e manutenzione di bilance e distributori automatici</t>
  </si>
  <si>
    <t>33.12.53</t>
  </si>
  <si>
    <t>Riparazione e manutenzione di impianti di distillazione o rettificazione per raffinerie di petrolio e industrie chimiche</t>
  </si>
  <si>
    <t>33.12.54</t>
  </si>
  <si>
    <t>Riparazione e manutenzione di macchine per impacchettare e imballare</t>
  </si>
  <si>
    <t>33.12.59</t>
  </si>
  <si>
    <t>Riparazione e manutenzione di altre macchine di impiego generale n.c.a.</t>
  </si>
  <si>
    <t>33.12.60</t>
  </si>
  <si>
    <t>Riparazione e manutenzione di trattori agricoli</t>
  </si>
  <si>
    <t>33.12.70</t>
  </si>
  <si>
    <t>Riparazione e manutenzione di altre macchine per l'agricoltura e la silvicoltura</t>
  </si>
  <si>
    <t>33.12.91</t>
  </si>
  <si>
    <t>Affilatura di lame e seghe per macchinari</t>
  </si>
  <si>
    <t>33.12.92</t>
  </si>
  <si>
    <t>Riparazione e manutenzione di giostre, altalene e altre attrazioni di divertimento</t>
  </si>
  <si>
    <t>33.12.99</t>
  </si>
  <si>
    <t>Riparazione e manutenzione di altre macchine per impieghi speciali n.c.a.</t>
  </si>
  <si>
    <t>33.13.01</t>
  </si>
  <si>
    <t>Riparazione e manutenzione di apparecchiature per irradiazione, elettromedicali ed elettroterapeutiche</t>
  </si>
  <si>
    <t>33.13.02</t>
  </si>
  <si>
    <t>Riparazione e manutenzione di strumenti e apparecchiature ottiche</t>
  </si>
  <si>
    <t>33.13.09</t>
  </si>
  <si>
    <t>Riparazione e manutenzione di altre apparecchiature elettroniche e ottiche</t>
  </si>
  <si>
    <t>33.14.00</t>
  </si>
  <si>
    <t>Riparazione e manutenzione di apparecchiature elettriche</t>
  </si>
  <si>
    <t>33.15.00</t>
  </si>
  <si>
    <t>Riparazione e manutenzione di navi e imbarcazioni per scopi civili</t>
  </si>
  <si>
    <t>33.16.00</t>
  </si>
  <si>
    <t>Riparazione e manutenzione di aeromobili e veicoli spaziali per scopi civili</t>
  </si>
  <si>
    <t>33.17.00</t>
  </si>
  <si>
    <t>Riparazione e manutenzione di altri mezzi di trasporto per scopi civili</t>
  </si>
  <si>
    <t>33.18.10</t>
  </si>
  <si>
    <t>Riparazione e manutenzione di veicoli da combattimento per scopi militari</t>
  </si>
  <si>
    <t>33.18.20</t>
  </si>
  <si>
    <t>Riparazione e manutenzione di navi e imbarcazioni per scopi militari</t>
  </si>
  <si>
    <t>33.18.30</t>
  </si>
  <si>
    <t>Riparazione e manutenzione di aeromobili e veicoli spaziali per scopi militari</t>
  </si>
  <si>
    <t>33.19.00</t>
  </si>
  <si>
    <t>Riparazione e manutenzione di altre apparecchiature</t>
  </si>
  <si>
    <t>33.20.01</t>
  </si>
  <si>
    <t>Installazione di motori, generatori e trasformatori elettrici e di apparecchiature per la distribuzione e il controllo della elettricità</t>
  </si>
  <si>
    <t>33.20.02</t>
  </si>
  <si>
    <t>Installazione di apparecchiature per le comunicazioni e di apparecchiature radiotelevisive</t>
  </si>
  <si>
    <t>33.20.03</t>
  </si>
  <si>
    <t>Installazione di strumenti e apparecchi di misurazione e controllo</t>
  </si>
  <si>
    <t>33.20.04</t>
  </si>
  <si>
    <t>Installazione di cisterne, serbatoi e contenitori in metallo</t>
  </si>
  <si>
    <t>33.20.05</t>
  </si>
  <si>
    <t>Installazione di generatori di vapore</t>
  </si>
  <si>
    <t>33.20.06</t>
  </si>
  <si>
    <t>Installazione di macchinari e attrezzature per ufficio</t>
  </si>
  <si>
    <t>33.20.07</t>
  </si>
  <si>
    <t>Installazione di strumenti e apparecchiature mediche e dentistiche</t>
  </si>
  <si>
    <t>33.20.09</t>
  </si>
  <si>
    <t>Installazione di altre macchine e apparecchiature industriali</t>
  </si>
  <si>
    <t>35.11.00</t>
  </si>
  <si>
    <t>Produzione di energia elettrica da fonti non rinnovabili</t>
  </si>
  <si>
    <t>35.12.00</t>
  </si>
  <si>
    <t>Produzione di energia elettrica da fonti rinnovabili</t>
  </si>
  <si>
    <t>35.13.00</t>
  </si>
  <si>
    <t>Trasmissione di energia elettrica</t>
  </si>
  <si>
    <t>35.14.00</t>
  </si>
  <si>
    <t>Distribuzione di energia elettrica</t>
  </si>
  <si>
    <t>35.15.00</t>
  </si>
  <si>
    <t>Commercio di energia elettrica</t>
  </si>
  <si>
    <t>35.16.00</t>
  </si>
  <si>
    <t>Stoccaggio di energia elettrica</t>
  </si>
  <si>
    <t>35.21.00</t>
  </si>
  <si>
    <t>Produzione di gas</t>
  </si>
  <si>
    <t>35.22.00</t>
  </si>
  <si>
    <t>Distribuzione di combustibili gassosi mediante condotte</t>
  </si>
  <si>
    <t>35.23.00</t>
  </si>
  <si>
    <t>Commercio di gas distribuito mediante condotte</t>
  </si>
  <si>
    <t>35.24.00</t>
  </si>
  <si>
    <t>Stoccaggio di gas nell'ambito dei servizi di fornitura della rete</t>
  </si>
  <si>
    <t>35.30.00</t>
  </si>
  <si>
    <t>Fornitura di vapore e aria condizionata</t>
  </si>
  <si>
    <t>35.40.00</t>
  </si>
  <si>
    <t>Attività di servizi di intermediazione per l'energia elettrica e il gas naturale</t>
  </si>
  <si>
    <t>36.00.00</t>
  </si>
  <si>
    <t>Raccolta, trattamento e fornitura di acqua</t>
  </si>
  <si>
    <t>37.00.00</t>
  </si>
  <si>
    <t>Gestione delle reti fognarie</t>
  </si>
  <si>
    <t>38.11.00</t>
  </si>
  <si>
    <t>Raccolta di rifiuti non pericolosi</t>
  </si>
  <si>
    <t>38.12.00</t>
  </si>
  <si>
    <t>Raccolta di rifiuti pericolosi</t>
  </si>
  <si>
    <t>38.21.11</t>
  </si>
  <si>
    <t>Smantellamento di carcasse di navi per il recupero dei materiali</t>
  </si>
  <si>
    <t>38.21.12</t>
  </si>
  <si>
    <t>Smantellamento di altre carcasse</t>
  </si>
  <si>
    <t>38.21.20</t>
  </si>
  <si>
    <t>Recupero dei materiali da rifiuti metallici</t>
  </si>
  <si>
    <t>38.21.30</t>
  </si>
  <si>
    <t>Recupero dei materiali da rifiuti plastici</t>
  </si>
  <si>
    <t>38.21.40</t>
  </si>
  <si>
    <t>Recupero dei materiali da altri rifiuti</t>
  </si>
  <si>
    <t>38.22.00</t>
  </si>
  <si>
    <t>Recupero di energia</t>
  </si>
  <si>
    <t>38.23.00</t>
  </si>
  <si>
    <t>Altre attività di recupero dei rifiuti</t>
  </si>
  <si>
    <t>38.31.00</t>
  </si>
  <si>
    <t>Incenerimento senza recupero di energia</t>
  </si>
  <si>
    <t>38.32.00</t>
  </si>
  <si>
    <t>Conferimento in discarica o stoccaggio permanente</t>
  </si>
  <si>
    <t>38.33.00</t>
  </si>
  <si>
    <t>Altre attività di smaltimento dei rifiuti</t>
  </si>
  <si>
    <t>39.00.01</t>
  </si>
  <si>
    <t>Attività di rimozione di amianto, vernici a base di piombo e altri materiali tossici</t>
  </si>
  <si>
    <t>39.00.09</t>
  </si>
  <si>
    <t>Attività di risanamento e altri servizi di gestione dei rifiuti n.c.a.</t>
  </si>
  <si>
    <t>41.00.00</t>
  </si>
  <si>
    <t>Costruzione di edifici residenziali e non residenziali</t>
  </si>
  <si>
    <t>42.11.00</t>
  </si>
  <si>
    <t>Costruzione di strade e autostrade</t>
  </si>
  <si>
    <t>42.12.00</t>
  </si>
  <si>
    <t>Costruzione di linee ferroviarie e metropolitane</t>
  </si>
  <si>
    <t>42.13.00</t>
  </si>
  <si>
    <t>Costruzione di ponti e gallerie</t>
  </si>
  <si>
    <t>42.21.00</t>
  </si>
  <si>
    <t>Costruzione di opere di pubblica utilità per il trasporto dei fluidi</t>
  </si>
  <si>
    <t>42.22.00</t>
  </si>
  <si>
    <t>Costruzione di opere di pubblica utilità per l'energia elettrica e le telecomunicazioni</t>
  </si>
  <si>
    <t>42.91.00</t>
  </si>
  <si>
    <t>Costruzione di opere idrauliche</t>
  </si>
  <si>
    <t>42.99.00</t>
  </si>
  <si>
    <t>Costruzione di altre opere di ingegneria civile n.c.a.</t>
  </si>
  <si>
    <t>43.11.00</t>
  </si>
  <si>
    <t>Demolizione</t>
  </si>
  <si>
    <t>43.12.01</t>
  </si>
  <si>
    <t>Preparazione del sito per scavi archeologici</t>
  </si>
  <si>
    <t>43.12.09</t>
  </si>
  <si>
    <t>Altre attività di preparazione del cantiere edile</t>
  </si>
  <si>
    <t>43.13.00</t>
  </si>
  <si>
    <t>Trivellazioni e perforazioni</t>
  </si>
  <si>
    <t>43.21.01</t>
  </si>
  <si>
    <t>Installazione di impianti di illuminazione e fotovoltaici in edifici</t>
  </si>
  <si>
    <t>43.21.02</t>
  </si>
  <si>
    <t>Installazione di cablaggi per telecomunicazioni e altre reti</t>
  </si>
  <si>
    <t>43.21.03</t>
  </si>
  <si>
    <t>Installazione di impianti di illuminazione stradale e di piste aeroportuali</t>
  </si>
  <si>
    <t>43.21.04</t>
  </si>
  <si>
    <t>Installazione di insegne elettriche e luminarie per feste</t>
  </si>
  <si>
    <t>43.21.05</t>
  </si>
  <si>
    <t>Installazione di impianti di illuminazione elettrica votiva e cimiteriale</t>
  </si>
  <si>
    <t>43.22.01</t>
  </si>
  <si>
    <t>Installazione di impianti geotermici</t>
  </si>
  <si>
    <t>43.22.02</t>
  </si>
  <si>
    <t>Installazione di impianti di depurazione per piscine</t>
  </si>
  <si>
    <t>43.22.03</t>
  </si>
  <si>
    <t>Installazione di impianti di spegnimento di incendi</t>
  </si>
  <si>
    <t>43.22.04</t>
  </si>
  <si>
    <t>Installazione di impianti di irrigazione per giardini</t>
  </si>
  <si>
    <t>43.22.05</t>
  </si>
  <si>
    <t>Installazione di altri impianti termo-idraulici</t>
  </si>
  <si>
    <t>43.22.06</t>
  </si>
  <si>
    <t>Installazione di impianti per la distribuzione del gas</t>
  </si>
  <si>
    <t>43.22.07</t>
  </si>
  <si>
    <t>Installazione di impianti di riscaldamento e di condizionamento dell'aria</t>
  </si>
  <si>
    <t>43.23.00</t>
  </si>
  <si>
    <t>Installazione di sistemi per l'isolamento</t>
  </si>
  <si>
    <t>43.24.01</t>
  </si>
  <si>
    <t>Installazione di ascensori e scale mobili</t>
  </si>
  <si>
    <t>43.24.02</t>
  </si>
  <si>
    <t>Installazione di insegne non elettriche</t>
  </si>
  <si>
    <t>43.24.09</t>
  </si>
  <si>
    <t>Altri lavori di installazione edili n.c.a.</t>
  </si>
  <si>
    <t>43.31.01</t>
  </si>
  <si>
    <t>Posa in opera di cartongesso</t>
  </si>
  <si>
    <t>43.31.02</t>
  </si>
  <si>
    <t>Altri lavori di intonacatura</t>
  </si>
  <si>
    <t>43.32.01</t>
  </si>
  <si>
    <t>Posa in opera di porte blindate</t>
  </si>
  <si>
    <t>43.32.02</t>
  </si>
  <si>
    <t>Posa in opera di porte non blindate, finestre, arredi, controsoffitti, pareti mobili e simili</t>
  </si>
  <si>
    <t>43.33.00</t>
  </si>
  <si>
    <t>Rivestimento di pavimenti e di pareti</t>
  </si>
  <si>
    <t>43.34.01</t>
  </si>
  <si>
    <t>Tinteggiatura</t>
  </si>
  <si>
    <t>43.34.02</t>
  </si>
  <si>
    <t>Posa in opera di vetri</t>
  </si>
  <si>
    <t>43.35.00</t>
  </si>
  <si>
    <t>Altri lavori di completamento e finitura degli edifici</t>
  </si>
  <si>
    <t>43.41.00</t>
  </si>
  <si>
    <t>Realizzazione di coperture</t>
  </si>
  <si>
    <t>43.42.00</t>
  </si>
  <si>
    <t>Altri lavori di costruzione specializzati nella costruzione di edifici</t>
  </si>
  <si>
    <t>43.50.00</t>
  </si>
  <si>
    <t>Lavori di costruzione specializzati nell'ingegneria civile</t>
  </si>
  <si>
    <t>43.60.00</t>
  </si>
  <si>
    <t>Attività di servizi di intermediazione per servizi di costruzione specializzati</t>
  </si>
  <si>
    <t>43.91.00</t>
  </si>
  <si>
    <t>Lavori di muratura</t>
  </si>
  <si>
    <t>43.99.01</t>
  </si>
  <si>
    <t>Noleggio di gru e altre attrezzature edili con operatore</t>
  </si>
  <si>
    <t>43.99.02</t>
  </si>
  <si>
    <t>Interventi su siti ed edifici storici e archeologici</t>
  </si>
  <si>
    <t>43.99.09</t>
  </si>
  <si>
    <t>Altri lavori vari di costruzione specializzati n.c.a.</t>
  </si>
  <si>
    <t>46.11.01</t>
  </si>
  <si>
    <t>Attività di intermediari del commercio all'ingrosso di materie prime agricole</t>
  </si>
  <si>
    <t>46.11.02</t>
  </si>
  <si>
    <t>Attività di intermediari del commercio all'ingrosso di fiori e piante</t>
  </si>
  <si>
    <t>46.11.03</t>
  </si>
  <si>
    <t>Attività di intermediari del commercio all'ingrosso di animali vivi</t>
  </si>
  <si>
    <t>46.11.04</t>
  </si>
  <si>
    <t>Attività di intermediari del commercio all'ingrosso di materie prime tessili e semilavorati</t>
  </si>
  <si>
    <t>46.12.01</t>
  </si>
  <si>
    <t>Attività di intermediari del commercio all'ingrosso di combustibili liquidi e gassosi</t>
  </si>
  <si>
    <t>46.12.02</t>
  </si>
  <si>
    <t>Attività di intermediari del commercio all'ingrosso di combustibili solidi</t>
  </si>
  <si>
    <t>46.12.03</t>
  </si>
  <si>
    <t>Attività di intermediari del commercio all'ingrosso di minerali e metalli</t>
  </si>
  <si>
    <t>46.12.04</t>
  </si>
  <si>
    <t>Attività di intermediari del commercio all'ingrosso di fertilizzanti e altri prodotti chimici per l'agricoltura</t>
  </si>
  <si>
    <t>46.12.05</t>
  </si>
  <si>
    <t>Attività di intermediari del commercio all'ingrosso di prodotti chimici per l'industria</t>
  </si>
  <si>
    <t>46.13.01</t>
  </si>
  <si>
    <t>Attività di intermediari del commercio all'ingrosso di legname</t>
  </si>
  <si>
    <t>46.13.02</t>
  </si>
  <si>
    <t>Attività di intermediari del commercio all'ingrosso di pitture, vernici e lacche</t>
  </si>
  <si>
    <t>46.13.03</t>
  </si>
  <si>
    <t>Attività di intermediari del commercio all'ingrosso di altri materiali da costruzione</t>
  </si>
  <si>
    <t>46.14.01</t>
  </si>
  <si>
    <t>Attività di intermediari del commercio all'ingrosso di macchine e attrezzature per l'industria e il commercio</t>
  </si>
  <si>
    <t>46.14.02</t>
  </si>
  <si>
    <t>Attività di intermediari del commercio all'ingrosso di macchine e attrezzature per l'edilizia</t>
  </si>
  <si>
    <t>46.14.03</t>
  </si>
  <si>
    <t>Attività di intermediari del commercio all'ingrosso di macchine per ufficio, computer e apparecchiature per le comunicazioni</t>
  </si>
  <si>
    <t>46.14.04</t>
  </si>
  <si>
    <t>Attività di intermediari del commercio all'ingrosso di attrezzature agricole</t>
  </si>
  <si>
    <t>46.14.05</t>
  </si>
  <si>
    <t>Attività di intermediari del commercio all'ingrosso di navi e aeromobili</t>
  </si>
  <si>
    <t>46.15.01</t>
  </si>
  <si>
    <t>Attività di intermediari del commercio all'ingrosso di mobili in legno, metallo e materie plastiche</t>
  </si>
  <si>
    <t>46.15.02</t>
  </si>
  <si>
    <t>Attività di intermediari del commercio all'ingrosso di altri mobili e oggetti di arredamento per la casa</t>
  </si>
  <si>
    <t>46.15.03</t>
  </si>
  <si>
    <t>Attività di intermediari del commercio all'ingrosso di apparecchiature di riscaldamento, ventilazione e condizionamento domestico</t>
  </si>
  <si>
    <t>46.15.04</t>
  </si>
  <si>
    <t>Attività di intermediari del commercio all'ingrosso di altri articoli per la casa</t>
  </si>
  <si>
    <t>46.15.05</t>
  </si>
  <si>
    <t>Attività di intermediari del commercio all'ingrosso di ferramenta</t>
  </si>
  <si>
    <t>46.16.01</t>
  </si>
  <si>
    <t>Attività di intermediari del commercio all'ingrosso di tessuti per l'abbigliamento e l'arredamento</t>
  </si>
  <si>
    <t>46.16.02</t>
  </si>
  <si>
    <t>Attività di intermediari del commercio all'ingrosso di prodotti tessili per la casa e tappeti</t>
  </si>
  <si>
    <t>46.16.03</t>
  </si>
  <si>
    <t>Attività di intermediari del commercio all'ingrosso di camicie, biancheria intima e articoli simili</t>
  </si>
  <si>
    <t>46.16.04</t>
  </si>
  <si>
    <t>Attività di intermediari del commercio all'ingrosso di altri articoli di abbigliamento e accessori per l'abbigliamento</t>
  </si>
  <si>
    <t>46.16.05</t>
  </si>
  <si>
    <t>Attività di intermediari del commercio all'ingrosso di pellicce</t>
  </si>
  <si>
    <t>46.16.06</t>
  </si>
  <si>
    <t>Attività di intermediari del commercio all'ingrosso di calzature</t>
  </si>
  <si>
    <t>46.16.07</t>
  </si>
  <si>
    <t>Attività di intermediari del commercio all'ingrosso di articoli in pelle e articoli da viaggio</t>
  </si>
  <si>
    <t>46.17.01</t>
  </si>
  <si>
    <t>Attività di intermediari del commercio all'ingrosso di frutta e ortaggi</t>
  </si>
  <si>
    <t>46.17.02</t>
  </si>
  <si>
    <t>Attività di intermediari del commercio all'ingrosso di carne e prodotti a base di carne</t>
  </si>
  <si>
    <t>46.17.03</t>
  </si>
  <si>
    <t>Attività di intermediari del commercio all'ingrosso di pesce e prodotti a base di pesce</t>
  </si>
  <si>
    <t>46.17.04</t>
  </si>
  <si>
    <t>Attività di intermediari del commercio all'ingrosso di latte e prodotti lattiero-caseari</t>
  </si>
  <si>
    <t>46.17.05</t>
  </si>
  <si>
    <t>Attività di intermediari del commercio all'ingrosso di oli e grassi alimentari</t>
  </si>
  <si>
    <t>46.17.06</t>
  </si>
  <si>
    <t>Attività di intermediari del commercio all'ingrosso di bevande</t>
  </si>
  <si>
    <t>46.17.07</t>
  </si>
  <si>
    <t>Attività di intermediari del commercio all'ingrosso di altri prodotti alimentari e tabacchi</t>
  </si>
  <si>
    <t>46.18.11</t>
  </si>
  <si>
    <t>Attività di intermediari del commercio all'ingrosso di prodotti farmaceutici</t>
  </si>
  <si>
    <t>46.18.12</t>
  </si>
  <si>
    <t>Attività di intermediari del commercio all'ingrosso di articoli medicali</t>
  </si>
  <si>
    <t>46.18.13</t>
  </si>
  <si>
    <t>Attività di intermediari del commercio all'ingrosso di profumi e articoli di profumeria</t>
  </si>
  <si>
    <t>46.18.14</t>
  </si>
  <si>
    <t>Attività di intermediari del commercio all'ingrosso di prodotti per la pulizia</t>
  </si>
  <si>
    <t>46.18.21</t>
  </si>
  <si>
    <t>Attività di intermediari del commercio all'ingrosso di giochi e giocattoli</t>
  </si>
  <si>
    <t>46.18.22</t>
  </si>
  <si>
    <t>Attività di intermediari del commercio all'ingrosso di biciclette</t>
  </si>
  <si>
    <t>46.18.23</t>
  </si>
  <si>
    <t>Attività di intermediari del commercio all'ingrosso di altre attrezzature sportive</t>
  </si>
  <si>
    <t>46.18.24</t>
  </si>
  <si>
    <t>Attività di intermediari del commercio all'ingrosso di orologi e gioielli</t>
  </si>
  <si>
    <t>46.18.25</t>
  </si>
  <si>
    <t>Attività di intermediari del commercio all'ingrosso di oggetti di bigiotteria</t>
  </si>
  <si>
    <t>46.18.26</t>
  </si>
  <si>
    <t>Attività di intermediari del commercio all'ingrosso di apparecchiature fotografiche e strumenti ottici</t>
  </si>
  <si>
    <t>46.18.31</t>
  </si>
  <si>
    <t>Attività di intermediari del commercio all'ingrosso di libri</t>
  </si>
  <si>
    <t>46.18.32</t>
  </si>
  <si>
    <t>Attività di intermediari del commercio all'ingrosso di giornali e riviste</t>
  </si>
  <si>
    <t>46.18.33</t>
  </si>
  <si>
    <t>Attività di intermediari del commercio all'ingrosso di articoli di cancelleria</t>
  </si>
  <si>
    <t>46.18.41</t>
  </si>
  <si>
    <t>Attività di intermediari del commercio all'ingrosso di automobili e autoveicoli leggeri</t>
  </si>
  <si>
    <t>46.18.42</t>
  </si>
  <si>
    <t>Attività di intermediari del commercio all'ingrosso di altri autoveicoli</t>
  </si>
  <si>
    <t>46.18.43</t>
  </si>
  <si>
    <t>Attività di intermediari del commercio all'ingrosso di parti e accessori di autoveicoli</t>
  </si>
  <si>
    <t>46.18.44</t>
  </si>
  <si>
    <t>Attività di intermediari del commercio all'ingrosso di motocicli</t>
  </si>
  <si>
    <t>46.18.45</t>
  </si>
  <si>
    <t>Attività di intermediari del commercio all'ingrosso di parti e accessori di motocicli</t>
  </si>
  <si>
    <t>46.18.46</t>
  </si>
  <si>
    <t>Attività di intermediari del commercio all'ingrosso di materiale rotabile e di parti e accessori per materiale rotabile</t>
  </si>
  <si>
    <t>46.18.50</t>
  </si>
  <si>
    <t>Attività di intermediari del commercio all'ingrosso di apparecchiature audio e video</t>
  </si>
  <si>
    <t>46.18.91</t>
  </si>
  <si>
    <t>Attività di intermediari del commercio all'ingrosso di rifiuti</t>
  </si>
  <si>
    <t>46.18.92</t>
  </si>
  <si>
    <t>Attività di intermediari del commercio all'ingrosso di rivestimenti per pareti e per pavimenti</t>
  </si>
  <si>
    <t>46.18.93</t>
  </si>
  <si>
    <t>Attività di intermediari del commercio all'ingrosso di strumenti musicali</t>
  </si>
  <si>
    <t>46.18.99</t>
  </si>
  <si>
    <t>Attività di intermediari del commercio all'ingrosso di altri prodotti specifici vari n.c.a.</t>
  </si>
  <si>
    <t>46.19.00</t>
  </si>
  <si>
    <t>Attività di intermediari del commercio all'ingrosso non specializzato</t>
  </si>
  <si>
    <t>46.21.10</t>
  </si>
  <si>
    <t>Commercio all'ingrosso di cereali</t>
  </si>
  <si>
    <t>46.21.21</t>
  </si>
  <si>
    <t>Commercio all'ingrosso di tabacco grezzo</t>
  </si>
  <si>
    <t>46.21.22</t>
  </si>
  <si>
    <t>Commercio all'ingrosso di sementi e alimenti per il bestiame</t>
  </si>
  <si>
    <t>46.22.00</t>
  </si>
  <si>
    <t>Commercio all'ingrosso di fiori e piante</t>
  </si>
  <si>
    <t>46.23.00</t>
  </si>
  <si>
    <t>Commercio all'ingrosso di animali vivi</t>
  </si>
  <si>
    <t>46.24.01</t>
  </si>
  <si>
    <t>Commercio all'ingrosso di pelli per pellicceria</t>
  </si>
  <si>
    <t>46.24.02</t>
  </si>
  <si>
    <t>Commercio all'ingrosso di pelli non per pellicceria e cuoio</t>
  </si>
  <si>
    <t>46.31.10</t>
  </si>
  <si>
    <t>Commercio all'ingrosso di frutta e ortaggi freschi</t>
  </si>
  <si>
    <t>46.31.20</t>
  </si>
  <si>
    <t>Commercio all'ingrosso di frutta e ortaggi conservati o surgelati</t>
  </si>
  <si>
    <t>46.32.11</t>
  </si>
  <si>
    <t>Commercio all'ingrosso di carni fresche</t>
  </si>
  <si>
    <t>46.32.12</t>
  </si>
  <si>
    <t>Commercio all'ingrosso di carni conservate o surgelate</t>
  </si>
  <si>
    <t>46.32.20</t>
  </si>
  <si>
    <t>Commercio all'ingrosso di salumi e di altri prodotti a base di carne</t>
  </si>
  <si>
    <t>46.32.31</t>
  </si>
  <si>
    <t>Commercio all'ingrosso di pesci freschi</t>
  </si>
  <si>
    <t>46.32.32</t>
  </si>
  <si>
    <t>Commercio all'ingrosso di pesci conservati o surgelati e di prodotti a base di pesce</t>
  </si>
  <si>
    <t>46.33.10</t>
  </si>
  <si>
    <t>Commercio all'ingrosso di prodotti lattiero-caseari e uova</t>
  </si>
  <si>
    <t>46.33.20</t>
  </si>
  <si>
    <t>Commercio all'ingrosso di oli e grassi alimentari</t>
  </si>
  <si>
    <t>46.34.10</t>
  </si>
  <si>
    <t>Commercio all'ingrosso di bevande alcoliche</t>
  </si>
  <si>
    <t>46.34.20</t>
  </si>
  <si>
    <t>Commercio all'ingrosso di bevande analcoliche</t>
  </si>
  <si>
    <t>46.35.01</t>
  </si>
  <si>
    <t>Commercio all'ingrosso di sigarette elettroniche</t>
  </si>
  <si>
    <t>46.35.09</t>
  </si>
  <si>
    <t>Commercio all'ingrosso di prodotti del tabacco n.c.a.</t>
  </si>
  <si>
    <t>46.36.00</t>
  </si>
  <si>
    <t>Commercio all'ingrosso di zucchero, cioccolato e dolciumi</t>
  </si>
  <si>
    <t>46.37.01</t>
  </si>
  <si>
    <t>Commercio all'ingrosso di caffè</t>
  </si>
  <si>
    <t>46.37.02</t>
  </si>
  <si>
    <t>Commercio all'ingrosso di tè, cacao e spezie</t>
  </si>
  <si>
    <t>46.38.00</t>
  </si>
  <si>
    <t>Commercio all'ingrosso di altri prodotti alimentari</t>
  </si>
  <si>
    <t>46.39.00</t>
  </si>
  <si>
    <t>Commercio all'ingrosso non specializzato di prodotti alimentari, bevande e tabacchi</t>
  </si>
  <si>
    <t>46.41.10</t>
  </si>
  <si>
    <t>Commercio all'ingrosso di tessuti</t>
  </si>
  <si>
    <t>46.41.20</t>
  </si>
  <si>
    <t>Commercio all'ingrosso di filati e articoli di merceria</t>
  </si>
  <si>
    <t>46.41.90</t>
  </si>
  <si>
    <t>Commercio all'ingrosso di altri prodotti tessili</t>
  </si>
  <si>
    <t>46.42.10</t>
  </si>
  <si>
    <t>Commercio all'ingrosso di abbigliamento e di accessori per l'abbigliamento</t>
  </si>
  <si>
    <t>46.42.20</t>
  </si>
  <si>
    <t>Commercio all'ingrosso di articoli in pelliccia</t>
  </si>
  <si>
    <t>46.42.30</t>
  </si>
  <si>
    <t>Commercio all'ingrosso di calzature</t>
  </si>
  <si>
    <t>46.43.10</t>
  </si>
  <si>
    <t>Commercio all'ingrosso di articoli per fotografia e ottica</t>
  </si>
  <si>
    <t>46.43.20</t>
  </si>
  <si>
    <t>Commercio all'ingrosso di apparecchiature radiotelevisive</t>
  </si>
  <si>
    <t>46.43.30</t>
  </si>
  <si>
    <t>Commercio all'ingrosso di altri elettrodomestici</t>
  </si>
  <si>
    <t>46.44.10</t>
  </si>
  <si>
    <t>Commercio all'ingrosso di articoli di porcellana</t>
  </si>
  <si>
    <t>46.44.20</t>
  </si>
  <si>
    <t>Commercio all'ingrosso di articoli di vetro</t>
  </si>
  <si>
    <t>46.44.30</t>
  </si>
  <si>
    <t>Commercio all'ingrosso di altri utensili per la casa, stoviglie e vasellame</t>
  </si>
  <si>
    <t>46.44.40</t>
  </si>
  <si>
    <t>Commercio all'ingrosso di prodotti per la pulizia</t>
  </si>
  <si>
    <t>46.45.00</t>
  </si>
  <si>
    <t>Commercio all'ingrosso di profumi e cosmetici</t>
  </si>
  <si>
    <t>46.46.10</t>
  </si>
  <si>
    <t>Commercio all'ingrosso di prodotti farmaceutici di base e di preparati farmaceutici</t>
  </si>
  <si>
    <t>46.46.20</t>
  </si>
  <si>
    <t>Commercio all'ingrosso di rimedi erboristici</t>
  </si>
  <si>
    <t>46.46.31</t>
  </si>
  <si>
    <t>Commercio all'ingrosso di occhiali e lenti</t>
  </si>
  <si>
    <t>46.46.39</t>
  </si>
  <si>
    <t>Commercio all'ingrosso di prodotti medicali e ortopedici n.c.a.</t>
  </si>
  <si>
    <t>46.47.10</t>
  </si>
  <si>
    <t>Commercio all'ingrosso di mobili per la casa, l'ufficio e i negozi</t>
  </si>
  <si>
    <t>46.47.20</t>
  </si>
  <si>
    <t>Commercio all'ingrosso di tappeti per la casa, l'ufficio e i negozi</t>
  </si>
  <si>
    <t>46.47.30</t>
  </si>
  <si>
    <t>Commercio all'ingrosso di articoli per l'illuminazione per la casa, l'ufficio e i negozi</t>
  </si>
  <si>
    <t>46.48.00</t>
  </si>
  <si>
    <t>Commercio all'ingrosso di orologi e di gioielleria</t>
  </si>
  <si>
    <t>46.49.10</t>
  </si>
  <si>
    <t>Commercio all'ingrosso di carta, cartone e articoli di cartoleria</t>
  </si>
  <si>
    <t>46.49.21</t>
  </si>
  <si>
    <t>Commercio all'ingrosso di libri</t>
  </si>
  <si>
    <t>46.49.22</t>
  </si>
  <si>
    <t>Commercio all'ingrosso di riviste e giornali</t>
  </si>
  <si>
    <t>46.49.30</t>
  </si>
  <si>
    <t>Commercio all'ingrosso di giochi, giocattoli e attrezzature per bambini</t>
  </si>
  <si>
    <t>46.49.41</t>
  </si>
  <si>
    <t>Commercio all'ingrosso di biciclette</t>
  </si>
  <si>
    <t>46.49.49</t>
  </si>
  <si>
    <t>Commercio all'ingrosso di altre attrezzature e articoli sportivi</t>
  </si>
  <si>
    <t>46.49.50</t>
  </si>
  <si>
    <t>Commercio all'ingrosso di articoli in pelle e articoli da viaggio</t>
  </si>
  <si>
    <t>46.49.91</t>
  </si>
  <si>
    <t>Commercio all'ingrosso di articoli promozionali</t>
  </si>
  <si>
    <t>46.49.92</t>
  </si>
  <si>
    <t>Commercio all'ingrosso di bomboniere</t>
  </si>
  <si>
    <t>46.49.99</t>
  </si>
  <si>
    <t>Commercio all'ingrosso di altri beni di consumo vari n.c.a.</t>
  </si>
  <si>
    <t>46.50.10</t>
  </si>
  <si>
    <t>Commercio all'ingrosso di computer, unità periferiche e software</t>
  </si>
  <si>
    <t>46.50.20</t>
  </si>
  <si>
    <t>Commercio all'ingrosso di apparecchiature per telecomunicazioni</t>
  </si>
  <si>
    <t>46.50.30</t>
  </si>
  <si>
    <t>Commercio all'ingrosso di altre macchine e attrezzature per ufficio</t>
  </si>
  <si>
    <t>46.61.00</t>
  </si>
  <si>
    <t>Commercio all'ingrosso di macchinari, attrezzature e forniture agricole</t>
  </si>
  <si>
    <t>46.62.00</t>
  </si>
  <si>
    <t>Commercio all'ingrosso di macchine utensili</t>
  </si>
  <si>
    <t>46.63.00</t>
  </si>
  <si>
    <t>Commercio all'ingrosso di macchinari per l'estrazione, l'edilizia e l'ingegneria civile</t>
  </si>
  <si>
    <t>46.64.11</t>
  </si>
  <si>
    <t>Commercio all'ingrosso di navi e imbarcazioni</t>
  </si>
  <si>
    <t>46.64.19</t>
  </si>
  <si>
    <t>Commercio all'ingrosso di altri mezzi di trasporto</t>
  </si>
  <si>
    <t>46.64.20</t>
  </si>
  <si>
    <t>Commercio all'ingrosso di materiale elettrico per impianti industriali</t>
  </si>
  <si>
    <t>46.64.30</t>
  </si>
  <si>
    <t>Commercio all'ingrosso di attrezzature per parrucchieri, palestre, solarium e centri estetici</t>
  </si>
  <si>
    <t>46.64.40</t>
  </si>
  <si>
    <t>Commercio all'ingrosso di macchine tessili, per la lavorazione delle pelli e del cuoio, per lavanderie e stirerie</t>
  </si>
  <si>
    <t>46.64.51</t>
  </si>
  <si>
    <t>Commercio all'ingrosso di macchine e attrezzature per ristoranti e bar</t>
  </si>
  <si>
    <t>46.64.59</t>
  </si>
  <si>
    <t>Commercio all'ingrosso di altri macchinari per l'industria alimentare e delle bevande</t>
  </si>
  <si>
    <t>46.64.60</t>
  </si>
  <si>
    <t>Commercio all'ingrosso di macchinari e attrezzature per la pulizia</t>
  </si>
  <si>
    <t>46.64.91</t>
  </si>
  <si>
    <t>Commercio all'ingrosso di strumenti e apparecchiature di misurazione</t>
  </si>
  <si>
    <t>46.64.92</t>
  </si>
  <si>
    <t>Commercio all'ingrosso di attrazioni per parchi divertimento e parchi tematici e videogiochi</t>
  </si>
  <si>
    <t>46.64.99</t>
  </si>
  <si>
    <t>Commercio all'ingrosso di altri macchinari e attrezzature varie n.c.a.</t>
  </si>
  <si>
    <t>46.71.10</t>
  </si>
  <si>
    <t>Commercio all'ingrosso di automobili e autoveicoli leggeri</t>
  </si>
  <si>
    <t>46.71.20</t>
  </si>
  <si>
    <t>Commercio all'ingrosso di altri autoveicoli</t>
  </si>
  <si>
    <t>46.72.00</t>
  </si>
  <si>
    <t>Commercio all'ingrosso di parti e accessori di autoveicoli</t>
  </si>
  <si>
    <t>46.73.10</t>
  </si>
  <si>
    <t>Commercio all'ingrosso di motocicli</t>
  </si>
  <si>
    <t>46.73.20</t>
  </si>
  <si>
    <t>Commercio all'ingrosso di parti e accessori di motocicli</t>
  </si>
  <si>
    <t>46.81.00</t>
  </si>
  <si>
    <t>Commercio all'ingrosso di combustibili solidi, liquidi, gassosi e di prodotti derivati</t>
  </si>
  <si>
    <t>46.82.10</t>
  </si>
  <si>
    <t>Commercio all'ingrosso di metalli e minerali metalliferi ferrosi</t>
  </si>
  <si>
    <t>46.82.21</t>
  </si>
  <si>
    <t>Attività di compro oro</t>
  </si>
  <si>
    <t>46.82.29</t>
  </si>
  <si>
    <t>Commercio all'ingrosso di altri metalli e minerali metalliferi non ferrosi</t>
  </si>
  <si>
    <t>46.83.10</t>
  </si>
  <si>
    <t>Commercio all'ingrosso di legname</t>
  </si>
  <si>
    <t>46.83.21</t>
  </si>
  <si>
    <t>Commercio all'ingrosso di pitture, vernici e lacche</t>
  </si>
  <si>
    <t>46.83.22</t>
  </si>
  <si>
    <t>Commercio all'ingrosso di carta da parati e rivestimenti per pavimenti</t>
  </si>
  <si>
    <t>46.83.23</t>
  </si>
  <si>
    <t>Commercio all'ingrosso di porte, finestre e persiane</t>
  </si>
  <si>
    <t>46.83.29</t>
  </si>
  <si>
    <t>Commercio all'ingrosso di altri materiali da costruzione</t>
  </si>
  <si>
    <t>46.83.30</t>
  </si>
  <si>
    <t>Commercio all'ingrosso di articoli igienico-sanitari</t>
  </si>
  <si>
    <t>46.84.10</t>
  </si>
  <si>
    <t>Commercio all'ingrosso di ferramenta</t>
  </si>
  <si>
    <t>46.84.20</t>
  </si>
  <si>
    <t>Commercio all'ingrosso di apparecchi e accessori per impianti idraulici e di riscaldamento</t>
  </si>
  <si>
    <t>46.85.01</t>
  </si>
  <si>
    <t>Commercio all'ingrosso di fertilizzanti e altri prodotti chimici per l'agricoltura</t>
  </si>
  <si>
    <t>46.85.02</t>
  </si>
  <si>
    <t>Commercio all'ingrosso di liquidi per inalazione per sigarette elettroniche</t>
  </si>
  <si>
    <t>46.85.09</t>
  </si>
  <si>
    <t>Commercio all'ingrosso di altri prodotti chimici</t>
  </si>
  <si>
    <t>46.86.10</t>
  </si>
  <si>
    <t>Commercio all'ingrosso di materie plastiche in forme primarie e gomma</t>
  </si>
  <si>
    <t>46.86.20</t>
  </si>
  <si>
    <t>Commercio all'ingrosso di fibre tessili</t>
  </si>
  <si>
    <t>46.86.30</t>
  </si>
  <si>
    <t>Commercio all'ingrosso di articoli per imballaggio</t>
  </si>
  <si>
    <t>46.86.90</t>
  </si>
  <si>
    <t>Commercio all'ingrosso di altri prodotti intermedi n.c.a.</t>
  </si>
  <si>
    <t>46.87.10</t>
  </si>
  <si>
    <t>Commercio all'ingrosso di rottami e cascami metallici</t>
  </si>
  <si>
    <t>46.87.90</t>
  </si>
  <si>
    <t>Commercio all'ingrosso di altri rottami e cascami</t>
  </si>
  <si>
    <t>46.89.00</t>
  </si>
  <si>
    <t>Commercio all'ingrosso specializzato di altri prodotti n.c.a.</t>
  </si>
  <si>
    <t>46.90.00</t>
  </si>
  <si>
    <t>Commercio all'ingrosso non specializzato</t>
  </si>
  <si>
    <t>47.11.01</t>
  </si>
  <si>
    <t>Commercio al dettaglio non specializzato con prevalenza di prodotti alimentari surgelati</t>
  </si>
  <si>
    <t>47.11.02</t>
  </si>
  <si>
    <t>Commercio al dettaglio non specializzato con prevalenza di altri prodotti alimentari, bevande o tabacchi</t>
  </si>
  <si>
    <t>47.12.10</t>
  </si>
  <si>
    <t>Commercio al dettaglio non specializzato con prevalenza di apparecchiature informatiche ed elettrodomestici</t>
  </si>
  <si>
    <t>47.12.20</t>
  </si>
  <si>
    <t>Commercio al dettaglio non specializzato con prevalenza di mobili e articoli per uso domestico</t>
  </si>
  <si>
    <t>47.12.30</t>
  </si>
  <si>
    <t>Commercio al dettaglio non specializzato con prevalenza di ferramenta, materiali da costruzione e piante</t>
  </si>
  <si>
    <t>47.12.40</t>
  </si>
  <si>
    <t>Commercio al dettaglio non specializzato con prevalenza di cosmetici, articoli di profumeria e detersivi, articoli di cancelleria e giochi</t>
  </si>
  <si>
    <t>47.12.50</t>
  </si>
  <si>
    <t>Commercio al dettaglio non specializzato con prevalenza di articoli di abbigliamento e calzature</t>
  </si>
  <si>
    <t>47.12.90</t>
  </si>
  <si>
    <t>Commercio al dettaglio non specializzato di altri prodotti n.c.a.</t>
  </si>
  <si>
    <t>47.21.01</t>
  </si>
  <si>
    <t>Commercio al dettaglio di frutta e verdura fresca</t>
  </si>
  <si>
    <t>47.21.02</t>
  </si>
  <si>
    <t>Commercio al dettaglio di frutta e verdura secca e conservata</t>
  </si>
  <si>
    <t>47.22.00</t>
  </si>
  <si>
    <t>Commercio al dettaglio di carne e di prodotti a base di carne</t>
  </si>
  <si>
    <t>47.23.00</t>
  </si>
  <si>
    <t>Commercio al dettaglio di pesce, crostacei e molluschi</t>
  </si>
  <si>
    <t>47.24.10</t>
  </si>
  <si>
    <t>Commercio al dettaglio di pane</t>
  </si>
  <si>
    <t>47.24.20</t>
  </si>
  <si>
    <t>Commercio al dettaglio di pasticceria e dolciumi</t>
  </si>
  <si>
    <t>47.25.00</t>
  </si>
  <si>
    <t>Commercio al dettaglio di bevande</t>
  </si>
  <si>
    <t>47.26.01</t>
  </si>
  <si>
    <t>Commercio al dettaglio di tabacco in qualsiasi forma</t>
  </si>
  <si>
    <t>47.26.02</t>
  </si>
  <si>
    <t>Commercio al dettaglio di sigarette elettroniche e di liquidi per inalazione per sigarette elettroniche</t>
  </si>
  <si>
    <t>47.26.09</t>
  </si>
  <si>
    <t>Commercio al dettaglio di altri accessori per fumatori</t>
  </si>
  <si>
    <t>47.27.10</t>
  </si>
  <si>
    <t>Commercio al dettaglio di latte e prodotti lattiero-caseari</t>
  </si>
  <si>
    <t>47.27.20</t>
  </si>
  <si>
    <t>Commercio al dettaglio di caffè</t>
  </si>
  <si>
    <t>47.27.30</t>
  </si>
  <si>
    <t>Commercio al dettaglio di integratori alimentari e prodotti dietetici</t>
  </si>
  <si>
    <t>47.27.90</t>
  </si>
  <si>
    <t>Commercio al dettaglio di altri prodotti alimentari n.c.a.</t>
  </si>
  <si>
    <t>47.30.00</t>
  </si>
  <si>
    <t>Commercio al dettaglio di carburanti per autotrazione</t>
  </si>
  <si>
    <t>47.40.10</t>
  </si>
  <si>
    <t>Commercio al dettaglio di computer, unità periferiche e software</t>
  </si>
  <si>
    <t>47.40.20</t>
  </si>
  <si>
    <t>Commercio al dettaglio di apparecchiature per telecomunicazioni</t>
  </si>
  <si>
    <t>47.40.30</t>
  </si>
  <si>
    <t>Commercio al dettaglio di apparecchiature radiotelevisive</t>
  </si>
  <si>
    <t>47.51.10</t>
  </si>
  <si>
    <t>Commercio al dettaglio di tessuti per abbigliamento e arredamento</t>
  </si>
  <si>
    <t>47.51.20</t>
  </si>
  <si>
    <t>Commercio al dettaglio di filati per maglieria e merceria</t>
  </si>
  <si>
    <t>47.52.10</t>
  </si>
  <si>
    <t>Commercio al dettaglio di ferramenta, vernici, vetro e materiale elettrico e termoidraulico</t>
  </si>
  <si>
    <t>47.52.20</t>
  </si>
  <si>
    <t>Commercio al dettaglio di articoli igienico-sanitari e per riscaldamento</t>
  </si>
  <si>
    <t>47.52.31</t>
  </si>
  <si>
    <t>Commercio al dettaglio di porte e finestre</t>
  </si>
  <si>
    <t>47.52.32</t>
  </si>
  <si>
    <t>Commercio al dettaglio di altri materiali da costruzione, mattoni e piastrelle n.c.a.</t>
  </si>
  <si>
    <t>47.52.40</t>
  </si>
  <si>
    <t>Commercio al dettaglio di attrezzature per il giardinaggio e la paesaggistica</t>
  </si>
  <si>
    <t>47.53.11</t>
  </si>
  <si>
    <t>Commercio al dettaglio di tappeti e moquette</t>
  </si>
  <si>
    <t>47.53.12</t>
  </si>
  <si>
    <t>Commercio al dettaglio di tende</t>
  </si>
  <si>
    <t>47.53.20</t>
  </si>
  <si>
    <t>Commercio al dettaglio di rivestimenti per pareti e pavimenti</t>
  </si>
  <si>
    <t>47.54.00</t>
  </si>
  <si>
    <t>Commercio al dettaglio di elettrodomestici</t>
  </si>
  <si>
    <t>47.55.10</t>
  </si>
  <si>
    <t>Commercio al dettaglio di mobili per la casa</t>
  </si>
  <si>
    <t>47.55.20</t>
  </si>
  <si>
    <t>Commercio al dettaglio di altri mobili</t>
  </si>
  <si>
    <t>47.55.30</t>
  </si>
  <si>
    <t>Commercio al dettaglio di articoli per l'illuminazione</t>
  </si>
  <si>
    <t>47.55.40</t>
  </si>
  <si>
    <t>Commercio al dettaglio di articoli per la tavola e la cucina</t>
  </si>
  <si>
    <t>47.55.90</t>
  </si>
  <si>
    <t>Commercio al dettaglio di attrezzature per bambini e altri articoli per la casa</t>
  </si>
  <si>
    <t>47.61.00</t>
  </si>
  <si>
    <t>Commercio al dettaglio di libri</t>
  </si>
  <si>
    <t>47.62.10</t>
  </si>
  <si>
    <t>Commercio al dettaglio di giornali e altre pubblicazioni periodiche</t>
  </si>
  <si>
    <t>47.62.20</t>
  </si>
  <si>
    <t>Commercio al dettaglio di articoli di cancelleria</t>
  </si>
  <si>
    <t>47.63.10</t>
  </si>
  <si>
    <t>Commercio al dettaglio di imbarcazioni</t>
  </si>
  <si>
    <t>47.63.21</t>
  </si>
  <si>
    <t>Commercio al dettaglio di biciclette</t>
  </si>
  <si>
    <t>47.63.29</t>
  </si>
  <si>
    <t>Commercio al dettaglio di altre attrezzature sportive</t>
  </si>
  <si>
    <t>47.64.00</t>
  </si>
  <si>
    <t>Commercio al dettaglio di giochi e giocattoli</t>
  </si>
  <si>
    <t>47.69.11</t>
  </si>
  <si>
    <t>Commercio al dettaglio di supporti registrati</t>
  </si>
  <si>
    <t>47.69.12</t>
  </si>
  <si>
    <t>Commercio al dettaglio di strumenti musicali</t>
  </si>
  <si>
    <t>47.69.20</t>
  </si>
  <si>
    <t>Commercio al dettaglio di articoli di filatelia, numismatica e da collezionismo</t>
  </si>
  <si>
    <t>47.69.30</t>
  </si>
  <si>
    <t>Commercio al dettaglio di articoli per disegno, pittura e scultura</t>
  </si>
  <si>
    <t>47.69.91</t>
  </si>
  <si>
    <t>Commercio al dettaglio di opere d'arte</t>
  </si>
  <si>
    <t>47.69.99</t>
  </si>
  <si>
    <t>Commercio al dettaglio di altri articoli vari culturali e ricreativi n.c.a.</t>
  </si>
  <si>
    <t>47.71.10</t>
  </si>
  <si>
    <t>Commercio al dettaglio di articoli di abbigliamento per adulti</t>
  </si>
  <si>
    <t>47.71.20</t>
  </si>
  <si>
    <t>Commercio al dettaglio di articoli di abbigliamento per neonati e bambini</t>
  </si>
  <si>
    <t>47.71.30</t>
  </si>
  <si>
    <t>Commercio al dettaglio di articoli di biancheria intima</t>
  </si>
  <si>
    <t>47.71.40</t>
  </si>
  <si>
    <t>Commercio al dettaglio di articoli di abbigliamento in pelle e pelliccia</t>
  </si>
  <si>
    <t>47.71.50</t>
  </si>
  <si>
    <t>Commercio al dettaglio di accessori per l'abbigliamento</t>
  </si>
  <si>
    <t>47.72.11</t>
  </si>
  <si>
    <t>Commercio al dettaglio di calzature e accessori per calzature per adulti</t>
  </si>
  <si>
    <t>47.72.12</t>
  </si>
  <si>
    <t>Commercio al dettaglio di calzature e accessori per calzature per neonati e bambini</t>
  </si>
  <si>
    <t>47.72.20</t>
  </si>
  <si>
    <t>Commercio al dettaglio di articoli in pelle e articoli da viaggio</t>
  </si>
  <si>
    <t>47.73.10</t>
  </si>
  <si>
    <t>Commercio al dettaglio di medicinali soggetti a prescrizione medica</t>
  </si>
  <si>
    <t>47.73.20</t>
  </si>
  <si>
    <t>Commercio al dettaglio di rimedi erboristici</t>
  </si>
  <si>
    <t>47.73.90</t>
  </si>
  <si>
    <t>Commercio al dettaglio di altri prodotti farmaceutici</t>
  </si>
  <si>
    <t>47.74.01</t>
  </si>
  <si>
    <t>Commercio al dettaglio di occhiali e lenti</t>
  </si>
  <si>
    <t>47.74.09</t>
  </si>
  <si>
    <t>Commercio al dettaglio di altri articoli medicali e ortopedici</t>
  </si>
  <si>
    <t>47.75.00</t>
  </si>
  <si>
    <t>Commercio al dettaglio di cosmetici e di articoli di profumeria</t>
  </si>
  <si>
    <t>47.76.10</t>
  </si>
  <si>
    <t>Commercio al dettaglio di fiori, piante e fertilizzanti</t>
  </si>
  <si>
    <t>47.76.20</t>
  </si>
  <si>
    <t>Commercio al dettaglio di animali da compagnia e alimenti per animali da compagnia</t>
  </si>
  <si>
    <t>47.77.00</t>
  </si>
  <si>
    <t>Commercio al dettaglio di orologi e articoli di gioielleria</t>
  </si>
  <si>
    <t>47.78.10</t>
  </si>
  <si>
    <t>Commercio al dettaglio di articoli per fotografia e ottica</t>
  </si>
  <si>
    <t>47.78.21</t>
  </si>
  <si>
    <t>Commercio al dettaglio di souvenir</t>
  </si>
  <si>
    <t>47.78.22</t>
  </si>
  <si>
    <t>Commercio al dettaglio di articoli di artigianato</t>
  </si>
  <si>
    <t>47.78.23</t>
  </si>
  <si>
    <t>Commercio al dettaglio di articoli religiosi</t>
  </si>
  <si>
    <t>47.78.24</t>
  </si>
  <si>
    <t>Commercio al dettaglio di bigiotteria</t>
  </si>
  <si>
    <t>47.78.25</t>
  </si>
  <si>
    <t>Commercio al dettaglio di bomboniere</t>
  </si>
  <si>
    <t>47.78.30</t>
  </si>
  <si>
    <t>Commercio al dettaglio di combustibile per uso domestico, bombole di gas, carbone e legna da ardere</t>
  </si>
  <si>
    <t>47.78.40</t>
  </si>
  <si>
    <t>Commercio al dettaglio di prodotti per la pulizia</t>
  </si>
  <si>
    <t>47.78.91</t>
  </si>
  <si>
    <t>Commercio al dettaglio di articoli per imballaggio</t>
  </si>
  <si>
    <t>47.78.92</t>
  </si>
  <si>
    <t>Commercio al dettaglio di articoli funerari e cimiteriali</t>
  </si>
  <si>
    <t>47.78.93</t>
  </si>
  <si>
    <t>Commercio al dettaglio di articoli per adulti</t>
  </si>
  <si>
    <t>47.78.99</t>
  </si>
  <si>
    <t>Commercio al dettaglio di altri prodotti vari non di seconda mano n.c.a.</t>
  </si>
  <si>
    <t>47.79.10</t>
  </si>
  <si>
    <t>Commercio al dettaglio di libri di seconda mano</t>
  </si>
  <si>
    <t>47.79.20</t>
  </si>
  <si>
    <t>Commercio al dettaglio di oggetti di antiquariato e mobili di seconda mano</t>
  </si>
  <si>
    <t>47.79.31</t>
  </si>
  <si>
    <t>Commercio al dettaglio di articoli di abbigliamento di seconda mano</t>
  </si>
  <si>
    <t>47.79.32</t>
  </si>
  <si>
    <t>Commercio al dettaglio di orologi e articoli di gioielleria di seconda mano</t>
  </si>
  <si>
    <t>47.79.39</t>
  </si>
  <si>
    <t>Commercio al dettaglio di altri articoli di seconda mano n.c.a.</t>
  </si>
  <si>
    <t>47.81.10</t>
  </si>
  <si>
    <t>Commercio al dettaglio di automobili e autoveicoli leggeri</t>
  </si>
  <si>
    <t>47.81.20</t>
  </si>
  <si>
    <t>Commercio al dettaglio di altri autoveicoli</t>
  </si>
  <si>
    <t>47.82.00</t>
  </si>
  <si>
    <t>Commercio al dettaglio di parti e accessori di autoveicoli</t>
  </si>
  <si>
    <t>47.83.10</t>
  </si>
  <si>
    <t>Commercio al dettaglio di motocicli</t>
  </si>
  <si>
    <t>47.83.20</t>
  </si>
  <si>
    <t>Commercio al dettaglio di parti e accessori di motocicli</t>
  </si>
  <si>
    <t>47.91.10</t>
  </si>
  <si>
    <t>Attività di servizi di intermediazione per il commercio al dettaglio non specializzato di articoli di seconda mano</t>
  </si>
  <si>
    <t>47.91.20</t>
  </si>
  <si>
    <t>Attività di servizi di intermediazione per il commercio al dettaglio non specializzato di prodotti nuovi</t>
  </si>
  <si>
    <t>47.92.10</t>
  </si>
  <si>
    <t>Attività di servizi di intermediazione per il commercio al dettaglio specializzato di prodotti alimentari e bevande</t>
  </si>
  <si>
    <t>47.92.21</t>
  </si>
  <si>
    <t>Attività di servizi di intermediazione per il commercio al dettaglio specializzato di autoveicoli e motocicli di seconda mano</t>
  </si>
  <si>
    <t>47.92.22</t>
  </si>
  <si>
    <t>Attività di servizi di intermediazione per il commercio al dettaglio specializzato di parti e accessori di autoveicoli e motocicli di seconda mano</t>
  </si>
  <si>
    <t>47.92.29</t>
  </si>
  <si>
    <t>Attività di servizi di intermediazione per il commercio al dettaglio specializzato di altri articoli di seconda mano</t>
  </si>
  <si>
    <t>47.92.31</t>
  </si>
  <si>
    <t>Attività di servizi di intermediazione per il commercio al dettaglio specializzato di autoveicoli, esclusi articoli di seconda mano</t>
  </si>
  <si>
    <t>47.92.32</t>
  </si>
  <si>
    <t>Attività di servizi di intermediazione per il commercio al dettaglio specializzato di parti e accessori di autoveicoli, esclusi articoli di seconda mano</t>
  </si>
  <si>
    <t>47.92.33</t>
  </si>
  <si>
    <t>Attività di servizi di intermediazione per il commercio al dettaglio specializzato di motocicli, parti e accessori di motocicli, esclusi articoli di seconda mano</t>
  </si>
  <si>
    <t>47.92.34</t>
  </si>
  <si>
    <t>Attività di servizi di intermediazione per il commercio al dettaglio specializzato di elettrodomestici e altri articoli per la casa, esclusi articoli di seconda mano</t>
  </si>
  <si>
    <t>47.92.35</t>
  </si>
  <si>
    <t>Attività di servizi di intermediazione per il commercio al dettaglio specializzato di prodotti tessili, articoli di abbigliamento e calzature, esclusi articoli di seconda mano</t>
  </si>
  <si>
    <t>47.92.36</t>
  </si>
  <si>
    <t>Attività di servizi di intermediazione per il commercio al dettaglio specializzato di cosmetici e di articoli di profumeria, esclusi articoli di seconda mano</t>
  </si>
  <si>
    <t>47.92.39</t>
  </si>
  <si>
    <t>Attività di servizi di intermediazione per il commercio al dettaglio specializzato di prodotti nuovi n.c.a.</t>
  </si>
  <si>
    <t>49.11.00</t>
  </si>
  <si>
    <t>Trasporto di passeggeri su ferrovia pesante</t>
  </si>
  <si>
    <t>49.12.00</t>
  </si>
  <si>
    <t>Altri trasporti ferroviari di passeggeri</t>
  </si>
  <si>
    <t>49.20.00</t>
  </si>
  <si>
    <t>Trasporto ferroviario di merci</t>
  </si>
  <si>
    <t>49.31.01</t>
  </si>
  <si>
    <t>Trasporto di linea di passeggeri su strada specializzato per visite turistiche</t>
  </si>
  <si>
    <t>49.31.02</t>
  </si>
  <si>
    <t>Altri trasporti di linea di passeggeri su strada</t>
  </si>
  <si>
    <t>49.32.01</t>
  </si>
  <si>
    <t>Trasporto non di linea di passeggeri su strada specializzato per visite turistiche</t>
  </si>
  <si>
    <t>49.32.02</t>
  </si>
  <si>
    <t>Altri trasporti non di linea di passeggeri su strada</t>
  </si>
  <si>
    <t>49.33.10</t>
  </si>
  <si>
    <t>Trasporto su taxi</t>
  </si>
  <si>
    <t>49.33.20</t>
  </si>
  <si>
    <t>Trasporto su veicoli a noleggio con conducente</t>
  </si>
  <si>
    <t>49.34.00</t>
  </si>
  <si>
    <t>Trasporto di passeggeri mediante funivie e sciovie</t>
  </si>
  <si>
    <t>49.39.00</t>
  </si>
  <si>
    <t>Altri trasporti terrestri di passeggeri n.c.a.</t>
  </si>
  <si>
    <t>49.41.00</t>
  </si>
  <si>
    <t>Trasporto di merci su strada</t>
  </si>
  <si>
    <t>49.42.00</t>
  </si>
  <si>
    <t>Servizi di trasloco</t>
  </si>
  <si>
    <t>49.50.10</t>
  </si>
  <si>
    <t>Trasporto mediante condotte di gas</t>
  </si>
  <si>
    <t>49.50.20</t>
  </si>
  <si>
    <t>Trasporto mediante condotte di liquidi</t>
  </si>
  <si>
    <t>50.10.00</t>
  </si>
  <si>
    <t>Trasporto marittimo e costiero di passeggeri</t>
  </si>
  <si>
    <t>50.20.00</t>
  </si>
  <si>
    <t>Trasporto marittimo e costiero di merci</t>
  </si>
  <si>
    <t>50.30.00</t>
  </si>
  <si>
    <t>Trasporto per vie d'acqua interne di passeggeri</t>
  </si>
  <si>
    <t>50.40.00</t>
  </si>
  <si>
    <t>Trasporto per vie d'acqua interne di merci</t>
  </si>
  <si>
    <t>51.10.10</t>
  </si>
  <si>
    <t>Trasporto aereo di linea di passeggeri</t>
  </si>
  <si>
    <t>51.10.20</t>
  </si>
  <si>
    <t>Trasporto aereo non di linea di passeggeri</t>
  </si>
  <si>
    <t>51.21.00</t>
  </si>
  <si>
    <t>Trasporto aereo di merci</t>
  </si>
  <si>
    <t>51.22.00</t>
  </si>
  <si>
    <t>Trasporto spaziale</t>
  </si>
  <si>
    <t>52.10.10</t>
  </si>
  <si>
    <t>Magazzinaggio e deposito non refrigerato</t>
  </si>
  <si>
    <t>52.10.20</t>
  </si>
  <si>
    <t>Magazzinaggio e deposito refrigerato</t>
  </si>
  <si>
    <t>52.21.10</t>
  </si>
  <si>
    <t>Gestione di infrastrutture ferroviarie</t>
  </si>
  <si>
    <t>52.21.20</t>
  </si>
  <si>
    <t>Gestione e manutenzione di strade</t>
  </si>
  <si>
    <t>52.21.30</t>
  </si>
  <si>
    <t>Gestione di stazioni per autobus</t>
  </si>
  <si>
    <t>52.21.40</t>
  </si>
  <si>
    <t>Gestione di centri di movimentazione merci</t>
  </si>
  <si>
    <t>52.21.50</t>
  </si>
  <si>
    <t>Gestione di parcheggi e autorimesse</t>
  </si>
  <si>
    <t>52.21.60</t>
  </si>
  <si>
    <t>Attività di traino e soccorso stradale</t>
  </si>
  <si>
    <t>52.21.90</t>
  </si>
  <si>
    <t>Altri servizi di supporto al trasporto terrestre</t>
  </si>
  <si>
    <t>52.22.01</t>
  </si>
  <si>
    <t>Liquefazione e rigassificazione di gas a scopo di trasporto marittimo e per vie d'acqua interne</t>
  </si>
  <si>
    <t>52.22.09</t>
  </si>
  <si>
    <t>Altri servizi di supporto al trasporto marittimo e per vie d'acqua interne</t>
  </si>
  <si>
    <t>52.23.00</t>
  </si>
  <si>
    <t>Servizi di supporto al trasporto aereo</t>
  </si>
  <si>
    <t>52.24.10</t>
  </si>
  <si>
    <t>Movimentazione merci relativa a trasporti aerei</t>
  </si>
  <si>
    <t>52.24.20</t>
  </si>
  <si>
    <t>Movimentazione merci relativa a trasporti marittimi e per vie d'acqua interne</t>
  </si>
  <si>
    <t>52.24.30</t>
  </si>
  <si>
    <t>Movimentazione merci relativa a trasporti ferroviari</t>
  </si>
  <si>
    <t>52.24.40</t>
  </si>
  <si>
    <t>Movimentazione merci relativa ad altri trasporti terrestri</t>
  </si>
  <si>
    <t>52.25.01</t>
  </si>
  <si>
    <t>Servizi di logistica per opere d'arte</t>
  </si>
  <si>
    <t>52.25.09</t>
  </si>
  <si>
    <t>Altri servizi di logistica</t>
  </si>
  <si>
    <t>52.26.01</t>
  </si>
  <si>
    <t>Attività di agenti e agenzie di dogana</t>
  </si>
  <si>
    <t>52.26.02</t>
  </si>
  <si>
    <t>Attività di spedizione merci</t>
  </si>
  <si>
    <t>52.31.00</t>
  </si>
  <si>
    <t>Attività di servizi di intermediazione per il trasporto di merci</t>
  </si>
  <si>
    <t>52.32.00</t>
  </si>
  <si>
    <t>Attività di servizi di intermediazione per il trasporto di passeggeri</t>
  </si>
  <si>
    <t>53.10.00</t>
  </si>
  <si>
    <t>Attività postali con obbligo di servizio universale</t>
  </si>
  <si>
    <t>53.20.00</t>
  </si>
  <si>
    <t>Altre attività postali e di corriere</t>
  </si>
  <si>
    <t>53.30.00</t>
  </si>
  <si>
    <t>Attività di servizi di intermediazione per attività postali e di corriere</t>
  </si>
  <si>
    <t>55.10.00</t>
  </si>
  <si>
    <t>Servizi di alloggio di alberghi e simili</t>
  </si>
  <si>
    <t>55.20.10</t>
  </si>
  <si>
    <t>Ostelli</t>
  </si>
  <si>
    <t>55.20.20</t>
  </si>
  <si>
    <t>Rifugi e baite di montagna</t>
  </si>
  <si>
    <t>55.20.31</t>
  </si>
  <si>
    <t>Case religiose di ospitalità</t>
  </si>
  <si>
    <t>55.20.32</t>
  </si>
  <si>
    <t>Altre case sociali di ospitalità</t>
  </si>
  <si>
    <t>55.20.41</t>
  </si>
  <si>
    <t>Bed and breakfast</t>
  </si>
  <si>
    <t>55.20.42</t>
  </si>
  <si>
    <t>Servizi di alloggio in camere, case e appartamenti per vacanze</t>
  </si>
  <si>
    <t>55.20.51</t>
  </si>
  <si>
    <t>Servizi di alloggio in aziende agricole</t>
  </si>
  <si>
    <t>55.20.52</t>
  </si>
  <si>
    <t>Servizi di alloggio in aziende ittiche</t>
  </si>
  <si>
    <t>55.30.01</t>
  </si>
  <si>
    <t>Campeggi</t>
  </si>
  <si>
    <t>55.30.02</t>
  </si>
  <si>
    <t>Villaggi turistici e alloggi glamping</t>
  </si>
  <si>
    <t>55.30.03</t>
  </si>
  <si>
    <t>Aree attrezzate per veicoli ricreazionali</t>
  </si>
  <si>
    <t>55.30.04</t>
  </si>
  <si>
    <t>Marina resort</t>
  </si>
  <si>
    <t>55.40.00</t>
  </si>
  <si>
    <t>Attività di servizi di intermediazione per servizi di alloggio</t>
  </si>
  <si>
    <t>55.90.00</t>
  </si>
  <si>
    <t>Altri servizi di alloggio</t>
  </si>
  <si>
    <t>56.11.11</t>
  </si>
  <si>
    <t>Attività di ristoranti con servizio al tavolo, escluse gelaterie e pasticcerie</t>
  </si>
  <si>
    <t>56.11.12</t>
  </si>
  <si>
    <t>Attività di ristoranti senza servizio al tavolo o da asporto, escluse gelaterie e pasticcerie</t>
  </si>
  <si>
    <t>56.11.21</t>
  </si>
  <si>
    <t>Attività di gelaterie con servizio al tavolo</t>
  </si>
  <si>
    <t>56.11.22</t>
  </si>
  <si>
    <t>Attività di gelaterie senza servizio al tavolo o da asporto</t>
  </si>
  <si>
    <t>56.11.23</t>
  </si>
  <si>
    <t>Attività di pasticcerie con servizio al tavolo</t>
  </si>
  <si>
    <t>56.11.24</t>
  </si>
  <si>
    <t>Attività di pasticcerie senza servizio al tavolo o da asporto</t>
  </si>
  <si>
    <t>56.11.91</t>
  </si>
  <si>
    <t>Attività di ristoranti connesse alle aziende agricole</t>
  </si>
  <si>
    <t>56.11.92</t>
  </si>
  <si>
    <t>Attività di ristoranti connesse alle aziende ittiche</t>
  </si>
  <si>
    <t>56.11.93</t>
  </si>
  <si>
    <t>Attività di ristoranti a bordo di mezzi di trasporto</t>
  </si>
  <si>
    <t>56.12.01</t>
  </si>
  <si>
    <t>Attività di servizi di ristorazione mobile di ristoranti e altri esercizi di ristorazione simili</t>
  </si>
  <si>
    <t>56.12.02</t>
  </si>
  <si>
    <t>Attività di servizi di ristorazione mobile di gelaterie</t>
  </si>
  <si>
    <t>56.12.03</t>
  </si>
  <si>
    <t>Attività di servizi di ristorazione mobile di pasticcerie</t>
  </si>
  <si>
    <t>56.21.01</t>
  </si>
  <si>
    <t>Attività di catering per eventi presso location dei clienti</t>
  </si>
  <si>
    <t>56.21.02</t>
  </si>
  <si>
    <t>Attività di catering per eventi presso sale per banchetti</t>
  </si>
  <si>
    <t>56.22.01</t>
  </si>
  <si>
    <t>Attività di servizi di catering su base contrattuale</t>
  </si>
  <si>
    <t>56.22.02</t>
  </si>
  <si>
    <t>Altri servizi di ristorazione</t>
  </si>
  <si>
    <t>56.30.01</t>
  </si>
  <si>
    <t>Attività di somministrazione di bevande in bar e caffetterie</t>
  </si>
  <si>
    <t>56.30.02</t>
  </si>
  <si>
    <t>Attività di somministrazione di bevande in lounge cocktail bar</t>
  </si>
  <si>
    <t>56.30.03</t>
  </si>
  <si>
    <t>Attività di somministrazione mobile di bevande</t>
  </si>
  <si>
    <t>56.30.04</t>
  </si>
  <si>
    <t>Attività di somministrazione di bevande a bordo di mezzi di trasporto</t>
  </si>
  <si>
    <t>56.40.00</t>
  </si>
  <si>
    <t>Attività di servizi di intermediazione per servizi di ristorazione</t>
  </si>
  <si>
    <t>58.11.00</t>
  </si>
  <si>
    <t>Edizione di libri</t>
  </si>
  <si>
    <t>58.12.00</t>
  </si>
  <si>
    <t>Edizione di quotidiani</t>
  </si>
  <si>
    <t>58.13.00</t>
  </si>
  <si>
    <t>Edizione di riviste e periodici</t>
  </si>
  <si>
    <t>58.19.00</t>
  </si>
  <si>
    <t>Altre attività editoriali, esclusa l'edizione di software</t>
  </si>
  <si>
    <t>58.21.00</t>
  </si>
  <si>
    <t>Edizione di videogiochi</t>
  </si>
  <si>
    <t>58.29.00</t>
  </si>
  <si>
    <t>Edizione di altri software</t>
  </si>
  <si>
    <t>59.11.00</t>
  </si>
  <si>
    <t>Attività di produzione cinematografica, di video e programmi televisivi</t>
  </si>
  <si>
    <t>59.12.00</t>
  </si>
  <si>
    <t>Attività di post-produzione cinematografica, di video e programmi televisivi</t>
  </si>
  <si>
    <t>59.13.00</t>
  </si>
  <si>
    <t>Attività di distribuzione cinematografica, di video e programmi televisivi</t>
  </si>
  <si>
    <t>59.14.00</t>
  </si>
  <si>
    <t>Attività di proiezione cinematografica</t>
  </si>
  <si>
    <t>59.20.10</t>
  </si>
  <si>
    <t>Attività di registrazione sonora</t>
  </si>
  <si>
    <t>59.20.20</t>
  </si>
  <si>
    <t>Editoria musicale</t>
  </si>
  <si>
    <t>60.10.00</t>
  </si>
  <si>
    <t>Attività di trasmissione radiofonica e distribuzione di audio</t>
  </si>
  <si>
    <t>60.20.00</t>
  </si>
  <si>
    <t>Attività di programmazione e trasmissione televisive e di distribuzione di video</t>
  </si>
  <si>
    <t>60.31.00</t>
  </si>
  <si>
    <t>Attività delle agenzie di stampa</t>
  </si>
  <si>
    <t>60.39.00</t>
  </si>
  <si>
    <t>Altre attività di distribuzione di contenuti</t>
  </si>
  <si>
    <t>61.10.01</t>
  </si>
  <si>
    <t>Attività di telecomunicazioni fisse</t>
  </si>
  <si>
    <t>61.10.02</t>
  </si>
  <si>
    <t>Attività di telecomunicazioni mobili</t>
  </si>
  <si>
    <t>61.10.03</t>
  </si>
  <si>
    <t>Attività di telecomunicazioni satellitari</t>
  </si>
  <si>
    <t>61.20.00</t>
  </si>
  <si>
    <t>Attività di rivendita di telecomunicazioni e attività di servizi di intermediazione per telecomunicazioni</t>
  </si>
  <si>
    <t>61.90.10</t>
  </si>
  <si>
    <t>Erogazione di servizi di accesso a Internet</t>
  </si>
  <si>
    <t>61.90.20</t>
  </si>
  <si>
    <t>Erogazione di servizi di messaggistica e di notifica</t>
  </si>
  <si>
    <t>61.90.90</t>
  </si>
  <si>
    <t>Altre attività di telecomunicazioni n.c.a.</t>
  </si>
  <si>
    <t>62.10.00</t>
  </si>
  <si>
    <t>Attività di programmazione informatica</t>
  </si>
  <si>
    <t>62.20.10</t>
  </si>
  <si>
    <t>Attività di consulenza informatica</t>
  </si>
  <si>
    <t>62.20.20</t>
  </si>
  <si>
    <t>Attività di gestione di strutture informatiche</t>
  </si>
  <si>
    <t>62.90.01</t>
  </si>
  <si>
    <t>Configurazione di personal computer</t>
  </si>
  <si>
    <t>62.90.09</t>
  </si>
  <si>
    <t>Altre attività dei servizi connessi alle tecnologie dell'informazione e dell'informatica n.c.a.</t>
  </si>
  <si>
    <t>63.10.10</t>
  </si>
  <si>
    <t>Fornitura di infrastrutture informatiche, hosting e attività connesse</t>
  </si>
  <si>
    <t>63.10.21</t>
  </si>
  <si>
    <t>Elaborazione dati contabili</t>
  </si>
  <si>
    <t>63.10.29</t>
  </si>
  <si>
    <t>Elaborazione altri dati</t>
  </si>
  <si>
    <t>63.91.00</t>
  </si>
  <si>
    <t>Attività dei portali di ricerca sul web</t>
  </si>
  <si>
    <t>63.92.00</t>
  </si>
  <si>
    <t>Altre attività dei servizi di informazione</t>
  </si>
  <si>
    <t>64.11.00</t>
  </si>
  <si>
    <t>Attività delle banche centrali</t>
  </si>
  <si>
    <t>64.19.10</t>
  </si>
  <si>
    <t>Altre intermediazioni monetarie fornite da istituti monetari diversi dalla banca centrale</t>
  </si>
  <si>
    <t>64.19.20</t>
  </si>
  <si>
    <t>Altre intermediazioni monetarie fornite da istituti di moneta elettronica</t>
  </si>
  <si>
    <t>64.19.30</t>
  </si>
  <si>
    <t>Altre intermediazioni monetarie fornite da Cassa Depositi e Prestiti (CDP)</t>
  </si>
  <si>
    <t>64.21.00</t>
  </si>
  <si>
    <t>Attività delle società di partecipazione (holding)</t>
  </si>
  <si>
    <t>64.22.00</t>
  </si>
  <si>
    <t>Attività dei conduit di finanziamento</t>
  </si>
  <si>
    <t>64.31.00</t>
  </si>
  <si>
    <t>Attività dei fondi di investimento del mercato monetario e del mercato non monetario</t>
  </si>
  <si>
    <t>64.32.00</t>
  </si>
  <si>
    <t>Attività di conti fiduciari, per la gestione dell'eredità e di agenzia</t>
  </si>
  <si>
    <t>64.91.00</t>
  </si>
  <si>
    <t>Leasing finanziario</t>
  </si>
  <si>
    <t>64.92.10</t>
  </si>
  <si>
    <t>Attività di factoring</t>
  </si>
  <si>
    <t>64.92.91</t>
  </si>
  <si>
    <t>Altre attività di concessione del credito fornite dai consorzi di garanzia collettiva fidi</t>
  </si>
  <si>
    <t>64.92.99</t>
  </si>
  <si>
    <t>Altre attività varie di concessione del credito n.c.a.</t>
  </si>
  <si>
    <t>64.99.00</t>
  </si>
  <si>
    <t>Altre attività di servizi finanziari, ad esclusione di assicurazioni e fondi pensione n.c.a.</t>
  </si>
  <si>
    <t>65.11.00</t>
  </si>
  <si>
    <t>Assicurazioni sulla vita</t>
  </si>
  <si>
    <t>65.12.00</t>
  </si>
  <si>
    <t>Assicurazioni diverse da quelle sulla vita</t>
  </si>
  <si>
    <t>65.20.00</t>
  </si>
  <si>
    <t>Riassicurazioni</t>
  </si>
  <si>
    <t>65.30.00</t>
  </si>
  <si>
    <t>Fondi pensione</t>
  </si>
  <si>
    <t>66.11.00</t>
  </si>
  <si>
    <t>Amministrazione di mercati finanziari</t>
  </si>
  <si>
    <t>66.12.00</t>
  </si>
  <si>
    <t>Attività di negoziazione di contratti relativi a titoli e merci</t>
  </si>
  <si>
    <t>66.19.10</t>
  </si>
  <si>
    <t>Attività di elaborazione e liquidazione delle transazioni finanziarie tramite carta di credito</t>
  </si>
  <si>
    <t>66.19.21</t>
  </si>
  <si>
    <t>Attività di consulenza finanziaria fornite da consulenti finanziari abilitati all'offerta fuori sede</t>
  </si>
  <si>
    <t>66.19.22</t>
  </si>
  <si>
    <t>Altre attività di consulenza finanziaria</t>
  </si>
  <si>
    <t>66.19.90</t>
  </si>
  <si>
    <t>Altre attività ausiliarie dei servizi finanziari n.c.a., escluse assicurazioni e fondi pensione</t>
  </si>
  <si>
    <t>66.21.00</t>
  </si>
  <si>
    <t>Valutazione dei rischi e dei danni</t>
  </si>
  <si>
    <t>66.22.00</t>
  </si>
  <si>
    <t>Attività di agenti e intermediari delle assicurazioni</t>
  </si>
  <si>
    <t>66.29.01</t>
  </si>
  <si>
    <t>Attività di vigilanza su assicurazioni e fondi pensione</t>
  </si>
  <si>
    <t>66.29.09</t>
  </si>
  <si>
    <t>Altre attività ausiliarie delle assicurazioni e dei fondi pensione n.c.a.</t>
  </si>
  <si>
    <t>66.30.01</t>
  </si>
  <si>
    <t>Gestione di organismi di investimento collettivo del risparmio, fondi pensione e portafogli</t>
  </si>
  <si>
    <t>66.30.02</t>
  </si>
  <si>
    <t>Servizi di gestione di trust</t>
  </si>
  <si>
    <t>66.30.03</t>
  </si>
  <si>
    <t>Servizi fiduciari e di custodia</t>
  </si>
  <si>
    <t>68.11.00</t>
  </si>
  <si>
    <t>Compravendita di beni immobili effettuata su beni propri</t>
  </si>
  <si>
    <t>68.12.00</t>
  </si>
  <si>
    <t>Sviluppo di progetti immobiliari</t>
  </si>
  <si>
    <t>68.20.01</t>
  </si>
  <si>
    <t>Affitto e gestione di terreni per telecomunicazioni propri o in locazione</t>
  </si>
  <si>
    <t>68.20.02</t>
  </si>
  <si>
    <t>Affitto e gestione di altri terreni ed edifici non residenziali, impianti e fabbriche propri o in locazione</t>
  </si>
  <si>
    <t>68.20.09</t>
  </si>
  <si>
    <t>Affitto e gestione di beni immobili propri o in locazione n.c.a.</t>
  </si>
  <si>
    <t>68.31.00</t>
  </si>
  <si>
    <t>Attività di servizi di intermediazione per attività immobiliari</t>
  </si>
  <si>
    <t>68.32.01</t>
  </si>
  <si>
    <t>Gestione di beni immobili per conto terzi</t>
  </si>
  <si>
    <t>68.32.09</t>
  </si>
  <si>
    <t>Altre attività immobiliari per conto terzi n.c.a.</t>
  </si>
  <si>
    <t>69.10.10</t>
  </si>
  <si>
    <t>Attività legali e giuridiche</t>
  </si>
  <si>
    <t>69.10.20</t>
  </si>
  <si>
    <t>Attività notarili</t>
  </si>
  <si>
    <t>69.10.30</t>
  </si>
  <si>
    <t>Attività di supporto alle attività legali, giuridiche e notarili</t>
  </si>
  <si>
    <t>69.20.01</t>
  </si>
  <si>
    <t>Attività di commercialisti</t>
  </si>
  <si>
    <t>69.20.02</t>
  </si>
  <si>
    <t>Attività di revisori legali in ambito contabile</t>
  </si>
  <si>
    <t>69.20.03</t>
  </si>
  <si>
    <t>Attività di esperti contabili</t>
  </si>
  <si>
    <t>69.20.04</t>
  </si>
  <si>
    <t>Attività di consulenti del lavoro</t>
  </si>
  <si>
    <t>69.20.05</t>
  </si>
  <si>
    <t>Attività di altri soggetti simili in materia di contabilità delle retribuzioni e buste paga</t>
  </si>
  <si>
    <t>69.20.06</t>
  </si>
  <si>
    <t>Attività di altri consulenti, periti e altri soggetti simili in ambito tributario e contabile</t>
  </si>
  <si>
    <t>69.20.07</t>
  </si>
  <si>
    <t>Attività di centri di assistenza fiscale</t>
  </si>
  <si>
    <t>70.10.00</t>
  </si>
  <si>
    <t>Attività di sedi centrali</t>
  </si>
  <si>
    <t>70.20.01</t>
  </si>
  <si>
    <t>Attività di consulenza in materia di logistica</t>
  </si>
  <si>
    <t>70.20.02</t>
  </si>
  <si>
    <t>Attività di certificazione di processi</t>
  </si>
  <si>
    <t>Consulenza imprenditoriale e altre attività di consulenza gestionale n.c.a.</t>
  </si>
  <si>
    <t>71.11.01</t>
  </si>
  <si>
    <t>Progettazione, pianificazione e supervisione di scavi archeologici</t>
  </si>
  <si>
    <t>71.11.09</t>
  </si>
  <si>
    <t>Attività di architettura n.c.a.</t>
  </si>
  <si>
    <t>71.12.10</t>
  </si>
  <si>
    <t>Attività di ingegneria</t>
  </si>
  <si>
    <t>71.12.20</t>
  </si>
  <si>
    <t>Gestione di progetti relativi a opere di ingegneria integrata</t>
  </si>
  <si>
    <t>71.12.30</t>
  </si>
  <si>
    <t>Elaborazione e supervisione di progetti da parte di geometri</t>
  </si>
  <si>
    <t>71.12.40</t>
  </si>
  <si>
    <t>Attività di cartografia e aerofotogrammetria</t>
  </si>
  <si>
    <t>71.12.50</t>
  </si>
  <si>
    <t>Attività di geologia, di prospezione geognostica e mineraria</t>
  </si>
  <si>
    <t>71.20.11</t>
  </si>
  <si>
    <t>Collaudi e analisi tecniche per indagini archeologiche</t>
  </si>
  <si>
    <t>71.20.19</t>
  </si>
  <si>
    <t>Altri collaudi e analisi tecniche di prodotti</t>
  </si>
  <si>
    <t>71.20.21</t>
  </si>
  <si>
    <t>Attività di riconoscimento dell'origine dei prodotti</t>
  </si>
  <si>
    <t>71.20.22</t>
  </si>
  <si>
    <t>Revisione periodica a norma di legge dell'idoneità alla circolazione di autoveicoli e motocicli</t>
  </si>
  <si>
    <t>71.20.29</t>
  </si>
  <si>
    <t>Altre attività di controllo di qualità e certificazione di prodotti</t>
  </si>
  <si>
    <t>72.10.10</t>
  </si>
  <si>
    <t>Ricerca e sviluppo sperimentale nel campo delle biotecnologie</t>
  </si>
  <si>
    <t>72.10.21</t>
  </si>
  <si>
    <t>Ricerca e sviluppo sperimentale nel campo della geologia</t>
  </si>
  <si>
    <t>72.10.22</t>
  </si>
  <si>
    <t>Ricerca e sviluppo sperimentale nel campo della diagnostica per la conservazione dei beni culturali</t>
  </si>
  <si>
    <t>72.10.29</t>
  </si>
  <si>
    <t>Ricerca e sviluppo sperimentale nel campo delle altre scienze naturali e dell'ingegneria n.c.a.</t>
  </si>
  <si>
    <t>72.20.01</t>
  </si>
  <si>
    <t>Ricerca e sviluppo sperimentale nel campo dell'archeologia</t>
  </si>
  <si>
    <t>72.20.09</t>
  </si>
  <si>
    <t>Ricerca e sviluppo sperimentale nel campo delle altre scienze sociali e umanistiche</t>
  </si>
  <si>
    <t>73.11.01</t>
  </si>
  <si>
    <t>Ideazione di campagne pubblicitarie</t>
  </si>
  <si>
    <t>73.11.02</t>
  </si>
  <si>
    <t>Conduzione di campagne di marketing e altri servizi pubblicitari</t>
  </si>
  <si>
    <t>73.11.03</t>
  </si>
  <si>
    <t>Attività di influencer marketing</t>
  </si>
  <si>
    <t>73.12.00</t>
  </si>
  <si>
    <t>Attività di concessionarie pubblicitarie</t>
  </si>
  <si>
    <t>73.20.00</t>
  </si>
  <si>
    <t>Ricerche di mercato e sondaggi di opinione</t>
  </si>
  <si>
    <t>73.30.01</t>
  </si>
  <si>
    <t>Attività di rappresentanza di interessi</t>
  </si>
  <si>
    <t>73.30.02</t>
  </si>
  <si>
    <t>Attività di informazione scientifica inerente prodotti farmaceutici e articoli medicali per scopi promozionali</t>
  </si>
  <si>
    <t>73.30.03</t>
  </si>
  <si>
    <t>Attività di promozione di altri prodotti</t>
  </si>
  <si>
    <t>73.30.09</t>
  </si>
  <si>
    <t>Pubbliche relazioni e comunicazione n.c.a.</t>
  </si>
  <si>
    <t>74.11.10</t>
  </si>
  <si>
    <t>Attività di progettazione di prodotti industriali</t>
  </si>
  <si>
    <t>74.11.20</t>
  </si>
  <si>
    <t>Attività di progettazione di moda</t>
  </si>
  <si>
    <t>74.12.01</t>
  </si>
  <si>
    <t>Grafica di pagine web</t>
  </si>
  <si>
    <t>74.12.09</t>
  </si>
  <si>
    <t>Altre attività di progettazione grafica e di comunicazione visiva</t>
  </si>
  <si>
    <t>74.13.00</t>
  </si>
  <si>
    <t>Attività di progettazione di interni</t>
  </si>
  <si>
    <t>74.14.01</t>
  </si>
  <si>
    <t>Attività di progettazione specializzata fornite da disegnatori tecnici</t>
  </si>
  <si>
    <t>74.14.09</t>
  </si>
  <si>
    <t>Altre attività di progettazione specializzata n.c.a.</t>
  </si>
  <si>
    <t>74.20.11</t>
  </si>
  <si>
    <t>Attività fotografiche fornite da fotoreporter</t>
  </si>
  <si>
    <t>74.20.12</t>
  </si>
  <si>
    <t>Attività fotografiche aeree e subacquee</t>
  </si>
  <si>
    <t>74.20.19</t>
  </si>
  <si>
    <t>Altre attività fotografiche specializzate</t>
  </si>
  <si>
    <t>74.20.20</t>
  </si>
  <si>
    <t>Attività di sviluppo e stampa e altre attività fotografiche</t>
  </si>
  <si>
    <t>74.30.00</t>
  </si>
  <si>
    <t>Attività di traduzione e interpretariato</t>
  </si>
  <si>
    <t>74.91.00</t>
  </si>
  <si>
    <t>Attività di servizi di intermediazione e marketing di brevetti</t>
  </si>
  <si>
    <t>74.99.11</t>
  </si>
  <si>
    <t>Attività di consulenza agraria fornite da agronomi</t>
  </si>
  <si>
    <t>74.99.12</t>
  </si>
  <si>
    <t>Attività di consulenza agraria fornite da agrotecnici</t>
  </si>
  <si>
    <t>74.99.13</t>
  </si>
  <si>
    <t>Attività di consulenza agraria fornite da periti agrari</t>
  </si>
  <si>
    <t>74.99.14</t>
  </si>
  <si>
    <t>Attività di consulenza agraria fornite da altri economisti specializzati in agricoltura</t>
  </si>
  <si>
    <t>74.99.15</t>
  </si>
  <si>
    <t>Attività di consulenza agraria viticolo enologica fornite da enologi</t>
  </si>
  <si>
    <t>74.99.16</t>
  </si>
  <si>
    <t>Attività di consulenza agraria viticolo enologica fornite da enotecnici</t>
  </si>
  <si>
    <t>74.99.19</t>
  </si>
  <si>
    <t>Altre attività di consulenza agraria n.c.a.</t>
  </si>
  <si>
    <t>74.99.21</t>
  </si>
  <si>
    <t>Attività di consulenza in materia di sicurezza e salute dei posti di lavoro</t>
  </si>
  <si>
    <t>74.99.29</t>
  </si>
  <si>
    <t>Altre attività di consulenza in materia di sicurezza</t>
  </si>
  <si>
    <t>74.99.31</t>
  </si>
  <si>
    <t>Attività di consulenza in materia di prevenzione e riduzione dell'inquinamento e di gestione dei rifiuti</t>
  </si>
  <si>
    <t>74.99.32</t>
  </si>
  <si>
    <t>Attività di consulenza in materia di gestione delle risorse energetiche, energie rinnovabili ed efficienza energetica</t>
  </si>
  <si>
    <t>74.99.33</t>
  </si>
  <si>
    <t>Attività di consulenza in materia di gestione delle risorse idriche, minerali e altre risorse naturali per usi differenti da quelli energetici</t>
  </si>
  <si>
    <t>74.99.41</t>
  </si>
  <si>
    <t>Attività di consulenza fornite da enotecari e sommelier</t>
  </si>
  <si>
    <t>74.99.42</t>
  </si>
  <si>
    <t>Attività di consulenza in gastronomia</t>
  </si>
  <si>
    <t>74.99.91</t>
  </si>
  <si>
    <t>Attività tecniche svolte da periti industriali</t>
  </si>
  <si>
    <t>74.99.92</t>
  </si>
  <si>
    <t>Attività di previsione meteorologica</t>
  </si>
  <si>
    <t>74.99.93</t>
  </si>
  <si>
    <t>Attività di agenzie, agenti e procuratori per lo spettacolo e lo sport</t>
  </si>
  <si>
    <t>74.99.94</t>
  </si>
  <si>
    <t>Attività di consulenza tecnica in ambito grafologico</t>
  </si>
  <si>
    <t>74.99.99</t>
  </si>
  <si>
    <t>Tutte le altre attività varie professionali, scientifiche e tecniche n.c.a.</t>
  </si>
  <si>
    <t>75.00.00</t>
  </si>
  <si>
    <t>Servizi veterinari</t>
  </si>
  <si>
    <t>77.11.00</t>
  </si>
  <si>
    <t>Noleggio e leasing operativo di automobili e autoveicoli leggeri</t>
  </si>
  <si>
    <t>77.12.00</t>
  </si>
  <si>
    <t>Noleggio e leasing operativo di autocarri</t>
  </si>
  <si>
    <t>77.21.01</t>
  </si>
  <si>
    <t>Noleggio e leasing operativo di biciclette</t>
  </si>
  <si>
    <t>77.21.02</t>
  </si>
  <si>
    <t>Noleggio e leasing operativo di imbarcazioni da diporto senza operatore</t>
  </si>
  <si>
    <t>77.21.09</t>
  </si>
  <si>
    <t>Noleggio e leasing operativo di altre attrezzature e articoli sportivi e ricreativi</t>
  </si>
  <si>
    <t>77.22.10</t>
  </si>
  <si>
    <t>Noleggio e leasing operativo di tessili, articoli di abbigliamento e calzature</t>
  </si>
  <si>
    <t>77.22.90</t>
  </si>
  <si>
    <t>Noleggio e leasing operativo di altri beni per uso personale e per la casa n.c.a.</t>
  </si>
  <si>
    <t>77.31.00</t>
  </si>
  <si>
    <t>Noleggio e leasing operativo di macchine e attrezzature agricole</t>
  </si>
  <si>
    <t>77.32.00</t>
  </si>
  <si>
    <t>Noleggio e leasing operativo di macchine e attrezzature per lavori edili e di ingegneria civile</t>
  </si>
  <si>
    <t>77.33.00</t>
  </si>
  <si>
    <t>Noleggio e leasing operativo di macchine, attrezzature e computer per ufficio</t>
  </si>
  <si>
    <t>77.34.00</t>
  </si>
  <si>
    <t>Noleggio e leasing operativo di mezzi di trasporto marittimi, fluviali e lacustri</t>
  </si>
  <si>
    <t>77.35.00</t>
  </si>
  <si>
    <t>Noleggio e leasing operativo di mezzi di trasporto aereo</t>
  </si>
  <si>
    <t>77.39.10</t>
  </si>
  <si>
    <t>Noleggio e leasing operativo di altri mezzi di trasporto terrestre</t>
  </si>
  <si>
    <t>77.39.91</t>
  </si>
  <si>
    <t>Noleggio e leasing operativo di apparecchi di sollevamento e movimentazione merci</t>
  </si>
  <si>
    <t>77.39.92</t>
  </si>
  <si>
    <t>Noleggio e leasing operativo di strutture e attrezzature per manifestazioni e spettacoli</t>
  </si>
  <si>
    <t>77.39.99</t>
  </si>
  <si>
    <t>Noleggio e leasing operativo di altre macchine, attrezzature e beni materiali vari n.c.a.</t>
  </si>
  <si>
    <t>77.40.00</t>
  </si>
  <si>
    <t>Concessione dei diritti di sfruttamento di proprietà intellettuale, escluse le opere soggette a diritto d'autore</t>
  </si>
  <si>
    <t>77.51.00</t>
  </si>
  <si>
    <t>Attività di servizi di intermediazione per il noleggio e il leasing operativo di automobili, autocaravan e rimorchi</t>
  </si>
  <si>
    <t>77.52.00</t>
  </si>
  <si>
    <t>Attività di servizi di intermediazione per il noleggio e il leasing operativo di altri beni materiali e beni immateriali non finanziari</t>
  </si>
  <si>
    <t>78.10.00</t>
  </si>
  <si>
    <t>Attività di agenzie di collocamento</t>
  </si>
  <si>
    <t>78.20.00</t>
  </si>
  <si>
    <t>Attività di agenzie di lavoro interinale e altre attività di fornitura di risorse umane</t>
  </si>
  <si>
    <t>79.11.00</t>
  </si>
  <si>
    <t>Attività di agenzie di viaggio</t>
  </si>
  <si>
    <t>79.12.00</t>
  </si>
  <si>
    <t>Attività di tour operator</t>
  </si>
  <si>
    <t>79.90.01</t>
  </si>
  <si>
    <t>Servizi di guida turistica</t>
  </si>
  <si>
    <t>79.90.02</t>
  </si>
  <si>
    <t>Servizi di accompagnamento in ambiente naturale</t>
  </si>
  <si>
    <t>79.90.03</t>
  </si>
  <si>
    <t>Altri servizi di accompagnamento turistico</t>
  </si>
  <si>
    <t>79.90.04</t>
  </si>
  <si>
    <t>Altre attività di assistenza turistica</t>
  </si>
  <si>
    <t>80.01.11</t>
  </si>
  <si>
    <t>Attività di investigazione in ambito privato</t>
  </si>
  <si>
    <t>80.01.12</t>
  </si>
  <si>
    <t>Attività di investigazione in ambito aziendale e commerciale</t>
  </si>
  <si>
    <t>80.01.13</t>
  </si>
  <si>
    <t>Attività di investigazione in ambito assicurativo</t>
  </si>
  <si>
    <t>80.01.14</t>
  </si>
  <si>
    <t>Attività di investigazione in ambito legale</t>
  </si>
  <si>
    <t>80.01.21</t>
  </si>
  <si>
    <t>Attività di vigilanza privata non armata</t>
  </si>
  <si>
    <t>80.01.29</t>
  </si>
  <si>
    <t>Altre attività di vigilanza privata</t>
  </si>
  <si>
    <t>80.09.00</t>
  </si>
  <si>
    <t>Attività di vigilanza n.c.a.</t>
  </si>
  <si>
    <t>81.10.00</t>
  </si>
  <si>
    <t>Attività di servizi integrati agli edifici</t>
  </si>
  <si>
    <t>81.21.00</t>
  </si>
  <si>
    <t>Attività di pulizia generale di edifici</t>
  </si>
  <si>
    <t>81.22.01</t>
  </si>
  <si>
    <t>Attività di sterilizzazione di attrezzature mediche</t>
  </si>
  <si>
    <t>81.22.09</t>
  </si>
  <si>
    <t>Altre attività di pulizia di edifici e pulizia industriale n.c.a.</t>
  </si>
  <si>
    <t>81.23.10</t>
  </si>
  <si>
    <t>Attività di sanificazione, disinfezione e disinfestazione</t>
  </si>
  <si>
    <t>81.23.91</t>
  </si>
  <si>
    <t>Pulitura delle strade e rimozione di neve e ghiaccio</t>
  </si>
  <si>
    <t>81.23.99</t>
  </si>
  <si>
    <t>Altre attività di pulizia varie n.c.a.</t>
  </si>
  <si>
    <t>81.30.00</t>
  </si>
  <si>
    <t>Attività di servizi per la cura del paesaggio</t>
  </si>
  <si>
    <t>82.10.00</t>
  </si>
  <si>
    <t>Attività amministrative e di supporto per le funzioni di ufficio</t>
  </si>
  <si>
    <t>82.20.00</t>
  </si>
  <si>
    <t>Attività dei call center</t>
  </si>
  <si>
    <t>82.30.01</t>
  </si>
  <si>
    <t>Organizzazione di conferenze e congressi</t>
  </si>
  <si>
    <t>82.30.02</t>
  </si>
  <si>
    <t>Organizzazione di fiere commerciali e di affari</t>
  </si>
  <si>
    <t>82.30.03</t>
  </si>
  <si>
    <t>Organizzazione di convegni ed eventi aziendali</t>
  </si>
  <si>
    <t>82.30.04</t>
  </si>
  <si>
    <t>Organizzazione di mercati agricoli e fiere dell'artigianato</t>
  </si>
  <si>
    <t>82.30.09</t>
  </si>
  <si>
    <t>Organizzazione di altri eventi</t>
  </si>
  <si>
    <t>82.40.01</t>
  </si>
  <si>
    <t>Attività di servizi di prenotazione di biglietti per spettacoli teatrali, sportivi e altri spettacoli di intrattenimento e divertimento</t>
  </si>
  <si>
    <t>82.40.09</t>
  </si>
  <si>
    <t>Altre attività di servizi di intermediazione per servizi di supporto alle imprese n.c.a.</t>
  </si>
  <si>
    <t>82.91.10</t>
  </si>
  <si>
    <t>Attività di recupero crediti</t>
  </si>
  <si>
    <t>82.91.20</t>
  </si>
  <si>
    <t>Attività di raccolta e fornitura di informazioni commerciali e di rating</t>
  </si>
  <si>
    <t>82.92.10</t>
  </si>
  <si>
    <t>Attività di imballaggio di generi alimentari</t>
  </si>
  <si>
    <t>82.92.20</t>
  </si>
  <si>
    <t>Attività di imballaggio di generi non alimentari</t>
  </si>
  <si>
    <t>82.99.11</t>
  </si>
  <si>
    <t>Fornitura di assistenza per la registrazione di autoveicoli</t>
  </si>
  <si>
    <t>82.99.19</t>
  </si>
  <si>
    <t>Richiesta certificati e disbrigo pratiche n.c.a.</t>
  </si>
  <si>
    <t>82.99.91</t>
  </si>
  <si>
    <t>Rilevamento del consumo di calore e acqua calda</t>
  </si>
  <si>
    <t>82.99.99</t>
  </si>
  <si>
    <t>Tutti gli altri servizi vari di supporto alle imprese n.c.a.</t>
  </si>
  <si>
    <t>84.11.10</t>
  </si>
  <si>
    <t>Attività degli organi legislativi ed esecutivi e delle amministrazioni centrali e locali</t>
  </si>
  <si>
    <t>84.11.20</t>
  </si>
  <si>
    <t>Servizi di gestione esattoriale per conto terzi</t>
  </si>
  <si>
    <t>84.11.30</t>
  </si>
  <si>
    <t>Attività di pianificazione generale e servizi statistici generali</t>
  </si>
  <si>
    <t>84.12.10</t>
  </si>
  <si>
    <t>Regolamentazione dei servizi di assistenza sanitaria</t>
  </si>
  <si>
    <t>84.12.20</t>
  </si>
  <si>
    <t>Regolamentazione dei servizi di istruzione</t>
  </si>
  <si>
    <t>84.12.30</t>
  </si>
  <si>
    <t>Regolamentazione dei servizi per l'edilizia abitativa e la tutela dell'ambiente</t>
  </si>
  <si>
    <t>84.12.40</t>
  </si>
  <si>
    <t>Regolamentazione dei servizi culturali e di altri servizi sociali</t>
  </si>
  <si>
    <t>84.13.10</t>
  </si>
  <si>
    <t>Regolamentazione dei servizi connessi a agricoltura, silvicoltura, caccia e pesca</t>
  </si>
  <si>
    <t>84.13.20</t>
  </si>
  <si>
    <t>Regolamentazione dei servizi connessi a combustibili ed energia</t>
  </si>
  <si>
    <t>84.13.30</t>
  </si>
  <si>
    <t>Regolamentazione dei servizi connessi a industrie estrattive e risorse minerarie, industrie manifatturiere e di costruzione</t>
  </si>
  <si>
    <t>84.13.40</t>
  </si>
  <si>
    <t>Regolamentazione dei servizi connessi a trasporti e comunicazioni</t>
  </si>
  <si>
    <t>84.13.50</t>
  </si>
  <si>
    <t>Regolamentazione dei servizi connessi a commercio, servizi di alloggio e ristorazione</t>
  </si>
  <si>
    <t>84.13.60</t>
  </si>
  <si>
    <t>Regolamentazione dei servizi connessi al turismo</t>
  </si>
  <si>
    <t>84.13.90</t>
  </si>
  <si>
    <t>Regolamentazione di altri servizi</t>
  </si>
  <si>
    <t>84.21.00</t>
  </si>
  <si>
    <t>Affari esteri</t>
  </si>
  <si>
    <t>84.22.00</t>
  </si>
  <si>
    <t>Difesa nazionale</t>
  </si>
  <si>
    <t>84.23.00</t>
  </si>
  <si>
    <t>Giustizia e attività giudiziarie</t>
  </si>
  <si>
    <t>84.24.10</t>
  </si>
  <si>
    <t>Ordine pubblico e sicurezza nazionale delle Forze dell'Ordine</t>
  </si>
  <si>
    <t>84.24.20</t>
  </si>
  <si>
    <t>Attività di supporto all'ordine pubblico e alla sicurezza nazionale fornite dalla Protezione Civile</t>
  </si>
  <si>
    <t>84.25.00</t>
  </si>
  <si>
    <t>Servizi antincendio</t>
  </si>
  <si>
    <t>84.30.00</t>
  </si>
  <si>
    <t>Assicurazione sociale obbligatoria</t>
  </si>
  <si>
    <t>85.10.00</t>
  </si>
  <si>
    <t>Istruzione prescolastica</t>
  </si>
  <si>
    <t>85.20.00</t>
  </si>
  <si>
    <t>Istruzione primaria</t>
  </si>
  <si>
    <t>85.31.10</t>
  </si>
  <si>
    <t>Istruzione secondaria di formazione generale di primo grado</t>
  </si>
  <si>
    <t>85.31.20</t>
  </si>
  <si>
    <t>Istruzione secondaria di formazione generale di secondo grado</t>
  </si>
  <si>
    <t>85.32.01</t>
  </si>
  <si>
    <t>Istruzione secondaria professionale erogata da scuole di vela e navigazione</t>
  </si>
  <si>
    <t>85.32.02</t>
  </si>
  <si>
    <t>Istruzione secondaria professionale erogata da scuole di volo</t>
  </si>
  <si>
    <t>85.32.03</t>
  </si>
  <si>
    <t>Istruzione secondaria professionale erogata da scuole di guida</t>
  </si>
  <si>
    <t>85.32.09</t>
  </si>
  <si>
    <t>Altra istruzione secondaria professionale n.c.a.</t>
  </si>
  <si>
    <t>85.33.00</t>
  </si>
  <si>
    <t>Istruzione post-secondaria non terziaria</t>
  </si>
  <si>
    <t>85.40.10</t>
  </si>
  <si>
    <t>Istruzione terziaria non universitaria professionale</t>
  </si>
  <si>
    <t>85.40.20</t>
  </si>
  <si>
    <t>Istruzione terziaria universitaria di primo, secondo e terzo ciclo e a ciclo unico</t>
  </si>
  <si>
    <t>85.51.01</t>
  </si>
  <si>
    <t>Insegnamento di pilates fornito da insegnanti e istruttori indipendenti</t>
  </si>
  <si>
    <t>85.51.09</t>
  </si>
  <si>
    <t>Formazione sportiva e ricreativa n.c.a.</t>
  </si>
  <si>
    <t>85.52.01</t>
  </si>
  <si>
    <t>Corsi di danza</t>
  </si>
  <si>
    <t>85.52.02</t>
  </si>
  <si>
    <t>Attività di educazione al patrimonio culturale</t>
  </si>
  <si>
    <t>85.52.09</t>
  </si>
  <si>
    <t>Altra formazione culturale</t>
  </si>
  <si>
    <t>85.53.00</t>
  </si>
  <si>
    <t>Attività di scuole guida</t>
  </si>
  <si>
    <t>85.59.10</t>
  </si>
  <si>
    <t>Corsi di lingua straniera</t>
  </si>
  <si>
    <t>85.59.20</t>
  </si>
  <si>
    <t>Corsi di formazione e corsi di aggiornamento professionale</t>
  </si>
  <si>
    <t>85.59.30</t>
  </si>
  <si>
    <t>Altri servizi di istruzione e formazione n.c.a. forniti da università popolari</t>
  </si>
  <si>
    <t>85.59.91</t>
  </si>
  <si>
    <t>Corsi di educazione consapevole attraverso il movimento</t>
  </si>
  <si>
    <t>85.59.99</t>
  </si>
  <si>
    <t>Tutti gli altri servizi vari di istruzione e formazione n.c.a.</t>
  </si>
  <si>
    <t>85.61.00</t>
  </si>
  <si>
    <t>Attività di servizi di intermediazione per corsi e tutor</t>
  </si>
  <si>
    <t>85.69.01</t>
  </si>
  <si>
    <t>Consulenza scolastica e servizi di orientamento scolastico</t>
  </si>
  <si>
    <t>85.69.09</t>
  </si>
  <si>
    <t>Altri servizi vari di supporto all'istruzione e formazione n.c.a.</t>
  </si>
  <si>
    <t>86.10.00</t>
  </si>
  <si>
    <t>Attività ospedaliere</t>
  </si>
  <si>
    <t>86.21.00</t>
  </si>
  <si>
    <t>Attività di medicina generale</t>
  </si>
  <si>
    <t>86.22.01</t>
  </si>
  <si>
    <t>Trattamenti di chirurgia estetica</t>
  </si>
  <si>
    <t>86.22.02</t>
  </si>
  <si>
    <t>Altre attività di medicina specialistica svolte da medici specialisti indipendenti</t>
  </si>
  <si>
    <t>86.22.03</t>
  </si>
  <si>
    <t>Altre attività di medicina specialistica svolte presso cliniche e centri specialistici</t>
  </si>
  <si>
    <t>86.23.00</t>
  </si>
  <si>
    <t>Attività odontoiatriche</t>
  </si>
  <si>
    <t>86.91.01</t>
  </si>
  <si>
    <t>Attività di diagnostica per immagini</t>
  </si>
  <si>
    <t>86.91.02</t>
  </si>
  <si>
    <t>Attività di laboratorio medico</t>
  </si>
  <si>
    <t>86.92.00</t>
  </si>
  <si>
    <t>Trasporto di pazienti in ambulanza</t>
  </si>
  <si>
    <t>86.93.00</t>
  </si>
  <si>
    <t>Attività di psicologi e psicoterapeuti, esclusi i medici</t>
  </si>
  <si>
    <t>86.94.01</t>
  </si>
  <si>
    <t>Attività infermieristiche</t>
  </si>
  <si>
    <t>86.94.02</t>
  </si>
  <si>
    <t>Attività ostetriche</t>
  </si>
  <si>
    <t>86.95.00</t>
  </si>
  <si>
    <t>Attività di fisioterapia</t>
  </si>
  <si>
    <t>86.96.01</t>
  </si>
  <si>
    <t>Chinesiologia</t>
  </si>
  <si>
    <t>86.96.09</t>
  </si>
  <si>
    <t>Attività di medicine complementari e alternative n.c.a.</t>
  </si>
  <si>
    <t>86.97.00</t>
  </si>
  <si>
    <t>Attività di servizi di intermediazione per attività mediche, odontoiatriche e altri servizi per la salute umana</t>
  </si>
  <si>
    <t>86.99.01</t>
  </si>
  <si>
    <t>Tecniche di trattamento del corpo</t>
  </si>
  <si>
    <t>86.99.02</t>
  </si>
  <si>
    <t>Danza-movimento terapia</t>
  </si>
  <si>
    <t>86.99.03</t>
  </si>
  <si>
    <t>Attività di psicomotricità</t>
  </si>
  <si>
    <t>86.99.09</t>
  </si>
  <si>
    <t>Altre attività varie per la salute umana n.c.a.</t>
  </si>
  <si>
    <t>87.10.00</t>
  </si>
  <si>
    <t>Attività di assistenza infermieristica residenziale</t>
  </si>
  <si>
    <t>87.20.00</t>
  </si>
  <si>
    <t>Attività di assistenza residenziale per persone affette da disturbi mentali o abuso di sostanze</t>
  </si>
  <si>
    <t>87.30.00</t>
  </si>
  <si>
    <t>Attività di assistenza residenziale per anziani o persone con disabilità fisiche</t>
  </si>
  <si>
    <t>87.91.00</t>
  </si>
  <si>
    <t>Attività di servizi di intermediazione per attività di assistenza residenziale</t>
  </si>
  <si>
    <t>87.99.00</t>
  </si>
  <si>
    <t>Altre attività di assistenza residenziale n.c.a.</t>
  </si>
  <si>
    <t>88.10.00</t>
  </si>
  <si>
    <t>Attività di assistenza sociale non residenziale per anziani o persone con disabilità</t>
  </si>
  <si>
    <t>88.91.00</t>
  </si>
  <si>
    <t>Attività di assistenza diurna per l'infanzia</t>
  </si>
  <si>
    <t>88.99.01</t>
  </si>
  <si>
    <t>Servizi di counselling</t>
  </si>
  <si>
    <t>88.99.02</t>
  </si>
  <si>
    <t>Consulenza familiare</t>
  </si>
  <si>
    <t>88.99.03</t>
  </si>
  <si>
    <t>Mediazione culturale e interculturale</t>
  </si>
  <si>
    <t>88.99.04</t>
  </si>
  <si>
    <t>Altre attività di assistenza sociale non residenziale fornite da pedagogisti</t>
  </si>
  <si>
    <t>88.99.09</t>
  </si>
  <si>
    <t>Altre attività varie di assistenza sociale non residenziale n.c.a.</t>
  </si>
  <si>
    <t>90.11.01</t>
  </si>
  <si>
    <t>Attività di giornalisti indipendenti</t>
  </si>
  <si>
    <t>90.11.02</t>
  </si>
  <si>
    <t>Attività di blogger indipendenti</t>
  </si>
  <si>
    <t>90.11.09</t>
  </si>
  <si>
    <t>Altre attività di creazione letteraria e composizione musicale</t>
  </si>
  <si>
    <t>90.12.00</t>
  </si>
  <si>
    <t>Attività di creazione di arti visive</t>
  </si>
  <si>
    <t>90.13.00</t>
  </si>
  <si>
    <t>Altre attività di creazione artistica</t>
  </si>
  <si>
    <t>90.20.01</t>
  </si>
  <si>
    <t>Attività nel campo della recitazione</t>
  </si>
  <si>
    <t>90.20.09</t>
  </si>
  <si>
    <t>Altre attività di arti performative e rappresentazioni artistiche</t>
  </si>
  <si>
    <t>90.31.00</t>
  </si>
  <si>
    <t>Gestione di strutture e spazi per le arti</t>
  </si>
  <si>
    <t>90.39.01</t>
  </si>
  <si>
    <t>Attività nel campo della regia</t>
  </si>
  <si>
    <t>90.39.09</t>
  </si>
  <si>
    <t>Altre attività di supporto alle arti performative e alle rappresentazioni artistiche n.c.a.</t>
  </si>
  <si>
    <t>91.11.00</t>
  </si>
  <si>
    <t>Attività di biblioteche</t>
  </si>
  <si>
    <t>91.12.00</t>
  </si>
  <si>
    <t>Attività di archivi</t>
  </si>
  <si>
    <t>91.21.00</t>
  </si>
  <si>
    <t>Attività di musei e collezioni</t>
  </si>
  <si>
    <t>91.22.00</t>
  </si>
  <si>
    <t>Attività di luoghi e monumenti storici</t>
  </si>
  <si>
    <t>91.30.01</t>
  </si>
  <si>
    <t>Conservazione e restauro del patrimonio culturale</t>
  </si>
  <si>
    <t>91.30.02</t>
  </si>
  <si>
    <t>Creazione e gestione di apparecchiature multimediali per l'accompagnamento alle visite in musei e altri siti culturali</t>
  </si>
  <si>
    <t>91.30.09</t>
  </si>
  <si>
    <t>Altre attività di supporto al patrimonio culturale</t>
  </si>
  <si>
    <t>91.41.00</t>
  </si>
  <si>
    <t>Attività di orti botanici e giardini zoologici</t>
  </si>
  <si>
    <t>91.42.00</t>
  </si>
  <si>
    <t>Attività di riserve e parchi naturali</t>
  </si>
  <si>
    <t>92.00.01</t>
  </si>
  <si>
    <t>Gestione di apparecchi che consentono vincite in denaro funzionanti a moneta o a gettone</t>
  </si>
  <si>
    <t>92.00.09</t>
  </si>
  <si>
    <t>Altre attività di scommesse, lotterie e altri giochi d'azzardo</t>
  </si>
  <si>
    <t>93.11.10</t>
  </si>
  <si>
    <t>Gestione di piscine</t>
  </si>
  <si>
    <t>93.11.90</t>
  </si>
  <si>
    <t>Gestione di altri impianti sportivi</t>
  </si>
  <si>
    <t>93.12.00</t>
  </si>
  <si>
    <t>Attività dei club sportivi</t>
  </si>
  <si>
    <t>93.13.01</t>
  </si>
  <si>
    <t>Attività di studi di yoga, pilates e Tai Chi</t>
  </si>
  <si>
    <t>93.13.09</t>
  </si>
  <si>
    <t>Altre attività dei centri di fitness</t>
  </si>
  <si>
    <t>93.19.10</t>
  </si>
  <si>
    <t>Attività di organizzazioni ed enti sportivi e promozione di eventi sportivi</t>
  </si>
  <si>
    <t>93.19.91</t>
  </si>
  <si>
    <t>Attività di ricarica di bombole per attività subacquee</t>
  </si>
  <si>
    <t>93.19.92</t>
  </si>
  <si>
    <t>Attività di guida alpina</t>
  </si>
  <si>
    <t>93.19.93</t>
  </si>
  <si>
    <t>Attività di guida di pesca</t>
  </si>
  <si>
    <t>93.19.99</t>
  </si>
  <si>
    <t>Altre attività sportive varie n.c.a.</t>
  </si>
  <si>
    <t>93.21.00</t>
  </si>
  <si>
    <t>Attività dei parchi di divertimento e dei parchi tematici</t>
  </si>
  <si>
    <t>93.29.10</t>
  </si>
  <si>
    <t>Gestione di piste e sale da ballo</t>
  </si>
  <si>
    <t>93.29.20</t>
  </si>
  <si>
    <t>Gestione di stabilimenti balneari</t>
  </si>
  <si>
    <t>93.29.30</t>
  </si>
  <si>
    <t>Gestione di apparecchi da intrattenimento che non consentono vincite in denaro funzionanti a moneta o a gettone</t>
  </si>
  <si>
    <t>93.29.91</t>
  </si>
  <si>
    <t>Gestione di attrazioni e attività di spettacolo in forma itinerante</t>
  </si>
  <si>
    <t>93.29.99</t>
  </si>
  <si>
    <t>Altre attività varie di intrattenimento e divertimento n.c.a.</t>
  </si>
  <si>
    <t>94.11.00</t>
  </si>
  <si>
    <t>Attività di organizzazioni di imprese e dei datori di lavoro</t>
  </si>
  <si>
    <t>94.12.10</t>
  </si>
  <si>
    <t>Attività di ordini e collegi professionali</t>
  </si>
  <si>
    <t>94.12.20</t>
  </si>
  <si>
    <t>Attività di associazioni professionali</t>
  </si>
  <si>
    <t>94.20.00</t>
  </si>
  <si>
    <t>Attività dei sindacati di lavoratori</t>
  </si>
  <si>
    <t>94.91.00</t>
  </si>
  <si>
    <t>Attività delle organizzazioni religiose</t>
  </si>
  <si>
    <t>94.92.00</t>
  </si>
  <si>
    <t>Attività delle organizzazioni politiche</t>
  </si>
  <si>
    <t>94.99.10</t>
  </si>
  <si>
    <t>Attività di organizzazioni associative per la tutela degli interessi e dei diritti dei cittadini</t>
  </si>
  <si>
    <t>94.99.20</t>
  </si>
  <si>
    <t>Attività di organizzazioni associative culturali e ricreative</t>
  </si>
  <si>
    <t>94.99.30</t>
  </si>
  <si>
    <t>Attività di organizzazioni associative a scopo patriottico</t>
  </si>
  <si>
    <t>94.99.40</t>
  </si>
  <si>
    <t>Attività di organizzazioni associative per la cooperazione internazionale</t>
  </si>
  <si>
    <t>94.99.50</t>
  </si>
  <si>
    <t>Attività di organizzazioni associative filantropiche</t>
  </si>
  <si>
    <t>94.99.60</t>
  </si>
  <si>
    <t>Attività di organizzazioni associative per la promozione e la difesa degli animali e dell'ambiente</t>
  </si>
  <si>
    <t>94.99.90</t>
  </si>
  <si>
    <t>Attività di altre organizzazioni associative varie n.c.a.</t>
  </si>
  <si>
    <t>95.10.10</t>
  </si>
  <si>
    <t>Riparazione e manutenzione di computer e periferiche</t>
  </si>
  <si>
    <t>95.10.21</t>
  </si>
  <si>
    <t>Riparazione e manutenzione di telefoni e tablet</t>
  </si>
  <si>
    <t>95.10.29</t>
  </si>
  <si>
    <t>Riparazione e manutenzione di altre apparecchiature per le comunicazioni</t>
  </si>
  <si>
    <t>95.21.00</t>
  </si>
  <si>
    <t>Riparazione e manutenzione di prodotti di elettronica di consumo</t>
  </si>
  <si>
    <t>95.22.01</t>
  </si>
  <si>
    <t>Riparazione e manutenzione di elettrodomestici</t>
  </si>
  <si>
    <t>95.22.02</t>
  </si>
  <si>
    <t>Riparazione e manutenzione di articoli per la casa e il giardinaggio</t>
  </si>
  <si>
    <t>95.23.00</t>
  </si>
  <si>
    <t>Riparazione e manutenzione di calzature e articoli in pelle</t>
  </si>
  <si>
    <t>95.24.01</t>
  </si>
  <si>
    <t>Rivestimento di mobili e oggetti di arredamento per la casa imbottiti</t>
  </si>
  <si>
    <t>95.24.09</t>
  </si>
  <si>
    <t>Altre attività di riparazione e manutenzione di mobili e di oggetti di arredamento per la casa</t>
  </si>
  <si>
    <t>95.25.00</t>
  </si>
  <si>
    <t>Riparazione e manutenzione di orologi e gioielli</t>
  </si>
  <si>
    <t>95.29.10</t>
  </si>
  <si>
    <t>Riparazione e accordatura di strumenti musicali non storici</t>
  </si>
  <si>
    <t>95.29.21</t>
  </si>
  <si>
    <t>Riparazione e manutenzione di biciclette</t>
  </si>
  <si>
    <t>95.29.22</t>
  </si>
  <si>
    <t>Riparazione e manutenzione di articoli sportivi e attrezzature da campeggio</t>
  </si>
  <si>
    <t>95.29.30</t>
  </si>
  <si>
    <t>Riparazione e modifica di articoli di abbigliamento</t>
  </si>
  <si>
    <t>95.29.91</t>
  </si>
  <si>
    <t>Affilatura di coltelli, servizi di duplicazione di chiavi e di incisione rapida</t>
  </si>
  <si>
    <t>95.29.99</t>
  </si>
  <si>
    <t>Riparazione e manutenzione di altri beni vari per uso personale e per la casa n.c.a.</t>
  </si>
  <si>
    <t>95.31.10</t>
  </si>
  <si>
    <t>Riparazione e manutenzione meccanica, elettrica ed elettronica di autoveicoli</t>
  </si>
  <si>
    <t>95.31.20</t>
  </si>
  <si>
    <t>Riparazione e manutenzione di carrozzerie di autoveicoli</t>
  </si>
  <si>
    <t>95.31.30</t>
  </si>
  <si>
    <t>Riparazione, montaggio o sostituzione di pneumatici e camere d'aria di autoveicoli</t>
  </si>
  <si>
    <t>95.31.91</t>
  </si>
  <si>
    <t>Lavaggio di autoveicoli</t>
  </si>
  <si>
    <t>95.31.92</t>
  </si>
  <si>
    <t>Riparazione e manutenzione di cellule abitative per caravan e autocaravan</t>
  </si>
  <si>
    <t>95.31.99</t>
  </si>
  <si>
    <t>Altre attività di riparazione e manutenzione di autoveicoli n.c.a.</t>
  </si>
  <si>
    <t>95.32.00</t>
  </si>
  <si>
    <t>Riparazione e manutenzione di motocicli</t>
  </si>
  <si>
    <t>95.40.00</t>
  </si>
  <si>
    <t>Attività di servizi di intermediazione per la riparazione e la manutenzione di computer, beni per uso personale e per la casa, autoveicoli e motocicli</t>
  </si>
  <si>
    <t>96.10.11</t>
  </si>
  <si>
    <t>Lavaggio e pulitura di prodotti tessili forniti da lavanderie industriali per industrie, ospedali e altre strutture simili</t>
  </si>
  <si>
    <t>96.10.12</t>
  </si>
  <si>
    <t>Lavaggio e pulitura di prodotti tessili forniti da lavanderie industriali per ristorazione, alberghi e altri servizi di alloggio</t>
  </si>
  <si>
    <t>96.10.21</t>
  </si>
  <si>
    <t>Lavaggio e pulitura di prodotti tessili e pellicce forniti da lavanderie e tintorie tradizionali</t>
  </si>
  <si>
    <t>96.10.22</t>
  </si>
  <si>
    <t>Lavaggio e pulitura di prodotti tessili e pellicce forniti da lavanderie self-service</t>
  </si>
  <si>
    <t>96.21.00</t>
  </si>
  <si>
    <t>Servizi di parrucchieri e barbieri</t>
  </si>
  <si>
    <t>96.22.01</t>
  </si>
  <si>
    <t>Servizi di manicure e pedicure</t>
  </si>
  <si>
    <t>96.22.09</t>
  </si>
  <si>
    <t>Altri servizi di cura della bellezza e altri trattamenti di bellezza n.c.a.</t>
  </si>
  <si>
    <t>96.23.10</t>
  </si>
  <si>
    <t>Servizi di centri termali</t>
  </si>
  <si>
    <t>96.23.91</t>
  </si>
  <si>
    <t>Terapia del sale</t>
  </si>
  <si>
    <t>96.23.99</t>
  </si>
  <si>
    <t>Altri servizi di centri benessere, sauna e bagno di vapore n.c.a.</t>
  </si>
  <si>
    <t>96.30.01</t>
  </si>
  <si>
    <t>Servizi di pompe funebri</t>
  </si>
  <si>
    <t>96.30.02</t>
  </si>
  <si>
    <t>Servizi di sepoltura</t>
  </si>
  <si>
    <t>96.30.09</t>
  </si>
  <si>
    <t>Servizi funerari e attività connesse n.c.a.</t>
  </si>
  <si>
    <t>96.40.00</t>
  </si>
  <si>
    <t>Attività di servizi di intermediazione per servizi alla persona</t>
  </si>
  <si>
    <t>96.91.00</t>
  </si>
  <si>
    <t>Fornitura di servizi domestici</t>
  </si>
  <si>
    <t>96.99.11</t>
  </si>
  <si>
    <t>Servizi di presa in pensione e custodia per animali da compagnia</t>
  </si>
  <si>
    <t>96.99.12</t>
  </si>
  <si>
    <t>Servizi di toelettatura per animali da compagnia</t>
  </si>
  <si>
    <t>96.99.13</t>
  </si>
  <si>
    <t>Servizi di addestramento per animali da compagnia</t>
  </si>
  <si>
    <t>96.99.14</t>
  </si>
  <si>
    <t>Gestione di rifugi per animali</t>
  </si>
  <si>
    <t>96.99.19</t>
  </si>
  <si>
    <t>Servizi di cura per animali da compagnia n.c.a.</t>
  </si>
  <si>
    <t>96.99.91</t>
  </si>
  <si>
    <t>Attività di studi di tatuaggi e piercing</t>
  </si>
  <si>
    <t>96.99.92</t>
  </si>
  <si>
    <t>Servizi di incontro ed eventi simili</t>
  </si>
  <si>
    <t>96.99.93</t>
  </si>
  <si>
    <t>Servizi di organizzazione di feste e cerimonie</t>
  </si>
  <si>
    <t>96.99.94</t>
  </si>
  <si>
    <t>Servizi di consulenza di immagine</t>
  </si>
  <si>
    <t>96.99.99</t>
  </si>
  <si>
    <t>Tutte le altre attività varie di servizi alla persona n.c.a.</t>
  </si>
  <si>
    <t>97.00.10</t>
  </si>
  <si>
    <t>Attività di condomini come datori di lavoro per personale domestico</t>
  </si>
  <si>
    <t>97.00.90</t>
  </si>
  <si>
    <t>Attività di famiglie e convivenze come datori di lavoro per personale domestico n.c.a.</t>
  </si>
  <si>
    <t>98.10.00</t>
  </si>
  <si>
    <t>Produzione di beni indifferenziati per uso proprio da parte di famiglie e convivenze</t>
  </si>
  <si>
    <t>98.20.00</t>
  </si>
  <si>
    <t>Produzione di servizi indifferenziati per uso proprio da parte di famiglie e convivenze</t>
  </si>
  <si>
    <t>99.00.00</t>
  </si>
  <si>
    <t>Attività di organizzazioni e organismi extraterritoriali</t>
  </si>
  <si>
    <t>DATABASE ATECO 2022 / CODICI FISCALI</t>
  </si>
  <si>
    <t>Codice ATECO 2022</t>
  </si>
  <si>
    <t>01.11.10</t>
  </si>
  <si>
    <t>Coltivazione di cereali (escluso il riso)</t>
  </si>
  <si>
    <t>01.11.20</t>
  </si>
  <si>
    <t>Coltivazione di semi oleosi</t>
  </si>
  <si>
    <t>01.11.30</t>
  </si>
  <si>
    <t>Coltivazione di legumi da granella</t>
  </si>
  <si>
    <t>01.11.40</t>
  </si>
  <si>
    <t>Coltivazioni miste di cereali, legumi da granella e semi oleosi</t>
  </si>
  <si>
    <t>01.13.10</t>
  </si>
  <si>
    <t>Coltivazione di ortaggi (inclusi i meloni) in foglia, a fusto, a frutto, in radici, bulbi e tuberi in piena aria (escluse barbabietola da zucchero e patate)</t>
  </si>
  <si>
    <t>01.13.21</t>
  </si>
  <si>
    <t>Coltivazione di ortaggi (inclusi i meloni) in foglia, a fusto, a frutto, in radici, bulbi e tuberi in colture protette fuori suolo (escluse barbabietola da zucchero e patate)</t>
  </si>
  <si>
    <t>01.13.29</t>
  </si>
  <si>
    <t>Coltivazione di ortaggi (inclusi i meloni) in foglia, a fusto, a frutto, in radici, bulbi e tuberi in colture protette ad esclusione delle colture fuori suolo (escluse barbabietola da zucchero e patate)</t>
  </si>
  <si>
    <t>Coltivazione di barbabietola da zucchero</t>
  </si>
  <si>
    <t>01.13.40</t>
  </si>
  <si>
    <t>Coltivazione di patate</t>
  </si>
  <si>
    <t>Coltivazione di piante per la preparazione di fibre tessili</t>
  </si>
  <si>
    <t>01.19.10</t>
  </si>
  <si>
    <t>01.19.21</t>
  </si>
  <si>
    <t>01.19.29</t>
  </si>
  <si>
    <t>Coltivazione di fiori in colture protette ad esclusione delle colture fuori suolo</t>
  </si>
  <si>
    <t>Coltivazione di piante da foraggio e di altre colture non permanenti</t>
  </si>
  <si>
    <t>Coltivazione di altri alberi da frutta, frutti di bosco e frutta in guscio</t>
  </si>
  <si>
    <t>Coltivazione di altre colture permanenti (inclusi alberi di Natale)</t>
  </si>
  <si>
    <t>Allevamento di bovini e bufale da latte, produzione di latte crudo</t>
  </si>
  <si>
    <t>Allevamento di bovini e bufalini da carne</t>
  </si>
  <si>
    <t>01.49.10</t>
  </si>
  <si>
    <t>01.49.20</t>
  </si>
  <si>
    <t>Allevamento di animali da pelliccia</t>
  </si>
  <si>
    <t>01.49.30</t>
  </si>
  <si>
    <t>01.49.40</t>
  </si>
  <si>
    <t>01.49.90</t>
  </si>
  <si>
    <t>Allevamento di altri animali n.c.a.</t>
  </si>
  <si>
    <t>01.61.00</t>
  </si>
  <si>
    <t>Attività di supporto alla produzione vegetale</t>
  </si>
  <si>
    <t>Attività dei maniscalchi</t>
  </si>
  <si>
    <t>Altre attività di supporto alla produzione animale (esclusi i servizi veterinari)</t>
  </si>
  <si>
    <t>01.63.00</t>
  </si>
  <si>
    <t>Attività che seguono la raccolta</t>
  </si>
  <si>
    <t>01.64.01</t>
  </si>
  <si>
    <t>Pulitura e cernita di semi e granaglie</t>
  </si>
  <si>
    <t>01.64.09</t>
  </si>
  <si>
    <t>Altre lavorazioni delle sementi per la semina</t>
  </si>
  <si>
    <t>Pesca in acque marine e lagunari e servizi connessi</t>
  </si>
  <si>
    <t>Pesca in acque dolci e servizi connessi</t>
  </si>
  <si>
    <t>03.21.00</t>
  </si>
  <si>
    <t>Acquacoltura in acqua di mare, salmastra o lagunare e servizi connessi</t>
  </si>
  <si>
    <t>03.22.00</t>
  </si>
  <si>
    <t>Acquacoltura in acque dolci e servizi connessi</t>
  </si>
  <si>
    <t>Estrazione di antracite e litantrace</t>
  </si>
  <si>
    <t>Estrazione di minerali di uranio e di torio</t>
  </si>
  <si>
    <t>Estrazione di pietre ornamentali e da costruzione, calcare, pietra da gesso, creta e ardesia</t>
  </si>
  <si>
    <t>Estrazione di ghiaia, sabbia; estrazione di argille e caolino</t>
  </si>
  <si>
    <t>08.93.00</t>
  </si>
  <si>
    <t>Estrazione di sale</t>
  </si>
  <si>
    <t>Estrazione di pomice e di altri minerali n.c.a.</t>
  </si>
  <si>
    <t>Attività di supporto all'estrazione di petrolio e di gas naturale</t>
  </si>
  <si>
    <t>09.90.01</t>
  </si>
  <si>
    <t>Attività di supporto all'estrazione di pietre ornamentali, da costruzione, da gesso, di anidrite, per calce e cementi, di dolomite, di ardesia, di ghiaia e sabbia, di argilla, di caolino, di pomice</t>
  </si>
  <si>
    <t>09.90.09</t>
  </si>
  <si>
    <t>Attività di supporto all'estrazione di altri minerali n.c.a.</t>
  </si>
  <si>
    <t>Produzione di carne non di volatili e di prodotti della macellazione (attività dei mattatoi)</t>
  </si>
  <si>
    <t>Produzione di carne di volatili e prodotti della loro macellazione (attività dei mattatoi)</t>
  </si>
  <si>
    <t>Produzione di prodotti a base di carne (inclusa la carne di volatili)</t>
  </si>
  <si>
    <t>10.20.00</t>
  </si>
  <si>
    <t>Lavorazione e conservazione di pesce, crostacei e molluschi mediante surgelamento, salatura eccetera</t>
  </si>
  <si>
    <t>Lavorazione e conservazione delle patate</t>
  </si>
  <si>
    <t>Produzione di succhi di frutta e di ortaggi</t>
  </si>
  <si>
    <t>Lavorazione e conservazione di frutta e di ortaggi (esclusi i succhi di frutta e di ortaggi)</t>
  </si>
  <si>
    <t>Produzione di olio di oliva da olive prevalentemente non di produzione propria</t>
  </si>
  <si>
    <t>Produzione di olio raffinato o grezzo da semi oleosi o frutti oleosi prevalentemente non di produzione propria</t>
  </si>
  <si>
    <t>Produzione di oli e grassi animali grezzi o raffinati</t>
  </si>
  <si>
    <t>Produzione di margarina e di grassi commestibili simili</t>
  </si>
  <si>
    <t>Produzione dei derivati del latte</t>
  </si>
  <si>
    <t>Produzione di gelati senza vendita diretta al pubblico</t>
  </si>
  <si>
    <t>10.61.10</t>
  </si>
  <si>
    <t>Molitura del frumento</t>
  </si>
  <si>
    <t>Molitura di altri cereali</t>
  </si>
  <si>
    <t>10.61.30</t>
  </si>
  <si>
    <t>10.61.40</t>
  </si>
  <si>
    <t>Altre lavorazioni di semi e granaglie</t>
  </si>
  <si>
    <t>Produzione di amidi e di prodotti amidacei (inclusa produzione di olio di mais)</t>
  </si>
  <si>
    <t>Produzione di prodotti di panetteria freschi</t>
  </si>
  <si>
    <t>Produzione di pasticceria fresca</t>
  </si>
  <si>
    <t>Produzione di fette biscottate, biscotti; prodotti di pasticceria conservati</t>
  </si>
  <si>
    <t>10.73.00</t>
  </si>
  <si>
    <t>Produzione di paste alimentari, di cuscus e di prodotti farinacei simili</t>
  </si>
  <si>
    <t>Produzione di cacao in polvere, cioccolato, caramelle e confetterie</t>
  </si>
  <si>
    <t>Lavorazione del caffè</t>
  </si>
  <si>
    <t>Lavorazione del tè e di altri preparati per infusi</t>
  </si>
  <si>
    <t>Produzione di piatti pronti a base di carne e pollame</t>
  </si>
  <si>
    <t>Produzione di piatti pronti a base di pesce, inclusi fish and chips</t>
  </si>
  <si>
    <t>Produzione di piatti pronti a base di ortaggi</t>
  </si>
  <si>
    <t>Produzione di pizza confezionata</t>
  </si>
  <si>
    <t>Produzione di piatti pronti a base di pasta</t>
  </si>
  <si>
    <t>Produzione di pasti e piatti pronti di altri prodotti alimentari</t>
  </si>
  <si>
    <t>Produzione di estratti e succhi di carne</t>
  </si>
  <si>
    <t>Produzione di altri prodotti alimentari n.c.a.</t>
  </si>
  <si>
    <t>Distillazione, rettifica e miscelatura degli alcolici</t>
  </si>
  <si>
    <t>Produzione di vini da tavola e v.q.p.r.d.</t>
  </si>
  <si>
    <t>Produzione di vino spumante e altri vini speciali</t>
  </si>
  <si>
    <t>Produzione di sidro e di altri vini a base di frutta</t>
  </si>
  <si>
    <t>11.07.00</t>
  </si>
  <si>
    <t>Industria delle bibite analcoliche, delle acque minerali e di altre acque in bottiglia</t>
  </si>
  <si>
    <t>Industria del tabacco</t>
  </si>
  <si>
    <t>Finissaggio dei tessili, degli articoli di vestiario e attività similari</t>
  </si>
  <si>
    <t>Fabbricazione di tessuti a maglia</t>
  </si>
  <si>
    <t>Confezionamento di biancheria da letto, da tavola e per l'arredamento</t>
  </si>
  <si>
    <t>Fabbricazione di articoli in materie tessili n.c.a.</t>
  </si>
  <si>
    <t>Fabbricazione di tessuti non tessuti e di articoli in tali materie (esclusi gli articoli di abbigliamento)</t>
  </si>
  <si>
    <t>13.96.10</t>
  </si>
  <si>
    <t>Fabbricazione di nastri, etichette e passamanerie di fibre tessili</t>
  </si>
  <si>
    <t>13.96.20</t>
  </si>
  <si>
    <t>Fabbricazione di altri articoli tessili tecnici ed industriali</t>
  </si>
  <si>
    <t>Fabbricazione di ricami</t>
  </si>
  <si>
    <t>13.99.20</t>
  </si>
  <si>
    <t>Fabbricazione di tulle, pizzi e merletti</t>
  </si>
  <si>
    <t>Fabbricazione di feltro e articoli tessili diversi</t>
  </si>
  <si>
    <t>14.11.00</t>
  </si>
  <si>
    <t>Confezione di abbigliamento in pelle e similpelle</t>
  </si>
  <si>
    <t>14.12.00</t>
  </si>
  <si>
    <t>Confezione di camici, divise ed altri indumenti da lavoro</t>
  </si>
  <si>
    <t>14.13.10</t>
  </si>
  <si>
    <t>Confezione in serie di abbigliamento esterno</t>
  </si>
  <si>
    <t>14.13.20</t>
  </si>
  <si>
    <t>14.14.00</t>
  </si>
  <si>
    <t>Confezione di camicie, T-shirt, corsetteria e altra biancheria intima</t>
  </si>
  <si>
    <t>14.19.10</t>
  </si>
  <si>
    <t>Confezioni varie e accessori per l'abbigliamento</t>
  </si>
  <si>
    <t>14.19.21</t>
  </si>
  <si>
    <t>Fabbricazione di calzature realizzate in materiale tessile senza suole applicate</t>
  </si>
  <si>
    <t>14.19.29</t>
  </si>
  <si>
    <t>Confezioni di abbigliamento sportivo o di altri indumenti particolari</t>
  </si>
  <si>
    <t>14.20.00</t>
  </si>
  <si>
    <t>Confezione di articoli in pelliccia</t>
  </si>
  <si>
    <t>14.31.00</t>
  </si>
  <si>
    <t>Fabbricazione di articoli di calzetteria in maglia</t>
  </si>
  <si>
    <t>14.39.00</t>
  </si>
  <si>
    <t>Fabbricazione di pullover, cardigan ed altri articoli simili a maglia</t>
  </si>
  <si>
    <t>Preparazione e concia del cuoio e pelle; preparazione e tintura di pellicce</t>
  </si>
  <si>
    <t>15.12.01</t>
  </si>
  <si>
    <t>Fabbricazione di frustini e scudisci per equitazione</t>
  </si>
  <si>
    <t>15.12.09</t>
  </si>
  <si>
    <t>Fabbricazione di altri articoli da viaggio, borse e simili, pelletteria e selleria</t>
  </si>
  <si>
    <t>Fabbricazione di calzature</t>
  </si>
  <si>
    <t>16.10.00</t>
  </si>
  <si>
    <t>Fabbricazione di pavimenti in parquet assemblato</t>
  </si>
  <si>
    <t>16.23.10</t>
  </si>
  <si>
    <t>Fabbricazione di porte e finestre in legno (escluse porte blindate)</t>
  </si>
  <si>
    <t>16.23.21</t>
  </si>
  <si>
    <t>Fabbricazione di stand e altre strutture simili per convegni e fiere prevalentemente in legno</t>
  </si>
  <si>
    <t>16.23.22</t>
  </si>
  <si>
    <t>Fabbricazione di altri elementi in legno e di falegnameria per l'edilizia (esclusi stand e strutture simili per convegni e fiere)</t>
  </si>
  <si>
    <t>16.29.11</t>
  </si>
  <si>
    <t>Fabbricazione di parti in legno per calzature</t>
  </si>
  <si>
    <t>16.29.12</t>
  </si>
  <si>
    <t>Fabbricazione di manici di ombrelli, bastoni e simili</t>
  </si>
  <si>
    <t>16.29.19</t>
  </si>
  <si>
    <t>Fabbricazione di altri prodotti vari in legno (esclusi i mobili)</t>
  </si>
  <si>
    <t>16.29.20</t>
  </si>
  <si>
    <t>Fabbricazione dei prodotti della lavorazione del sughero</t>
  </si>
  <si>
    <t>16.29.30</t>
  </si>
  <si>
    <t>16.29.40</t>
  </si>
  <si>
    <t>Laboratori di corniciai</t>
  </si>
  <si>
    <t>Fabbricazione di carta e cartone ondulato e di imballaggi di carta e cartone (esclusi quelli in carta pressata)</t>
  </si>
  <si>
    <t>Fabbricazione di prodotti cartotecnici scolastici e commerciali quando l'attività di stampa non è la principale caratteristica</t>
  </si>
  <si>
    <t>17.29.00</t>
  </si>
  <si>
    <t>19.10.01</t>
  </si>
  <si>
    <t>Fabbricazione di pece e coke di pece</t>
  </si>
  <si>
    <t>19.10.09</t>
  </si>
  <si>
    <t>Fabbricazione di altri prodotti di cokeria</t>
  </si>
  <si>
    <t>Raffinerie di petrolio</t>
  </si>
  <si>
    <t>Preparazione o miscelazione di derivati del petrolio (esclusa la petrolchimica)</t>
  </si>
  <si>
    <t>Fabbricazione di emulsioni di bitume, di catrame e di leganti per uso stradale</t>
  </si>
  <si>
    <t>Fabbricazione di altri prodotti petroliferi raffinati</t>
  </si>
  <si>
    <t>20.13.01</t>
  </si>
  <si>
    <t>Fabbricazione di uranio e torio arricchito</t>
  </si>
  <si>
    <t>20.13.09</t>
  </si>
  <si>
    <t>20.14.01</t>
  </si>
  <si>
    <t>Fabbricazione di alcol etilico da materiali fermentati</t>
  </si>
  <si>
    <t>20.14.09</t>
  </si>
  <si>
    <t>Fabbricazione di altri prodotti chimici di base organici n.c.a.</t>
  </si>
  <si>
    <t>Fabbricazione di fertilizzanti e composti azotati (esclusa la fabbricazione di compost)</t>
  </si>
  <si>
    <t>Fabbricazione di agrofarmaci e di altri prodotti chimici per l'agricoltura (esclusi i concimi)</t>
  </si>
  <si>
    <t>Fabbricazione di pitture, vernici e smalti, inchiostri da stampa e adesivi sintetici (mastici)</t>
  </si>
  <si>
    <t>Fabbricazione di saponi, detergenti e di agenti organici tensioattivi (esclusi i prodotti per toletta)</t>
  </si>
  <si>
    <t>Fabbricazione di specialità chimiche per uso domestico e per manutenzione</t>
  </si>
  <si>
    <t>Fabbricazione di prodotti per toletta: profumi, cosmetici, saponi e simili</t>
  </si>
  <si>
    <t>20.51.01</t>
  </si>
  <si>
    <t>20.51.02</t>
  </si>
  <si>
    <t>20.52.00</t>
  </si>
  <si>
    <t>20.53.00</t>
  </si>
  <si>
    <t>20.59.10</t>
  </si>
  <si>
    <t>Fabbricazione di prodotti chimici per uso fotografico</t>
  </si>
  <si>
    <t>Fabbricazione di prodotti chimici organici ottenuti da prodotti di base derivati da processi di fermentazione o da materie prime vegetali</t>
  </si>
  <si>
    <t>Trattamento chimico degli acidi grassi</t>
  </si>
  <si>
    <t>20.59.40</t>
  </si>
  <si>
    <t>Fabbricazione di prodotti chimici vari per uso industriale (inclusi i preparati antidetonanti e antigelo)</t>
  </si>
  <si>
    <t>20.59.50</t>
  </si>
  <si>
    <t>Fabbricazione di prodotti chimici impiegati per ufficio e per il consumo non industriale</t>
  </si>
  <si>
    <t>20.59.60</t>
  </si>
  <si>
    <t>Fabbricazione di prodotti ausiliari per le industrie tessili e del cuoio</t>
  </si>
  <si>
    <t>20.59.70</t>
  </si>
  <si>
    <t>Fabbricazione di prodotti elettrochimici (esclusa produzione di cloro, soda e potassa) ed elettrotermici</t>
  </si>
  <si>
    <t>20.59.90</t>
  </si>
  <si>
    <t>Fabbricazione di altri prodotti chimici n.c.a.</t>
  </si>
  <si>
    <t>Fabbricazione di medicinali ed altri preparati farmaceutici</t>
  </si>
  <si>
    <t>Fabbricazione di pneumatici e di camere d'aria</t>
  </si>
  <si>
    <t>22.19.01</t>
  </si>
  <si>
    <t>Fabbricazione di suole di gomma e altre parti in gomma per calzature</t>
  </si>
  <si>
    <t>22.19.09</t>
  </si>
  <si>
    <t>Fabbricazione di altri prodotti in gomma n.c.a.</t>
  </si>
  <si>
    <t>22.23.01</t>
  </si>
  <si>
    <t>Fabbricazione di rivestimenti elastici per pavimenti (vinile, linoleum eccetera)</t>
  </si>
  <si>
    <t>22.23.02</t>
  </si>
  <si>
    <t>Fabbricazione di porte, finestre, intelaiature eccetera in plastica per l'edilizia</t>
  </si>
  <si>
    <t>22.23.09</t>
  </si>
  <si>
    <t>Fabbricazione di altri articoli in plastica per l'edilizia</t>
  </si>
  <si>
    <t>22.29.01</t>
  </si>
  <si>
    <t>Fabbricazione di parti in plastica per calzature</t>
  </si>
  <si>
    <t>22.29.02</t>
  </si>
  <si>
    <t>Fabbricazione di oggetti per l'ufficio e la scuola in plastica</t>
  </si>
  <si>
    <t>22.29.09</t>
  </si>
  <si>
    <t>Fabbricazione di altri articoli in materie plastiche n.c.a.</t>
  </si>
  <si>
    <t>23.19.10</t>
  </si>
  <si>
    <t>Fabbricazione di vetrerie per laboratori, per uso igienico, per farmacia</t>
  </si>
  <si>
    <t>23.19.20</t>
  </si>
  <si>
    <t>23.19.90</t>
  </si>
  <si>
    <t>Fabbricazione di altri prodotti in vetro (inclusa la vetreria tecnica)</t>
  </si>
  <si>
    <t>Fabbricazione di mattoni, tegole ed altri prodotti per l'edilizia in terracotta</t>
  </si>
  <si>
    <t>23.49.00</t>
  </si>
  <si>
    <t>23.61.00</t>
  </si>
  <si>
    <t>Fabbricazione di prodotti in calcestruzzo per l'edilizia</t>
  </si>
  <si>
    <t>23.65.00</t>
  </si>
  <si>
    <t>Fabbricazione di prodotti in fibrocemento</t>
  </si>
  <si>
    <t>23.69.00</t>
  </si>
  <si>
    <t>Fabbricazione di altri prodotti in calcestruzzo, gesso e cemento</t>
  </si>
  <si>
    <t>Segagione e lavorazione delle pietre e del marmo</t>
  </si>
  <si>
    <t>Lavorazione artistica del marmo e di altre pietre affini, lavori in mosaico</t>
  </si>
  <si>
    <t>Frantumazione di pietre e minerali vari non in connessione con l'estrazione</t>
  </si>
  <si>
    <t>Produzione di prodotti abrasivi</t>
  </si>
  <si>
    <t>Siderurgia -  Fabbricazione di ferro, acciaio e ferroleghe</t>
  </si>
  <si>
    <t>Fabbricazione di tubi e condotti senza saldatura</t>
  </si>
  <si>
    <t>Fabbricazione di tubi e condotti saldati e simili</t>
  </si>
  <si>
    <t>Stiratura a freddo di barre</t>
  </si>
  <si>
    <t>Fabbricazione di pannelli stratificati in acciaio</t>
  </si>
  <si>
    <t>Profilatura mediante formatura o piegatura a freddo</t>
  </si>
  <si>
    <t>Presagomatura dell'acciaio per cemento armato</t>
  </si>
  <si>
    <t>Trafilatura a freddo</t>
  </si>
  <si>
    <t>Produzione di metalli preziosi e semilavorati</t>
  </si>
  <si>
    <t>Produzione di alluminio e semilavorati</t>
  </si>
  <si>
    <t>Produzione di piombo, zinco e stagno e semilavorati</t>
  </si>
  <si>
    <t>Produzione di rame e semilavorati</t>
  </si>
  <si>
    <t>Produzione di altri metalli non ferrosi e semilavorati</t>
  </si>
  <si>
    <t>Trattamento dei combustibili nucleari (escluso l'arricchimento di uranio e torio)</t>
  </si>
  <si>
    <t>24.51.00</t>
  </si>
  <si>
    <t>Fusione di ghisa e produzione di tubi e raccordi in ghisa</t>
  </si>
  <si>
    <t>Fusione di acciaio</t>
  </si>
  <si>
    <t>24.53.00</t>
  </si>
  <si>
    <t>Fusione di metalli leggeri</t>
  </si>
  <si>
    <t>24.54.00</t>
  </si>
  <si>
    <t>Fusione di altri metalli non ferrosi</t>
  </si>
  <si>
    <t>Fabbricazione di strutture metalliche e parti assemblate di strutture</t>
  </si>
  <si>
    <t>Fabbricazione di porte, finestre e loro telai, imposte e cancelli metallici</t>
  </si>
  <si>
    <t>Fabbricazione di strutture metalliche per tende da sole, tende alla veneziana e simili</t>
  </si>
  <si>
    <t>25.21.00</t>
  </si>
  <si>
    <t>25.29.00</t>
  </si>
  <si>
    <t>Fabbricazione di cisterne, serbatoi e contenitori in metallo per impieghi di stoccaggio o di produzione</t>
  </si>
  <si>
    <t>25.30.00</t>
  </si>
  <si>
    <t>Fabbricazione di generatori di vapore (esclusi i contenitori in metallo per caldaie per il riscaldamento centrale ad acqua calda)</t>
  </si>
  <si>
    <t>Fabbricazione di armi e munizioni</t>
  </si>
  <si>
    <t>25.50.00</t>
  </si>
  <si>
    <t>Fucinatura, imbutitura, stampaggio e profilatura dei metalli; metallurgia delle polveri</t>
  </si>
  <si>
    <t>Trattamento e rivestimento dei metalli</t>
  </si>
  <si>
    <t>Lavori di meccanica generale</t>
  </si>
  <si>
    <t>25.71.00</t>
  </si>
  <si>
    <t>Fabbricazione di articoli di coltelleria, posateria ed armi bianche</t>
  </si>
  <si>
    <t>25.72.00</t>
  </si>
  <si>
    <t>Fabbricazione di serrature e cerniere e ferramenta simili</t>
  </si>
  <si>
    <t>25.73.11</t>
  </si>
  <si>
    <t>25.73.12</t>
  </si>
  <si>
    <t>25.73.20</t>
  </si>
  <si>
    <t>Fabbricazione di bidoni in acciaio e contenitori analoghi per il trasporto e l'imballaggio</t>
  </si>
  <si>
    <t>Fabbricazione di imballaggi leggeri in metallo</t>
  </si>
  <si>
    <t>Fabbricazione di catene fucinate senza saldatura e stampate</t>
  </si>
  <si>
    <t>25.99.11</t>
  </si>
  <si>
    <t>Fabbricazione di caraffe e bottiglie isolate in metallo</t>
  </si>
  <si>
    <t>25.99.19</t>
  </si>
  <si>
    <t>Fabbricazione di stoviglie, pentolame, vasellame, attrezzi da cucina e altri accessori casalinghi non elettrici, articoli metallici per l'arredamento di stanze da bagno</t>
  </si>
  <si>
    <t>Fabbricazione di casseforti, forzieri e porte metalliche blindate</t>
  </si>
  <si>
    <t>25.99.30</t>
  </si>
  <si>
    <t>Fabbricazione di oggetti in ferro, in rame ed altri metalli</t>
  </si>
  <si>
    <t>25.99.91</t>
  </si>
  <si>
    <t>Fabbricazione di magneti metallici permanenti</t>
  </si>
  <si>
    <t>25.99.99</t>
  </si>
  <si>
    <t>Fabbricazione di altri articoli metallici e minuteria metallica n.c.a.</t>
  </si>
  <si>
    <t>26.11.01</t>
  </si>
  <si>
    <t>Fabbricazione di diodi, transistor e relativi congegni elettronici</t>
  </si>
  <si>
    <t>26.11.09</t>
  </si>
  <si>
    <t>Fabbricazione di altri componenti elettronici</t>
  </si>
  <si>
    <t>Fabbricazione di schede elettroniche assemblate</t>
  </si>
  <si>
    <t>26.30.10</t>
  </si>
  <si>
    <t>Fabbricazione di apparecchi trasmittenti radiotelevisivi (incluse le telecamere)</t>
  </si>
  <si>
    <t>26.30.21</t>
  </si>
  <si>
    <t>26.30.29</t>
  </si>
  <si>
    <t>Fabbricazione di altri apparecchi elettrici ed elettronici per telecomunicazioni</t>
  </si>
  <si>
    <t>Fabbricazione di apparecchi per la riproduzione e registrazione del suono e delle immagini</t>
  </si>
  <si>
    <t>26.40.02</t>
  </si>
  <si>
    <t>Fabbricazione di console per videogiochi (esclusi i giochi elettronici)</t>
  </si>
  <si>
    <t>Fabbricazione di rilevatori di fiamma e combustione, di mine, di movimento, generatori d'impulso e metal detector</t>
  </si>
  <si>
    <t>Fabbricazione di altri apparecchi di misura e regolazione, strumenti da disegno, di contatori di elettricità, gas, acqua ed altri liquidi, di bilance analitiche di precisione (incluse parti staccate ed accessori)</t>
  </si>
  <si>
    <t>Fabbricazione di apparecchiature di irradiazione per alimenti e latte</t>
  </si>
  <si>
    <t>Fabbricazione di apparecchi elettromedicali (incluse parti staccate e accessori)</t>
  </si>
  <si>
    <t>26.60.09</t>
  </si>
  <si>
    <t>Fabbricazione di altri strumenti per irradiazione ed altre apparecchiature elettroterapeutiche</t>
  </si>
  <si>
    <t>Fabbricazione di elementi ottici e strumenti ottici di precisione</t>
  </si>
  <si>
    <t>Fabbricazione di attrezzature ottiche di misurazione e controllo</t>
  </si>
  <si>
    <t>Fabbricazione di apparecchiature fotografiche e cinematografiche</t>
  </si>
  <si>
    <t>26.80.00</t>
  </si>
  <si>
    <t>Fabbricazione di supporti magnetici ed ottici</t>
  </si>
  <si>
    <t>Fabbricazione di apparecchiature per le reti di distribuzione e il controllo dell'elettricità</t>
  </si>
  <si>
    <t>Fabbricazione di batterie di pile ed accumulatori elettrici</t>
  </si>
  <si>
    <t>27.31.01</t>
  </si>
  <si>
    <t>Fabbricazione di cavi a fibra ottica per la trasmissione di dati o di immagini</t>
  </si>
  <si>
    <t>27.31.02</t>
  </si>
  <si>
    <t>Fabbricazione di fibre ottiche</t>
  </si>
  <si>
    <t>Fabbricazione di altri fili e cavi elettrici ed elettronici</t>
  </si>
  <si>
    <t>27.33.01</t>
  </si>
  <si>
    <t>Fabbricazione di apparecchiature in plastica non conduttiva</t>
  </si>
  <si>
    <t>27.33.09</t>
  </si>
  <si>
    <t>Fabbricazione di altre attrezzature per cablaggio</t>
  </si>
  <si>
    <t>Fabbricazione di apparecchiature di illuminazione e segnalazione per mezzi di trasporto</t>
  </si>
  <si>
    <t>Fabbricazione di altre apparecchiature per illuminazione</t>
  </si>
  <si>
    <t>Fabbricazione di apparecchi per uso domestico non elettrici</t>
  </si>
  <si>
    <t>Fabbricazione di apparecchiature elettriche per saldature e brasature</t>
  </si>
  <si>
    <t>Fabbricazione di capacitori elettrici, resistenze, condensatori e simili, acceleratori</t>
  </si>
  <si>
    <t>28.11.11</t>
  </si>
  <si>
    <t>Fabbricazione di motori a combustione interna (esclusi i motori destinati ai mezzi di trasporto su strada e ad aeromobili)</t>
  </si>
  <si>
    <t>28.11.12</t>
  </si>
  <si>
    <t>Fabbricazione di pistoni, fasce elastiche, carburatori e parti simili di motori a combustione interna</t>
  </si>
  <si>
    <t>Fabbricazione di turbine e turboalternatori (incluse parti e accessori)</t>
  </si>
  <si>
    <t>28.15.10</t>
  </si>
  <si>
    <t>Fabbricazione di organi di trasmissione (esclusi quelli idraulici e quelli per autoveicoli, aeromobili e motocicli)</t>
  </si>
  <si>
    <t>28.15.20</t>
  </si>
  <si>
    <t>Fabbricazione di cuscinetti a sfere</t>
  </si>
  <si>
    <t>Fabbricazione di forni, fornaci e bruciatori</t>
  </si>
  <si>
    <t>28.21.21</t>
  </si>
  <si>
    <t>Fabbricazione di caldaie per riscaldamento</t>
  </si>
  <si>
    <t>28.21.29</t>
  </si>
  <si>
    <t>Fabbricazione di altri sistemi per riscaldamento</t>
  </si>
  <si>
    <t>Fabbricazione di ascensori, montacarichi e scale mobili</t>
  </si>
  <si>
    <t>28.22.02</t>
  </si>
  <si>
    <t>Fabbricazione di gru, argani, verricelli a mano e a motore, carrelli trasbordatori, carrelli elevatori e piattaforme girevoli</t>
  </si>
  <si>
    <t>28.22.03</t>
  </si>
  <si>
    <t>Fabbricazione di carriole</t>
  </si>
  <si>
    <t>Fabbricazione di altre macchine e apparecchi di sollevamento e movimentazione</t>
  </si>
  <si>
    <t>28.23.01</t>
  </si>
  <si>
    <t>Fabbricazione di cartucce toner</t>
  </si>
  <si>
    <t>28.23.09</t>
  </si>
  <si>
    <t>Fabbricazione di macchine ed altre attrezzature per ufficio (esclusi computer e periferiche)</t>
  </si>
  <si>
    <t>Fabbricazione di attrezzature di uso non domestico per la refrigerazione e la ventilazione; fabbricazione di condizionatori domestici fissi</t>
  </si>
  <si>
    <t>Fabbricazione di bilance e di macchine automatiche per la vendita e la distribuzione (incluse parti staccate e accessori)</t>
  </si>
  <si>
    <t>Fabbricazione di macchine e apparecchi per le industrie chimiche, petrolchimiche e petrolifere (incluse parti e accessori)</t>
  </si>
  <si>
    <t>Fabbricazione di macchine automatiche per la dosatura, la confezione e per l'imballaggio (incluse parti e accessori)</t>
  </si>
  <si>
    <t>Fabbricazione di apparecchi per depurare e filtrare liquidi e gas per uso non domestico</t>
  </si>
  <si>
    <t>Fabbricazione di macchine per la pulizia (incluse le lavastoviglie) per uso non domestico</t>
  </si>
  <si>
    <t>28.29.93</t>
  </si>
  <si>
    <t>Fabbricazione di livelle, metri doppi a nastro e utensili simili, strumenti di precisione per meccanica (esclusi quelli ottici)</t>
  </si>
  <si>
    <t>Fabbricazione di altro materiale meccanico e di altre macchine di impiego generale n.c.a.</t>
  </si>
  <si>
    <t>Fabbricazione di trattori agricoli</t>
  </si>
  <si>
    <t>28.30.90</t>
  </si>
  <si>
    <t>Fabbricazione di altre macchine per l'agricoltura, la silvicoltura e la zootecnia</t>
  </si>
  <si>
    <t>Fabbricazione di macchine utensili per la formatura dei metalli (incluse parti e accessori ed escluse le parti intercambiabili)</t>
  </si>
  <si>
    <t>28.49.01</t>
  </si>
  <si>
    <t>Fabbricazione di macchine per la galvanostegia</t>
  </si>
  <si>
    <t>28.49.09</t>
  </si>
  <si>
    <t>Fabbricazione di altre macchine utensili (incluse parti e accessori) n.c.a.</t>
  </si>
  <si>
    <t>Fabbricazione di macchine per la metallurgia (incluse parti e accessori)</t>
  </si>
  <si>
    <t>28.92.01</t>
  </si>
  <si>
    <t>Fabbricazione di macchine per il trasporto a cassone ribaltabile per impiego specifico in miniere, cave e cantieri</t>
  </si>
  <si>
    <t>28.92.09</t>
  </si>
  <si>
    <t>Fabbricazione di altre macchine da miniera, cava e cantiere (incluse parti e accessori)</t>
  </si>
  <si>
    <t>Fabbricazione di macchine per l'industria alimentare, delle bevande e del tabacco (incluse parti e accessori)</t>
  </si>
  <si>
    <t>Fabbricazione di macchine tessili, di macchine e di impianti per il trattamento ausiliario dei tessili, di macchine per cucire e per maglieria (incluse parti e accessori)</t>
  </si>
  <si>
    <t>Fabbricazione di macchine e apparecchi per l'industria delle pelli, del cuoio e delle calzature (incluse parti e accessori)</t>
  </si>
  <si>
    <t>Fabbricazione di apparecchiature e di macchine per lavanderie e stirerie (incluse parti e accessori)</t>
  </si>
  <si>
    <t>Fabbricazione di macchine per l'industria della carta e del cartone (incluse parti e accessori)</t>
  </si>
  <si>
    <t>Fabbricazione di macchine per l'industria delle materie plastiche e della gomma (incluse parti e accessori)</t>
  </si>
  <si>
    <t>Fabbricazione di macchine per la stampa e la legatoria (incluse parti e accessori)</t>
  </si>
  <si>
    <t>Fabbricazione di robot industriali per usi molteplici (incluse parti e accessori)</t>
  </si>
  <si>
    <t>28.99.30</t>
  </si>
  <si>
    <t>Fabbricazione di apparecchi per istituti di bellezza e centri di benessere</t>
  </si>
  <si>
    <t>Fabbricazione di apparecchiature per il lancio di aeromobili, catapulte per portaerei e apparecchiature simili</t>
  </si>
  <si>
    <t>Fabbricazione di giostre, altalene ed altre attrezzature per parchi di divertimento</t>
  </si>
  <si>
    <t>Fabbricazione di apparecchiature per l'allineamento e il bilanciamento delle ruote; altre apparecchiature per il bilanciamento</t>
  </si>
  <si>
    <t>Fabbricazione di altre macchine ed attrezzature per impieghi speciali n.c.a. (incluse parti e accessori)</t>
  </si>
  <si>
    <t>Fabbricazione di carrozzerie per autoveicoli, rimorchi e semirimorchi</t>
  </si>
  <si>
    <t>Fabbricazione di apparecchiature elettriche ed elettroniche per autoveicoli e loro motori</t>
  </si>
  <si>
    <t>29.32.01</t>
  </si>
  <si>
    <t>Fabbricazione di sedili per autoveicoli</t>
  </si>
  <si>
    <t>29.32.09</t>
  </si>
  <si>
    <t>Fabbricazione di altre parti ed accessori per autoveicoli e loro motori n.c.a.</t>
  </si>
  <si>
    <t>30.11.01</t>
  </si>
  <si>
    <t>Fabbricazione di sedili per navi</t>
  </si>
  <si>
    <t>30.11.02</t>
  </si>
  <si>
    <t>Cantieri navali per costruzioni metalliche e non metalliche (esclusi i sedili per navi)</t>
  </si>
  <si>
    <t>30.20.01</t>
  </si>
  <si>
    <t>Fabbricazione di sedili per tram, filovie e metropolitane</t>
  </si>
  <si>
    <t>30.20.02</t>
  </si>
  <si>
    <t>Costruzione di altro materiale rotabile ferroviario, tranviario, filoviario, per metropolitane e per miniere</t>
  </si>
  <si>
    <t>30.30.01</t>
  </si>
  <si>
    <t>Fabbricazione di sedili per aeromobili</t>
  </si>
  <si>
    <t>30.30.02</t>
  </si>
  <si>
    <t>Fabbricazione di missili balistici</t>
  </si>
  <si>
    <t>30.30.09</t>
  </si>
  <si>
    <t>Fabbricazione di aeromobili, di veicoli spaziali e dei relativi dispositivi n.c.a.</t>
  </si>
  <si>
    <t>Fabbricazione di motocicli</t>
  </si>
  <si>
    <t>Fabbricazione di accessori e pezzi staccati per motocicli e ciclomotori</t>
  </si>
  <si>
    <t>Fabbricazione e montaggio di biciclette</t>
  </si>
  <si>
    <t>Fabbricazione di parti ed accessori per biciclette</t>
  </si>
  <si>
    <t>Fabbricazione di veicoli per invalidi (incluse parti e accessori)</t>
  </si>
  <si>
    <t>Fabbricazione di carrozzine e passeggini per neonati</t>
  </si>
  <si>
    <t>Fabbricazione di veicoli a trazione manuale o animale</t>
  </si>
  <si>
    <t>31.01.10</t>
  </si>
  <si>
    <t>Fabbricazione di sedie e poltrone per ufficio e negozi</t>
  </si>
  <si>
    <t>31.01.21</t>
  </si>
  <si>
    <t>Fabbricazione di altri mobili metallici per ufficio e negozi</t>
  </si>
  <si>
    <t>31.01.22</t>
  </si>
  <si>
    <t>Fabbricazione di altri mobili non metallici per ufficio e negozi</t>
  </si>
  <si>
    <t>31.02.00</t>
  </si>
  <si>
    <t>Fabbricazione di mobili per cucina</t>
  </si>
  <si>
    <t>31.03.00</t>
  </si>
  <si>
    <t>31.09.10</t>
  </si>
  <si>
    <t>Fabbricazione di mobili per arredo domestico</t>
  </si>
  <si>
    <t>31.09.20</t>
  </si>
  <si>
    <t>Fabbricazione di sedie e sedili (esclusi quelli per aeromobili, autoveicoli, navi, treni, ufficio e negozi)</t>
  </si>
  <si>
    <t>31.09.30</t>
  </si>
  <si>
    <t>Fabbricazione di poltrone e divani</t>
  </si>
  <si>
    <t>31.09.40</t>
  </si>
  <si>
    <t>31.09.50</t>
  </si>
  <si>
    <t>31.09.90</t>
  </si>
  <si>
    <t>Fabbricazione di altri mobili (inclusi quelli per arredo esterno)</t>
  </si>
  <si>
    <t>Fabbricazione di oggetti di gioielleria ed oreficeria in metalli preziosi o rivestiti di metalli preziosi</t>
  </si>
  <si>
    <t>Lavorazione di pietre preziose e semipreziose per gioielleria e per uso industriale</t>
  </si>
  <si>
    <t>32.13.01</t>
  </si>
  <si>
    <t>Fabbricazione di cinturini metallici per orologi (esclusi quelli in metalli preziosi)</t>
  </si>
  <si>
    <t>32.13.09</t>
  </si>
  <si>
    <t>Fabbricazione di bigiotteria e articoli simili n.c.a.</t>
  </si>
  <si>
    <t>Fabbricazione di strumenti musicali (incluse parti e accessori)</t>
  </si>
  <si>
    <t>32.30.00</t>
  </si>
  <si>
    <t>Fabbricazione di articoli sportivi</t>
  </si>
  <si>
    <t>Fabbricazione di giochi (inclusi i giochi elettronici)</t>
  </si>
  <si>
    <t>Fabbricazione di giocattoli (inclusi i tricicli e gli strumenti musicali giocattolo)</t>
  </si>
  <si>
    <t>32.50.11</t>
  </si>
  <si>
    <t>Fabbricazione di materiale medico-chirurgico e veterinario</t>
  </si>
  <si>
    <t>32.50.12</t>
  </si>
  <si>
    <t>Fabbricazione di apparecchi e strumenti per odontoiatria e di apparecchi medicali (incluse parti staccate e accessori)</t>
  </si>
  <si>
    <t>32.50.13</t>
  </si>
  <si>
    <t>Fabbricazione di mobili per uso medico, chirurgico, odontoiatrico e veterinario</t>
  </si>
  <si>
    <t>32.50.14</t>
  </si>
  <si>
    <t>Fabbricazione di centrifughe per laboratori</t>
  </si>
  <si>
    <t>Fabbricazione di protesi dentarie (inclusa riparazione)</t>
  </si>
  <si>
    <t>Fabbricazione di protesi ortopediche, altre protesi ed ausili (inclusa riparazione)</t>
  </si>
  <si>
    <t>32.50.50</t>
  </si>
  <si>
    <t>Fabbricazione di armature per occhiali di qualsiasi tipo; montatura in serie di occhiali comuni</t>
  </si>
  <si>
    <t>32.99.11</t>
  </si>
  <si>
    <t>Fabbricazione di articoli di vestiario ignifughi e protettivi di sicurezza</t>
  </si>
  <si>
    <t>32.99.12</t>
  </si>
  <si>
    <t>Fabbricazione di articoli in plastica per la sicurezza personale</t>
  </si>
  <si>
    <t>32.99.13</t>
  </si>
  <si>
    <t>Fabbricazione di articoli in metallo per la sicurezza personale</t>
  </si>
  <si>
    <t>32.99.14</t>
  </si>
  <si>
    <t>Fabbricazione di maschere antigas</t>
  </si>
  <si>
    <t>32.99.19</t>
  </si>
  <si>
    <t>Fabbricazione di altre attrezzature ed altri articoli protettivi di sicurezza</t>
  </si>
  <si>
    <t>Fabbricazione di oggetti di cancelleria</t>
  </si>
  <si>
    <t>32.99.90</t>
  </si>
  <si>
    <t>Fabbricazione di altri articoli n.c.a.</t>
  </si>
  <si>
    <t>Riparazione e manutenzione di armi, sistemi d'arma e munizioni</t>
  </si>
  <si>
    <t>Riparazione e manutenzione di casseforti, forzieri, porte metalliche blindate</t>
  </si>
  <si>
    <t>Riparazione e manutenzione di armi bianche</t>
  </si>
  <si>
    <t>Riparazione e manutenzione di container</t>
  </si>
  <si>
    <t>33.11.07</t>
  </si>
  <si>
    <t>Riparazione e manutenzione di carrelli per la spesa</t>
  </si>
  <si>
    <t>Riparazione e manutenzione di macchine di impiego generale</t>
  </si>
  <si>
    <t>Riparazione e manutenzione di forni, fornaci e bruciatori</t>
  </si>
  <si>
    <t>Riparazione e manutenzione di macchine e apparecchi di sollevamento e movimentazione (esclusi ascensori)</t>
  </si>
  <si>
    <t>Riparazione e manutenzione di attrezzature di uso non domestico per la refrigerazione e la ventilazione</t>
  </si>
  <si>
    <t>Riparazione e manutenzione di macchine ed attrezzature per ufficio (esclusi computer, periferiche, fax)</t>
  </si>
  <si>
    <t>Riparazione e manutenzione di bilance e macchine automatiche per la vendita e la distribuzione</t>
  </si>
  <si>
    <t>Riparazione e manutenzione di macchine per le industrie chimiche, petrolchimiche e petrolifere</t>
  </si>
  <si>
    <t>Riparazione e manutenzione di macchine per la dosatura, la confezione e l'imballaggio</t>
  </si>
  <si>
    <t>33.12.55</t>
  </si>
  <si>
    <t>Riparazione e manutenzione di estintori (inclusa la ricarica)</t>
  </si>
  <si>
    <t>Riparazione e manutenzione di altre macchine per l'agricoltura, la silvicoltura e la zootecnia</t>
  </si>
  <si>
    <t>Riparazione e manutenzione di parti intercambiabili per macchine utensili</t>
  </si>
  <si>
    <t>Riparazione e manutenzione di giostre, altalene , padiglioni da tiro al bersaglio ed altre attrezzature per parchi di divertimento</t>
  </si>
  <si>
    <t>Riparazione e manutenzione di altre macchine per impieghi speciali n.c.a. (incluse le macchine utensili)</t>
  </si>
  <si>
    <t>Riparazione e manutenzione di apparecchiature ottiche, fotografiche e cinematografiche (escluse videocamere)</t>
  </si>
  <si>
    <t>33.13.03</t>
  </si>
  <si>
    <t>Riparazione e manutenzione di apparecchi elettromedicali, di materiale medico-chirurgico e veterinario, di apparecchi e strumenti per odontoiatria</t>
  </si>
  <si>
    <t>33.13.04</t>
  </si>
  <si>
    <t>Riparazione e manutenzione di apparati di distillazione per laboratori, di centrifughe per laboratori e di macchinari per pulizia ad ultrasuoni per laboratori</t>
  </si>
  <si>
    <t>Riparazione e manutenzione di altre apparecchiature elettroniche (escluse quelle per le telecomunicazioni ed i computer)</t>
  </si>
  <si>
    <t>Riparazione e manutenzione di apparecchiature elettriche (esclusi gli elettrodomestici)</t>
  </si>
  <si>
    <t>Riparazione e manutenzione di navi commerciali e imbarcazioni da diporto (esclusi i loro motori)</t>
  </si>
  <si>
    <t>Riparazione e manutenzione di aeromobili e di veicoli spaziali</t>
  </si>
  <si>
    <t>Riparazione e manutenzione di materiale rotabile ferroviario, tranviario, filoviario e per metropolitane (esclusi i loro motori)</t>
  </si>
  <si>
    <t>33.19.01</t>
  </si>
  <si>
    <t>Riparazioni di pallets e contenitori in legno per trasporto</t>
  </si>
  <si>
    <t>33.19.02</t>
  </si>
  <si>
    <t>Riparazione di prodotti in gomma</t>
  </si>
  <si>
    <t>33.19.03</t>
  </si>
  <si>
    <t>Riparazione di articoli in vetro</t>
  </si>
  <si>
    <t>33.19.04</t>
  </si>
  <si>
    <t>Riparazioni di altri prodotti in legno n.c.a.</t>
  </si>
  <si>
    <t>33.19.09</t>
  </si>
  <si>
    <t>Riparazione di altre apparecchiature n.c.a.</t>
  </si>
  <si>
    <t>Installazione di motori, generatori e trasformatori elettrici; di apparecchiature per la distribuzione e il controllo dell'elettricità (esclusa l'installazione all'interno degli edifici)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</si>
  <si>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</si>
  <si>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Installazione di strumenti ed apparecchi di misurazione, controllo, prova, navigazione e simili (incluse le apparecchiature di controllo dei processi industriali)</t>
  </si>
  <si>
    <t>Installazione di generatori di vapore (escluse le caldaie per il riscaldamento centrale ad acqua calda)</t>
  </si>
  <si>
    <t>Installazione di macchine per ufficio, di mainframe e computer simili</t>
  </si>
  <si>
    <t>Installazione di apparecchi medicali, di apparecchi e strumenti per odontoiatria</t>
  </si>
  <si>
    <t>33.20.08</t>
  </si>
  <si>
    <t>Installazione di apparecchi elettromedicali</t>
  </si>
  <si>
    <t>Installazione di altre macchine ed apparecchiature industriali</t>
  </si>
  <si>
    <t>Produzione di energia elettrica</t>
  </si>
  <si>
    <t>Raccolta e depurazione delle acque di scarico</t>
  </si>
  <si>
    <t>Raccolta di rifiuti solidi non pericolosi</t>
  </si>
  <si>
    <t>Raccolta di rifiuti pericolosi solidi e non solidi</t>
  </si>
  <si>
    <t>38.21.01</t>
  </si>
  <si>
    <t>Produzione di compost</t>
  </si>
  <si>
    <t>38.21.09</t>
  </si>
  <si>
    <t>Trattamento e smaltimento di altri rifiuti non pericolosi</t>
  </si>
  <si>
    <t>Trattamento e smaltimento di rifiuti pericolosi</t>
  </si>
  <si>
    <t>38.31.10</t>
  </si>
  <si>
    <t>Demolizione di carcasse</t>
  </si>
  <si>
    <t>38.31.20</t>
  </si>
  <si>
    <t>Cantieri di demolizione navali</t>
  </si>
  <si>
    <t>38.32.10</t>
  </si>
  <si>
    <t>Recupero e preparazione per il riciclaggio di cascami e rottami metallici</t>
  </si>
  <si>
    <t>38.32.20</t>
  </si>
  <si>
    <t>Recupero e preparazione per il riciclaggio di materiale plastico per produzione di materie prime plastiche, resine sintetiche</t>
  </si>
  <si>
    <t>38.32.30</t>
  </si>
  <si>
    <t>Recupero e preparazione per il riciclaggio dei rifiuti solidi urbani, industriali e biomasse</t>
  </si>
  <si>
    <t>Attività di rimozione di strutture ed elementi in amianto specializzata per l'edilizia</t>
  </si>
  <si>
    <t>Altre attività di risanamento e altri servizi di gestione dei rifiuti</t>
  </si>
  <si>
    <t>41.10.00</t>
  </si>
  <si>
    <t>Sviluppo di progetti immobiliari senza costruzione</t>
  </si>
  <si>
    <t>41.20.00</t>
  </si>
  <si>
    <t>Costruzione di strade, autostrade e piste aeroportuali</t>
  </si>
  <si>
    <t>Costruzione di opere di pubblica utilità per il trasporto di fluidi</t>
  </si>
  <si>
    <t>42.99.01</t>
  </si>
  <si>
    <t>Lottizzazione dei terreni connessa con l'urbanizzazione</t>
  </si>
  <si>
    <t>42.99.09</t>
  </si>
  <si>
    <t>Altre attività di costruzione di altre opere di ingegneria civile n.c.a.</t>
  </si>
  <si>
    <t>43.12.00</t>
  </si>
  <si>
    <t>Preparazione del cantiere edile e sistemazione del terreno</t>
  </si>
  <si>
    <t>Installazione di impianti elettrici in edifici o in altre opere di costruzione (inclusa manutenzione e riparazione)</t>
  </si>
  <si>
    <t>Installazione di impianti elettronici (inclusa manutenzione e riparazione)</t>
  </si>
  <si>
    <t>Installazione di impianti di illuminazione stradale e dispositivi elettrici di segnalazione, illuminazione delle piste degli aeroporti (inclusa manutenzione e riparazione)</t>
  </si>
  <si>
    <t>Installazione di insegne elettriche e impianti luce (incluse luminarie per feste)</t>
  </si>
  <si>
    <t>Installazione di impianti idraulici, di riscaldamento e di condizionamento dell'aria (inclusa manutenzione e riparazione) in edifici o in altre opere di costruzione</t>
  </si>
  <si>
    <t>Installazione di impianti per la distribuzione del gas (inclusa manutenzione e riparazione)</t>
  </si>
  <si>
    <t>Installazione di impianti di spegnimento antincendio (inclusi quelli integrati e la manutenzione e riparazione)</t>
  </si>
  <si>
    <t>Installazione di impianti di depurazione per piscine (inclusa manutenzione e riparazione)</t>
  </si>
  <si>
    <t>Installazione di impianti di irrigazione per giardini (inclusa manutenzione e riparazione)</t>
  </si>
  <si>
    <t>43.29.01</t>
  </si>
  <si>
    <t>Installazione, riparazione e manutenzione di ascensori e scale mobili</t>
  </si>
  <si>
    <t>43.29.02</t>
  </si>
  <si>
    <t>Lavori di isolamento termico, acustico o antivibrazioni</t>
  </si>
  <si>
    <t>43.29.09</t>
  </si>
  <si>
    <t>Altri lavori di costruzione e installazione n.c.a.</t>
  </si>
  <si>
    <t>43.31.00</t>
  </si>
  <si>
    <t>Intonacatura e stuccatura</t>
  </si>
  <si>
    <t>Posa in opera di casseforti, forzieri, porte blindate</t>
  </si>
  <si>
    <t>Posa in opera di infissi, arredi, controsoffitti, pareti mobili e simili</t>
  </si>
  <si>
    <t>Rivestimento di pavimenti e di muri</t>
  </si>
  <si>
    <t>43.34.00</t>
  </si>
  <si>
    <t>Tinteggiatura e posa in opera di vetri</t>
  </si>
  <si>
    <t>43.39.01</t>
  </si>
  <si>
    <t>Attività non specializzate di lavori edili (muratori)</t>
  </si>
  <si>
    <t>43.39.09</t>
  </si>
  <si>
    <t>Altri lavori di completamento e di finitura degli edifici n.c.a.</t>
  </si>
  <si>
    <t>Pulizia a vapore, sabbiatura e attività simili per pareti esterne di edifici</t>
  </si>
  <si>
    <t>Noleggio di gru ed altre attrezzature con operatore per la costruzione o la demolizione</t>
  </si>
  <si>
    <t>Altre attività di lavori specializzati di costruzione n.c.a.</t>
  </si>
  <si>
    <t>45.11.01</t>
  </si>
  <si>
    <t>Commercio all'ingrosso e al dettaglio di autovetture e di autoveicoli leggeri</t>
  </si>
  <si>
    <t>45.11.02</t>
  </si>
  <si>
    <t>Intermediari del commercio di autovetture e di autoveicoli leggeri (incluse le agenzie di compravendita)</t>
  </si>
  <si>
    <t>45.19.01</t>
  </si>
  <si>
    <t>Commercio all'ingrosso e al dettaglio di altri autoveicoli</t>
  </si>
  <si>
    <t>45.19.02</t>
  </si>
  <si>
    <t>Intermediari del commercio di altri autoveicoli (incluse le agenzie di compravendita)</t>
  </si>
  <si>
    <t>45.20.10</t>
  </si>
  <si>
    <t>Riparazioni meccaniche di autoveicoli</t>
  </si>
  <si>
    <t>45.20.20</t>
  </si>
  <si>
    <t>Riparazione di carrozzerie di autoveicoli</t>
  </si>
  <si>
    <t>45.20.30</t>
  </si>
  <si>
    <t>Riparazione di impianti elettrici e di alimentazione per autoveicoli</t>
  </si>
  <si>
    <t>45.20.40</t>
  </si>
  <si>
    <t>Riparazione e sostituzione di pneumatici per autoveicoli</t>
  </si>
  <si>
    <t>45.20.91</t>
  </si>
  <si>
    <t>Lavaggio autoveicoli</t>
  </si>
  <si>
    <t>45.20.99</t>
  </si>
  <si>
    <t>Altre attività di manutenzione e di riparazione di autoveicoli</t>
  </si>
  <si>
    <t>45.31.01</t>
  </si>
  <si>
    <t>45.31.02</t>
  </si>
  <si>
    <t>Intermediari del commercio di parti ed accessori di autoveicoli</t>
  </si>
  <si>
    <t>45.32.00</t>
  </si>
  <si>
    <t>45.40.11</t>
  </si>
  <si>
    <t>Commercio all'ingrosso e al dettaglio di motocicli e ciclomotori</t>
  </si>
  <si>
    <t>45.40.12</t>
  </si>
  <si>
    <t>Intermediari del commercio di motocicli e ciclomotori</t>
  </si>
  <si>
    <t>45.40.21</t>
  </si>
  <si>
    <t>Commercio all'ingrosso e al dettaglio di parti e accessori per motocicli e ciclomotori</t>
  </si>
  <si>
    <t>45.40.22</t>
  </si>
  <si>
    <t>Intermediari del commercio di parti ed accessori di motocicli e ciclomotori</t>
  </si>
  <si>
    <t>45.40.30</t>
  </si>
  <si>
    <t>Manutenzione e riparazione di motocicli e ciclomotori (inclusi i pneumatici)</t>
  </si>
  <si>
    <t>Agenti e rappresentanti di materie prime agricole</t>
  </si>
  <si>
    <t>Agenti e rappresentanti di fiori e piante</t>
  </si>
  <si>
    <t>Agenti e rappresentanti di animali vivi</t>
  </si>
  <si>
    <t>Agenti e rappresentanti di fibre tessili gregge e semilavorate; pelli grezze</t>
  </si>
  <si>
    <t>46.11.05</t>
  </si>
  <si>
    <t>Procacciatori d'affari di materie prime agricole, animali vivi, materie prime e semilavorati tessili; pelli grezze</t>
  </si>
  <si>
    <t>46.11.06</t>
  </si>
  <si>
    <t>Mediatori in materie prime agricole, materie prime e semilavorati tessili; pelli grezze</t>
  </si>
  <si>
    <t>46.11.07</t>
  </si>
  <si>
    <t>Mediatori in animali vivi</t>
  </si>
  <si>
    <t>Agenti e rappresentanti di carburanti, gpl, gas in bombole e simili; lubrificanti</t>
  </si>
  <si>
    <t>Agenti e rappresentanti di combustibili solidi</t>
  </si>
  <si>
    <t>Agenti e rappresentanti di minerali, metalli e prodotti semilavorati</t>
  </si>
  <si>
    <t>Agenti e rappresentanti di prodotti chimici per l'industria</t>
  </si>
  <si>
    <t>Agenti e rappresentanti di prodotti chimici per l'agricoltura (inclusi i fertilizzanti)</t>
  </si>
  <si>
    <t>46.12.06</t>
  </si>
  <si>
    <t>Procacciatori d'affari di combustibili, minerali, metalli e prodotti chimici</t>
  </si>
  <si>
    <t>46.12.07</t>
  </si>
  <si>
    <t>Mediatori in combustibili, minerali, metalli e prodotti chimici</t>
  </si>
  <si>
    <t>Agenti e rappresentanti di legname, semilavorati in legno e legno artificiale</t>
  </si>
  <si>
    <t>Agenti e rappresentanti di materiale da costruzione (inclusi gli infissi e gli articoli igienico-sanitari); vetro piano</t>
  </si>
  <si>
    <t>Agenti e rappresentanti di apparecchi ed accessori per riscaldamento e condizionamento e altri prodotti similari</t>
  </si>
  <si>
    <t>46.13.04</t>
  </si>
  <si>
    <t>Procacciatori d'affari di legname e materiali da costruzione</t>
  </si>
  <si>
    <t>46.13.05</t>
  </si>
  <si>
    <t>Mediatori in legname e materiali da costruzione</t>
  </si>
  <si>
    <t>Agenti e rappresentanti di macchine, attrezzature ed impianti per l'industria ed il commercio; materiale e apparecchi elettrici ed elettronici per uso non domestico</t>
  </si>
  <si>
    <t>Agenti e rappresentanti di macchine per costruzioni edili e stradali</t>
  </si>
  <si>
    <t>Agenti e rappresentanti di macchine, attrezzature per ufficio, attrezzature per le telecomunicazioni, computer e loro periferiche</t>
  </si>
  <si>
    <t>Agenti e rappresentanti di macchine ed attrezzature per uso agricolo (inclusi i trattori)</t>
  </si>
  <si>
    <t>Agenti e rappresentanti di navi, aeromobili e altri veicoli (esclusi autoveicoli, motocicli, ciclomotori e biciclette)</t>
  </si>
  <si>
    <t>46.14.06</t>
  </si>
  <si>
    <t>Procacciatori d'affari di macchinari, impianti industriali, navi e aeromobili, macchine agricole, macchine per ufficio, attrezzature per le telecomunicazioni, computer e loro periferiche</t>
  </si>
  <si>
    <t>46.14.07</t>
  </si>
  <si>
    <t>Mediatori in macchinari, impianti industriali, navi e aeromobili, macchine agricole, macchine per ufficio, attrezzature per le telecomunicazioni, computer e loro periferiche</t>
  </si>
  <si>
    <t>Agenti e rappresentanti di mobili in legno, metallo e materie plastiche</t>
  </si>
  <si>
    <t>Agenti e rappresentanti di articoli di ferramenta e di bricolage</t>
  </si>
  <si>
    <t>Agenti e rappresentanti di articoli casalinghi, porcellane, articoli in vetro eccetera</t>
  </si>
  <si>
    <t>Agenti e rappresentanti di vernici, carte da parati, stucchi e cornici decorativi</t>
  </si>
  <si>
    <t>Agenti e rappresentanti di mobili e oggetti di arredamento per la casa in canna, vimini, giunco, sughero, paglia; scope, spazzole, cesti e simili</t>
  </si>
  <si>
    <t>46.15.06</t>
  </si>
  <si>
    <t>Procacciatori d'affari di mobili, articoli per la casa e ferramenta</t>
  </si>
  <si>
    <t>46.15.07</t>
  </si>
  <si>
    <t>Mediatori in mobili, articoli per la casa e ferramenta</t>
  </si>
  <si>
    <t>Agenti e rappresentanti di vestiario ed accessori di abbigliamento</t>
  </si>
  <si>
    <t>Agenti e rappresentanti di pellicce</t>
  </si>
  <si>
    <t>Agenti e rappresentanti di tessuti per abbigliamento ed arredamento (incluse merceria e passamaneria)</t>
  </si>
  <si>
    <t>Agenti e rappresentanti di camicie, biancheria e maglieria intima</t>
  </si>
  <si>
    <t>Agenti e rappresentanti di calzature ed accessori</t>
  </si>
  <si>
    <t>Agenti e rappresentanti di pelletteria, valige ed articoli da viaggio</t>
  </si>
  <si>
    <t>Agenti e rappresentanti di articoli tessili per la casa, tappeti, stuoie e materassi</t>
  </si>
  <si>
    <t>46.16.08</t>
  </si>
  <si>
    <t>Procacciatori d'affari di prodotti tessili, abbigliamento, pellicce, calzature e articoli in pelle</t>
  </si>
  <si>
    <t>46.16.09</t>
  </si>
  <si>
    <t>Mediatori in prodotti tessili, abbigliamento, pellicce, calzature e articoli in pelle</t>
  </si>
  <si>
    <t>Agenti e rappresentanti di prodotti ortofrutticoli freschi, congelati e surgelati</t>
  </si>
  <si>
    <t>Agenti e rappresentanti di carni fresche, congelate, surgelate, conservate e secche; salumi</t>
  </si>
  <si>
    <t>Agenti e rappresentanti di latte, burro e formaggi</t>
  </si>
  <si>
    <t>Agenti e rappresentanti di oli e grassi alimentari: olio d'oliva e di semi, margarina ed altri prodotti similari</t>
  </si>
  <si>
    <t>Agenti e rappresentanti di bevande e prodotti similari</t>
  </si>
  <si>
    <t>Agenti e rappresentanti di prodotti ittici freschi, congelati, surgelati, conservati e secchi</t>
  </si>
  <si>
    <t>Agenti e rappresentanti di altri prodotti alimentari (incluse le uova e gli alimenti per gli animali domestici); tabacco</t>
  </si>
  <si>
    <t>46.17.08</t>
  </si>
  <si>
    <t>Procacciatori d'affari di prodotti alimentari, bevande e tabacco</t>
  </si>
  <si>
    <t>46.17.09</t>
  </si>
  <si>
    <t>Mediatori in prodotti alimentari, bevande e tabacco</t>
  </si>
  <si>
    <t>Agenti e rappresentanti di carta e cartone (esclusi gli imballaggi); articoli di cartoleria e cancelleria</t>
  </si>
  <si>
    <t>Agenti e rappresentanti di libri e altre pubblicazioni (incluso i relativi abbonamenti)</t>
  </si>
  <si>
    <t>Procacciatori d'affari di prodotti di carta, cancelleria, libri</t>
  </si>
  <si>
    <t>Mediatori in prodotti di carta, cancelleria, libri</t>
  </si>
  <si>
    <t>Agenti e rappresentanti di elettronica di consumo audio e video, materiale elettrico per uso domestico</t>
  </si>
  <si>
    <t>Agenti e rappresentanti di apparecchi elettrodomestici</t>
  </si>
  <si>
    <t>Procacciatori d'affari di elettronica di consumo audio e video, materiale elettrico per uso domestico, elettrodomestici</t>
  </si>
  <si>
    <t>Mediatori in elettronica di consumo audio e video, materiale elettrico per uso domestico, elettrodomestici</t>
  </si>
  <si>
    <t>Agenti e rappresentanti di prodotti farmaceutici; prodotti di erboristeria per uso medico</t>
  </si>
  <si>
    <t>Agenti e rappresentanti di prodotti sanitari ed apparecchi medicali, chirurgici e ortopedici; apparecchi per centri di estetica</t>
  </si>
  <si>
    <t>Agenti e rappresentanti di prodotti di profumeria e di cosmetica (inclusi articoli per parrucchieri); prodotti di erboristeria per uso cosmetico</t>
  </si>
  <si>
    <t>46.18.34</t>
  </si>
  <si>
    <t>Procacciatori d'affari di prodotti farmaceutici e di cosmetici</t>
  </si>
  <si>
    <t>46.18.35</t>
  </si>
  <si>
    <t>Mediatori in prodotti farmaceutici e cosmetici</t>
  </si>
  <si>
    <t>Agenti e rappresentanti di attrezzature sportive; biciclette</t>
  </si>
  <si>
    <t>Agenti e rappresentanti di orologi, oggetti e semilavorati per gioielleria e oreficeria</t>
  </si>
  <si>
    <t>Agenti e rappresentanti di articoli fotografici, ottici e prodotti simili; strumenti scientifici e per laboratori di analisi</t>
  </si>
  <si>
    <t>46.18.94</t>
  </si>
  <si>
    <t>Agenti e rappresentanti di saponi, detersivi, candele e prodotti simili</t>
  </si>
  <si>
    <t>46.18.95</t>
  </si>
  <si>
    <t>Agenti e rappresentanti di giocattoli</t>
  </si>
  <si>
    <t>46.18.96</t>
  </si>
  <si>
    <t>Agenti e rappresentanti di chincaglieria e bigiotteria</t>
  </si>
  <si>
    <t>46.18.97</t>
  </si>
  <si>
    <t>Agenti e rappresentanti di altri prodotti non alimentari n.c.a. (inclusi gli imballaggi e gli articoli antinfortunistici, antincendio e pubblicitari)</t>
  </si>
  <si>
    <t>46.18.98</t>
  </si>
  <si>
    <t>Procacciatori d'affari di attrezzature sportive, biciclette e altri prodotti n.c.a.</t>
  </si>
  <si>
    <t>Mediatori in attrezzature sportive, biciclette e altri prodotti n.c.a.</t>
  </si>
  <si>
    <t>46.19.01</t>
  </si>
  <si>
    <t>Agenti e rappresentanti di vari prodotti senza prevalenza di alcuno</t>
  </si>
  <si>
    <t>46.19.02</t>
  </si>
  <si>
    <t>Procacciatori d'affari di vari prodotti senza prevalenza di alcuno</t>
  </si>
  <si>
    <t>46.19.03</t>
  </si>
  <si>
    <t>Mediatori in vari prodotti senza prevalenza di alcuno</t>
  </si>
  <si>
    <t>46.19.04</t>
  </si>
  <si>
    <t>Gruppi di acquisto; mandatari agli acquisti; buyer</t>
  </si>
  <si>
    <t>Commercio all'ingrosso di cereali e legumi secchi</t>
  </si>
  <si>
    <t>Commercio all'ingrosso di sementi e alimenti per il bestiame (mangimi), piante officinali, semi oleosi, patate da semina</t>
  </si>
  <si>
    <t>46.24.10</t>
  </si>
  <si>
    <t>Commercio all'ingrosso di cuoio e pelli gregge e lavorate (escluse le pelli per pellicceria)</t>
  </si>
  <si>
    <t>46.24.20</t>
  </si>
  <si>
    <t>Commercio all'ingrosso di pelli gregge e lavorate per pellicceria</t>
  </si>
  <si>
    <t>Commercio all'ingrosso di frutta e ortaggi conservati</t>
  </si>
  <si>
    <t>46.32.10</t>
  </si>
  <si>
    <t>Commercio all'ingrosso di carne fresca, congelata e surgelata</t>
  </si>
  <si>
    <t>Commercio all'ingrosso di prodotti di salumeria</t>
  </si>
  <si>
    <t>Commercio all'ingrosso di prodotti lattiero-caseari e di uova</t>
  </si>
  <si>
    <t>Commercio all'ingrosso di oli e grassi alimentari di origine vegetale o animale</t>
  </si>
  <si>
    <t>Commercio all'ingrosso di bevande non alcoliche</t>
  </si>
  <si>
    <t>46.35.00</t>
  </si>
  <si>
    <t>Commercio all'ingrosso di prodotti del tabacco</t>
  </si>
  <si>
    <t>Commercio all'ingrosso di zucchero, cioccolato, dolciumi e prodotti da forno</t>
  </si>
  <si>
    <t>46.38.10</t>
  </si>
  <si>
    <t>Commercio all'ingrosso di prodotti della pesca freschi</t>
  </si>
  <si>
    <t>46.38.20</t>
  </si>
  <si>
    <t>Commercio all'ingrosso di prodotti della pesca congelati, surgelati, conservati, secchi</t>
  </si>
  <si>
    <t>46.38.30</t>
  </si>
  <si>
    <t>Commercio all'ingrosso di pasti e piatti pronti</t>
  </si>
  <si>
    <t>46.38.90</t>
  </si>
  <si>
    <t>46.39.10</t>
  </si>
  <si>
    <t>Commercio all'ingrosso non specializzato di prodotti surgelati</t>
  </si>
  <si>
    <t>46.39.20</t>
  </si>
  <si>
    <t>Commercio all'ingrosso non specializzato di altri prodotti alimentari, bevande e tabacco</t>
  </si>
  <si>
    <t>Commercio all'ingrosso di articoli di merceria, filati e passamaneria</t>
  </si>
  <si>
    <t>Commercio all'ingrosso di altri articoli tessili</t>
  </si>
  <si>
    <t>Commercio all'ingrosso di abbigliamento e accessori</t>
  </si>
  <si>
    <t>Commercio all'ingrosso di camicie, biancheria intima, maglieria e simili</t>
  </si>
  <si>
    <t>46.42.40</t>
  </si>
  <si>
    <t>Commercio all'ingrosso di calzature e accessori</t>
  </si>
  <si>
    <t>Commercio all'ingrosso di elettrodomestici, di elettronica di consumo audio e video</t>
  </si>
  <si>
    <t>Commercio all'ingrosso di supporti registrati, audio, video (Cd, Dvd e altri supporti)</t>
  </si>
  <si>
    <t>Commercio all'ingrosso di articoli per fotografia, cinematografia e ottica</t>
  </si>
  <si>
    <t>Commercio all'ingrosso di vetreria e cristalleria</t>
  </si>
  <si>
    <t>Commercio all'ingrosso di ceramiche e porcellana</t>
  </si>
  <si>
    <t>Commercio all'ingrosso di saponi, detersivi e altri prodotti per la pulizia</t>
  </si>
  <si>
    <t>Commercio all'ingrosso di coltelleria, posateria e pentolame</t>
  </si>
  <si>
    <t>Commercio all'ingrosso di medicinali</t>
  </si>
  <si>
    <t>Commercio all'ingrosso di prodotti botanici per uso farmaceutico</t>
  </si>
  <si>
    <t>46.46.30</t>
  </si>
  <si>
    <t>Commercio all'ingrosso di articoli medicali ed ortopedici</t>
  </si>
  <si>
    <t>Commercio all'ingrosso di mobili di qualsiasi materiale</t>
  </si>
  <si>
    <t>Commercio all'ingrosso di tappeti</t>
  </si>
  <si>
    <t>Commercio all'ingrosso di articoli per l'illuminazione; materiale elettrico vario per uso domestico</t>
  </si>
  <si>
    <t>46.49.20</t>
  </si>
  <si>
    <t>Commercio all'ingrosso di libri, riviste e giornali</t>
  </si>
  <si>
    <t>Commercio all'ingrosso di giochi e giocattoli</t>
  </si>
  <si>
    <t>46.49.40</t>
  </si>
  <si>
    <t>Commercio all'ingrosso di articoli sportivi (incluse le biciclette)</t>
  </si>
  <si>
    <t>Commercio all'ingrosso di articoli in pelle; articoli da viaggio in qualsiasi materiale</t>
  </si>
  <si>
    <t>46.49.90</t>
  </si>
  <si>
    <t>Commercio all'ingrosso di vari prodotti di consumo non alimentare n.c.a.</t>
  </si>
  <si>
    <t>46.51.00</t>
  </si>
  <si>
    <t>Commercio all'ingrosso di computer, apparecchiature informatiche periferiche e di software</t>
  </si>
  <si>
    <t>46.52.01</t>
  </si>
  <si>
    <t>Commercio all'ingrosso di apparecchi e materiali telefonici</t>
  </si>
  <si>
    <t>46.52.02</t>
  </si>
  <si>
    <t>Commercio all'ingrosso di nastri non registrati</t>
  </si>
  <si>
    <t>46.52.09</t>
  </si>
  <si>
    <t>Commercio all'ingrosso di altre apparecchiature elettroniche per telecomunicazioni e di altri componenti elettronici</t>
  </si>
  <si>
    <t>Commercio all'ingrosso di macchine, accessori e utensili agricoli, inclusi i trattori</t>
  </si>
  <si>
    <t>Commercio all'ingrosso di macchine utensili (incluse le relative parti intercambiabili)</t>
  </si>
  <si>
    <t>Commercio all'ingrosso di macchine per le miniere, l'edilizia e l'ingegneria civile</t>
  </si>
  <si>
    <t>46.64.00</t>
  </si>
  <si>
    <t>Commercio all'ingrosso di macchine per l'industria tessile, di macchine per cucire e per maglieria</t>
  </si>
  <si>
    <t>46.65.00</t>
  </si>
  <si>
    <t>Commercio all'ingrosso di mobili per ufficio e negozi</t>
  </si>
  <si>
    <t>46.66.00</t>
  </si>
  <si>
    <t>46.69.11</t>
  </si>
  <si>
    <t>Commercio all'ingrosso di imbarcazioni da diporto</t>
  </si>
  <si>
    <t>46.69.19</t>
  </si>
  <si>
    <t>Commercio all'ingrosso di altri mezzi ed attrezzature di trasporto</t>
  </si>
  <si>
    <t>46.69.20</t>
  </si>
  <si>
    <t>Commercio all'ingrosso di materiale elettrico per impianti di uso industriale</t>
  </si>
  <si>
    <t>46.69.30</t>
  </si>
  <si>
    <t>Commercio all'ingrosso di apparecchiature per parrucchieri, palestre, solarium e centri estetici</t>
  </si>
  <si>
    <t>46.69.91</t>
  </si>
  <si>
    <t>Commercio all'ingrosso di strumenti e attrezzature di misurazione per uso scientifico</t>
  </si>
  <si>
    <t>46.69.92</t>
  </si>
  <si>
    <t>Commercio all'ingrosso di strumenti e attrezzature di misurazione per uso non scientifico</t>
  </si>
  <si>
    <t>46.69.93</t>
  </si>
  <si>
    <t>Commercio all'ingrosso di giochi per luna-park e videogiochi per pubblici esercizi</t>
  </si>
  <si>
    <t>46.69.94</t>
  </si>
  <si>
    <t>Commercio all'ingrosso di articoli antincendio e antinfortunistici</t>
  </si>
  <si>
    <t>46.69.99</t>
  </si>
  <si>
    <t>Commercio all'ingrosso di altre macchine ed attrezzature per l'industria, il commercio e la navigazione n.c.a.</t>
  </si>
  <si>
    <t>46.71.00</t>
  </si>
  <si>
    <t>Commercio all'ingrosso di prodotti petroliferi e lubrificanti per autotrazione, di combustibili per riscaldamento</t>
  </si>
  <si>
    <t>46.72.10</t>
  </si>
  <si>
    <t>Commercio all'ingrosso di minerali metalliferi, di metalli ferrosi e prodotti semilavorati</t>
  </si>
  <si>
    <t>46.72.20</t>
  </si>
  <si>
    <t>Commercio all'ingrosso di metalli non ferrosi e prodotti semilavorati</t>
  </si>
  <si>
    <t>Commercio all'ingrosso di legname, semilavorati in legno e legno artificiale</t>
  </si>
  <si>
    <t>46.73.21</t>
  </si>
  <si>
    <t>Commercio all'ingrosso di moquette e linoleum</t>
  </si>
  <si>
    <t>46.73.22</t>
  </si>
  <si>
    <t>Commercio all'ingrosso di altri materiali per rivestimenti (inclusi gli apparecchi igienico-sanitari)</t>
  </si>
  <si>
    <t>46.73.23</t>
  </si>
  <si>
    <t>Commercio all'ingrosso di infissi</t>
  </si>
  <si>
    <t>46.73.29</t>
  </si>
  <si>
    <t>46.73.30</t>
  </si>
  <si>
    <t>Commercio all'ingrosso di vetro piano</t>
  </si>
  <si>
    <t>46.73.40</t>
  </si>
  <si>
    <t>Commercio all'ingrosso di carta da parati, colori e vernici</t>
  </si>
  <si>
    <t>46.74.10</t>
  </si>
  <si>
    <t>Commercio all'ingrosso di articoli in ferro e in altri metalli (ferramenta)</t>
  </si>
  <si>
    <t>46.74.20</t>
  </si>
  <si>
    <t>Commercio all'ingrosso di apparecchi e accessori per impianti idraulici, di riscaldamento e di condizionamento</t>
  </si>
  <si>
    <t>46.75.01</t>
  </si>
  <si>
    <t>Commercio all'ingrosso di fertilizzanti e di altri prodotti chimici per l'agricoltura</t>
  </si>
  <si>
    <t>46.75.02</t>
  </si>
  <si>
    <t>Commercio all'ingrosso di prodotti chimici per l'industria</t>
  </si>
  <si>
    <t>46.76.10</t>
  </si>
  <si>
    <t>Commercio all'ingrosso di fibre tessili gregge e semilavorate</t>
  </si>
  <si>
    <t>46.76.20</t>
  </si>
  <si>
    <t>Commercio all'ingrosso di gomma greggia, materie plastiche in forme primarie e semilavorati</t>
  </si>
  <si>
    <t>46.76.30</t>
  </si>
  <si>
    <t>Commercio all'ingrosso di imballaggi</t>
  </si>
  <si>
    <t>46.76.90</t>
  </si>
  <si>
    <t>46.77.10</t>
  </si>
  <si>
    <t>Commercio all'ingrosso di rottami e sottoprodotti della lavorazione industriale metallici</t>
  </si>
  <si>
    <t>46.77.20</t>
  </si>
  <si>
    <t>Commercio all'ingrosso di altri materiali di recupero non metallici (vetro, carta, cartoni eccetera); sottoprodotti non metallici della lavorazione industriale (cascami)</t>
  </si>
  <si>
    <t>47.11.10</t>
  </si>
  <si>
    <t>Ipermercati</t>
  </si>
  <si>
    <t>47.11.20</t>
  </si>
  <si>
    <t>Supermercati</t>
  </si>
  <si>
    <t>47.11.30</t>
  </si>
  <si>
    <t>Discount di alimentari</t>
  </si>
  <si>
    <t>47.11.40</t>
  </si>
  <si>
    <t>Minimercati ed altri esercizi non specializzati di alimentari vari</t>
  </si>
  <si>
    <t>47.11.50</t>
  </si>
  <si>
    <t>Commercio al dettaglio di prodotti surgelati</t>
  </si>
  <si>
    <t>47.19.10</t>
  </si>
  <si>
    <t>Grandi magazzini</t>
  </si>
  <si>
    <t>47.19.20</t>
  </si>
  <si>
    <t>Commercio al dettaglio in esercizi non specializzati di computer, periferiche, attrezzature per le telecomunicazioni, elettronica di consumo audio e video, elettrodomestici</t>
  </si>
  <si>
    <t>47.19.90</t>
  </si>
  <si>
    <t>Empori ed altri negozi non specializzati di vari prodotti non alimentari</t>
  </si>
  <si>
    <t>Commercio al dettaglio di frutta e verdura preparata e conservata</t>
  </si>
  <si>
    <t>Commercio al dettaglio di carni e di prodotti a base di carne</t>
  </si>
  <si>
    <t>Commercio al dettaglio di pesci, crostacei e molluschi</t>
  </si>
  <si>
    <t>Commercio al dettaglio di torte, dolciumi, confetteria</t>
  </si>
  <si>
    <t>47.26.00</t>
  </si>
  <si>
    <t>Commercio al dettaglio di generi di monopolio (tabaccherie)</t>
  </si>
  <si>
    <t>47.29.10</t>
  </si>
  <si>
    <t>Commercio al dettaglio di latte e di prodotti lattiero-caseari</t>
  </si>
  <si>
    <t>47.29.20</t>
  </si>
  <si>
    <t>Commercio al dettaglio di caffè torrefatto</t>
  </si>
  <si>
    <t>47.29.30</t>
  </si>
  <si>
    <t>Commercio al dettaglio di prodotti macrobiotici e dietetici</t>
  </si>
  <si>
    <t>47.29.90</t>
  </si>
  <si>
    <t>Commercio al dettaglio di altri prodotti alimentari in esercizi specializzati n.c.a.</t>
  </si>
  <si>
    <t>Commercio al dettaglio di carburante per autotrazione</t>
  </si>
  <si>
    <t>47.41.00</t>
  </si>
  <si>
    <t>Commercio al dettaglio di computer, unità periferiche, software e attrezzature per ufficio in esercizi specializzati</t>
  </si>
  <si>
    <t>47.42.00</t>
  </si>
  <si>
    <t>Commercio al dettaglio di apparecchiature per le telecomunicazioni e la telefonia in esercizi specializzati</t>
  </si>
  <si>
    <t>47.43.00</t>
  </si>
  <si>
    <t>Commercio al dettaglio di apparecchi audio e video in esercizi specializzati</t>
  </si>
  <si>
    <t>Commercio al dettaglio di tessuti per l'abbigliamento, l'arredamento e di biancheria per la casa</t>
  </si>
  <si>
    <t>Commercio al dettaglio di ferramenta, vernici, vetro piano e materiale elettrico e termoidraulico</t>
  </si>
  <si>
    <t>Commercio al dettaglio di articoli igienico-sanitari</t>
  </si>
  <si>
    <t>47.52.30</t>
  </si>
  <si>
    <t>Commercio al dettaglio di materiali da costruzione, ceramiche e piastrelle</t>
  </si>
  <si>
    <t>Commercio al dettaglio di macchine, attrezzature e prodotti per l'agricoltura; macchine e attrezzature per il giardinaggio</t>
  </si>
  <si>
    <t>Commercio al dettaglio di tende e tendine</t>
  </si>
  <si>
    <t>Commercio al dettaglio di tappeti</t>
  </si>
  <si>
    <t>Commercio al dettaglio di carta da parati e rivestimenti per pavimenti (moquette e linoleum)</t>
  </si>
  <si>
    <t>Commercio al dettaglio di elettrodomestici in esercizi specializzati</t>
  </si>
  <si>
    <t>47.59.10</t>
  </si>
  <si>
    <t>47.59.20</t>
  </si>
  <si>
    <t>Commercio al dettaglio di utensili per la casa, di cristallerie e vasellame</t>
  </si>
  <si>
    <t>47.59.30</t>
  </si>
  <si>
    <t>47.59.40</t>
  </si>
  <si>
    <t>Commercio al dettaglio di macchine per cucire e per maglieria per uso domestico</t>
  </si>
  <si>
    <t>47.59.50</t>
  </si>
  <si>
    <t>Commercio al dettaglio di sistemi di sicurezza</t>
  </si>
  <si>
    <t>47.59.60</t>
  </si>
  <si>
    <t>Commercio al dettaglio di strumenti musicali e spartiti</t>
  </si>
  <si>
    <t>47.59.91</t>
  </si>
  <si>
    <t>Commercio al dettaglio di articoli in legno, sughero, vimini e articoli in plastica per uso domestico</t>
  </si>
  <si>
    <t>47.59.99</t>
  </si>
  <si>
    <t>Commercio al dettaglio di altri articoli per uso domestico n.c.a.</t>
  </si>
  <si>
    <t>Commercio al dettaglio di libri nuovi in esercizi specializzati</t>
  </si>
  <si>
    <t>Commercio al dettaglio di giornali, riviste e periodici</t>
  </si>
  <si>
    <t>Commercio al dettaglio di articoli di cartoleria e forniture per ufficio</t>
  </si>
  <si>
    <t>47.63.00</t>
  </si>
  <si>
    <t>Commercio al dettaglio di registrazioni musicali e video in esercizi specializzati</t>
  </si>
  <si>
    <t>47.64.10</t>
  </si>
  <si>
    <t>Commercio al dettaglio di articoli sportivi, biciclette e articoli per il tempo libero</t>
  </si>
  <si>
    <t>47.64.20</t>
  </si>
  <si>
    <t>Commercio al dettaglio di natanti e accessori</t>
  </si>
  <si>
    <t>47.65.00</t>
  </si>
  <si>
    <t>Commercio al dettaglio di giochi e giocattoli (inclusi quelli elettronici)</t>
  </si>
  <si>
    <t>Commercio al dettaglio di confezioni per adulti</t>
  </si>
  <si>
    <t>Commercio al dettaglio di confezioni per bambini e neonati</t>
  </si>
  <si>
    <t>Commercio al dettaglio di biancheria personale, maglieria, camicie</t>
  </si>
  <si>
    <t>Commercio al dettaglio di pellicce e di abbigliamento in pelle</t>
  </si>
  <si>
    <t>Commercio al dettaglio di cappelli, ombrelli, guanti e cravatte</t>
  </si>
  <si>
    <t>47.72.10</t>
  </si>
  <si>
    <t>Commercio al dettaglio di calzature e accessori</t>
  </si>
  <si>
    <t>Commercio al dettaglio di articoli di pelletteria e da viaggio</t>
  </si>
  <si>
    <t>Farmacie</t>
  </si>
  <si>
    <t>Commercio al dettaglio in altri esercizi specializzati di medicinali non soggetti a prescrizione medica</t>
  </si>
  <si>
    <t>47.74.00</t>
  </si>
  <si>
    <t>Commercio al dettaglio di articoli medicali e ortopedici in esercizi specializzati</t>
  </si>
  <si>
    <t>47.75.10</t>
  </si>
  <si>
    <t>Commercio al dettaglio di articoli di profumeria, prodotti per toletta e per l'igiene personale</t>
  </si>
  <si>
    <t>47.75.20</t>
  </si>
  <si>
    <t>Erboristerie</t>
  </si>
  <si>
    <t>Commercio al dettaglio di fiori e piante</t>
  </si>
  <si>
    <t>Commercio al dettaglio di piccoli animali domestici</t>
  </si>
  <si>
    <t>Commercio al dettaglio di orologi, articoli di gioielleria e argenteria</t>
  </si>
  <si>
    <t>Commercio al dettaglio di mobili per ufficio</t>
  </si>
  <si>
    <t>47.78.20</t>
  </si>
  <si>
    <t>Commercio al dettaglio di materiale per ottica e fotografia</t>
  </si>
  <si>
    <t>47.78.31</t>
  </si>
  <si>
    <t>Commercio al dettaglio di oggetti d'arte (incluse le gallerie d'arte)</t>
  </si>
  <si>
    <t>47.78.32</t>
  </si>
  <si>
    <t>Commercio al dettaglio di oggetti d'artigianato</t>
  </si>
  <si>
    <t>47.78.33</t>
  </si>
  <si>
    <t>Commercio al dettaglio di arredi sacri ed articoli religiosi</t>
  </si>
  <si>
    <t>47.78.34</t>
  </si>
  <si>
    <t>Commercio al dettaglio di articoli da regalo e per fumatori</t>
  </si>
  <si>
    <t>47.78.35</t>
  </si>
  <si>
    <t>47.78.36</t>
  </si>
  <si>
    <t>Commercio al dettaglio di chincaglieria e bigiotteria (inclusi gli oggetti ricordo e gli articoli di promozione pubblicitaria)</t>
  </si>
  <si>
    <t>47.78.37</t>
  </si>
  <si>
    <t>Commercio al dettaglio di articoli per le belle arti</t>
  </si>
  <si>
    <t>Commercio al dettaglio di combustibile per uso domestico e per riscaldamento</t>
  </si>
  <si>
    <t>47.78.50</t>
  </si>
  <si>
    <t>Commercio al dettaglio di armi e munizioni, articoli militari</t>
  </si>
  <si>
    <t>47.78.60</t>
  </si>
  <si>
    <t>Commercio al dettaglio di saponi, detersivi, prodotti per la lucidatura e affini</t>
  </si>
  <si>
    <t>Commercio al dettaglio di filatelia, numismatica e articoli da collezionismo</t>
  </si>
  <si>
    <t>Commercio al dettaglio di spaghi, cordami, tele e sacchi di juta e prodotti per l'imballaggio (esclusi quelli in carta e cartone)</t>
  </si>
  <si>
    <t>47.78.94</t>
  </si>
  <si>
    <t>Commercio al dettaglio di articoli per adulti (sexy shop)</t>
  </si>
  <si>
    <t>Commercio al dettaglio di altri prodotti non alimentari n.c.a.</t>
  </si>
  <si>
    <t>Commercio al dettaglio di mobili usati e oggetti di antiquariato</t>
  </si>
  <si>
    <t>47.79.30</t>
  </si>
  <si>
    <t>Commercio al dettaglio di indumenti e altri oggetti usati</t>
  </si>
  <si>
    <t>47.79.40</t>
  </si>
  <si>
    <t>Case d'asta al dettaglio (escluse aste via internet)</t>
  </si>
  <si>
    <t>47.81.01</t>
  </si>
  <si>
    <t>Commercio al dettaglio ambulante di prodotti ortofrutticoli</t>
  </si>
  <si>
    <t>47.81.02</t>
  </si>
  <si>
    <t>Commercio al dettaglio ambulante di prodotti ittici</t>
  </si>
  <si>
    <t>47.81.03</t>
  </si>
  <si>
    <t>Commercio al dettaglio ambulante di carne</t>
  </si>
  <si>
    <t>47.81.09</t>
  </si>
  <si>
    <t>Commercio al dettaglio ambulante di altri prodotti alimentari e bevande n.c.a.</t>
  </si>
  <si>
    <t>47.82.01</t>
  </si>
  <si>
    <t>Commercio al dettaglio ambulante di tessuti, articoli tessili per la casa, articoli di abbigliamento</t>
  </si>
  <si>
    <t>47.82.02</t>
  </si>
  <si>
    <t>Commercio al dettaglio ambulante di calzature e pelletterie</t>
  </si>
  <si>
    <t>47.89.01</t>
  </si>
  <si>
    <t>Commercio al dettaglio ambulante di fiori, piante, bulbi, semi e fertilizzanti</t>
  </si>
  <si>
    <t>47.89.02</t>
  </si>
  <si>
    <t>Commercio al dettaglio ambulante di macchine, attrezzature e prodotti per l'agricoltura; attrezzature per il giardinaggio</t>
  </si>
  <si>
    <t>47.89.03</t>
  </si>
  <si>
    <t>Commercio al dettaglio ambulante di profumi e cosmetici; saponi, detersivi ed altri detergenti per qualsiasi uso</t>
  </si>
  <si>
    <t>47.89.04</t>
  </si>
  <si>
    <t>Commercio al dettaglio ambulante di chincaglieria e bigiotteria</t>
  </si>
  <si>
    <t>47.89.05</t>
  </si>
  <si>
    <t>Commercio al dettaglio ambulante di arredamenti per giardino; mobili; tappeti e stuoie; articoli casalinghi; elettrodomestici; materiale elettrico</t>
  </si>
  <si>
    <t>47.89.09</t>
  </si>
  <si>
    <t>Commercio al dettaglio ambulante di altri prodotti n.c.a.</t>
  </si>
  <si>
    <t>Commercio al dettaglio di qualsiasi tipo di prodotto effettuato via internet</t>
  </si>
  <si>
    <t>Commercio al dettaglio di qualsiasi tipo di prodotto effettuato per televisione</t>
  </si>
  <si>
    <t>47.91.30</t>
  </si>
  <si>
    <t>Commercio al dettaglio di qualsiasi tipo di prodotto per corrispondenza, radio, telefono</t>
  </si>
  <si>
    <t>47.99.10</t>
  </si>
  <si>
    <t>Commercio al dettaglio di prodotti vari, mediante l'intervento di un dimostratore o di un incaricato alla vendita (porta a porta)</t>
  </si>
  <si>
    <t>47.99.20</t>
  </si>
  <si>
    <t>Commercio effettuato per mezzo di distributori automatici</t>
  </si>
  <si>
    <t>49.10.00</t>
  </si>
  <si>
    <t>Trasporto ferroviario di passeggeri (interurbano)</t>
  </si>
  <si>
    <t>49.31.00</t>
  </si>
  <si>
    <t>Trasporto terrestre di passeggeri in aree urbane e suburbane</t>
  </si>
  <si>
    <t>49.32.10</t>
  </si>
  <si>
    <t>Trasporto con taxi</t>
  </si>
  <si>
    <t>49.32.20</t>
  </si>
  <si>
    <t>Trasporto mediante noleggio di autovetture da rimessa con conducente</t>
  </si>
  <si>
    <t>49.39.01</t>
  </si>
  <si>
    <t>Gestioni di funicolari, ski-lift e seggiovie se non facenti parte dei sistemi di transito urbano o suburbano</t>
  </si>
  <si>
    <t>49.39.09</t>
  </si>
  <si>
    <t>Altre attività di trasporti terrestri di passeggeri n.c.a.</t>
  </si>
  <si>
    <t>Trasporto di passeggeri per vie d'acqua interne (inclusi i trasporti lagunari)</t>
  </si>
  <si>
    <t>Trasporto di merci per vie d'acqua interne</t>
  </si>
  <si>
    <t>Trasporto aereo non di linea di passeggeri; voli charter</t>
  </si>
  <si>
    <t>Magazzini di custodia e deposito per conto terzi</t>
  </si>
  <si>
    <t>Magazzini frigoriferi per conto terzi</t>
  </si>
  <si>
    <t>Gestione di strade, ponti, gallerie</t>
  </si>
  <si>
    <t>Gestione di centri di movimentazione merci (interporti)</t>
  </si>
  <si>
    <t>Altre attività connesse ai trasporti terrestri n.c.a.</t>
  </si>
  <si>
    <t>Liquefazione e rigassificazione di gas a scopo di trasporto marittimo e per vie d'acqua effettuata al di fuori del sito di estrazione</t>
  </si>
  <si>
    <t>Altre attività dei servizi connessi al trasporto marittimo e per vie d'acqua</t>
  </si>
  <si>
    <t>Attività dei servizi connessi al trasporto aereo</t>
  </si>
  <si>
    <t>Movimento merci relativo a trasporti aerei</t>
  </si>
  <si>
    <t>Movimento merci relativo a trasporti marittimi e fluviali</t>
  </si>
  <si>
    <t>Movimento merci relativo a trasporti ferroviari</t>
  </si>
  <si>
    <t>Movimento merci relativo ad altri trasporti terrestri</t>
  </si>
  <si>
    <t>52.29.10</t>
  </si>
  <si>
    <t>Spedizionieri e agenzie di operazioni doganali</t>
  </si>
  <si>
    <t>52.29.21</t>
  </si>
  <si>
    <t>Intermediari dei trasporti</t>
  </si>
  <si>
    <t>52.29.22</t>
  </si>
  <si>
    <t>Servizi logistici relativi alla distribuzione delle merci</t>
  </si>
  <si>
    <t>Altre attività postali e di corriere senza obbligo di servizio universale</t>
  </si>
  <si>
    <t>Alberghi</t>
  </si>
  <si>
    <t>Villaggi turistici</t>
  </si>
  <si>
    <t>Ostelli della gioventù</t>
  </si>
  <si>
    <t>55.20.30</t>
  </si>
  <si>
    <t>Rifugi di montagna</t>
  </si>
  <si>
    <t>55.20.40</t>
  </si>
  <si>
    <t>Colonie marine e montane</t>
  </si>
  <si>
    <t>Affittacamere per brevi soggiorni, case ed appartamenti per vacanze, bed and breakfast, residence</t>
  </si>
  <si>
    <t>Attività di alloggio connesse alle aziende agricole</t>
  </si>
  <si>
    <t>55.20.53</t>
  </si>
  <si>
    <t>Attività di alloggio connesse alle aziende ittiche</t>
  </si>
  <si>
    <t>55.30.00</t>
  </si>
  <si>
    <t>Aree di campeggio e aree attrezzate per camper e roulotte</t>
  </si>
  <si>
    <t>55.90.10</t>
  </si>
  <si>
    <t>Gestione di vagoni letto</t>
  </si>
  <si>
    <t>55.90.20</t>
  </si>
  <si>
    <t>Alloggi per studenti e lavoratori con servizi accessori di tipo alberghiero</t>
  </si>
  <si>
    <t>56.10.11</t>
  </si>
  <si>
    <t>Ristorazione con somministrazione</t>
  </si>
  <si>
    <t>56.10.12</t>
  </si>
  <si>
    <t>Attività di ristorazione connesse alle aziende agricole</t>
  </si>
  <si>
    <t>56.10.13</t>
  </si>
  <si>
    <t>Attività di ristorazione connesse alle aziende ittiche</t>
  </si>
  <si>
    <t>56.10.20</t>
  </si>
  <si>
    <t>Ristorazione senza somministrazione con preparazione di cibi da asporto</t>
  </si>
  <si>
    <t>56.10.30</t>
  </si>
  <si>
    <t>Gelaterie e pasticcerie</t>
  </si>
  <si>
    <t>56.10.41</t>
  </si>
  <si>
    <t>Gelaterie e pasticcerie ambulanti</t>
  </si>
  <si>
    <t>56.10.42</t>
  </si>
  <si>
    <t>Ristorazione ambulante</t>
  </si>
  <si>
    <t>56.10.50</t>
  </si>
  <si>
    <t>Ristorazione su treni e navi</t>
  </si>
  <si>
    <t>56.21.00</t>
  </si>
  <si>
    <t>Catering per eventi, banqueting</t>
  </si>
  <si>
    <t>56.29.10</t>
  </si>
  <si>
    <t>Mense</t>
  </si>
  <si>
    <t>56.29.20</t>
  </si>
  <si>
    <t>Catering continuativo su base contrattuale</t>
  </si>
  <si>
    <t>56.30.00</t>
  </si>
  <si>
    <t>Bar e altri esercizi simili senza cucina</t>
  </si>
  <si>
    <t>58.12.01</t>
  </si>
  <si>
    <t>Pubblicazione di elenchi</t>
  </si>
  <si>
    <t>58.12.02</t>
  </si>
  <si>
    <t>Pubblicazione di mailing list</t>
  </si>
  <si>
    <t>58.14.00</t>
  </si>
  <si>
    <t>Altre attività editoriali</t>
  </si>
  <si>
    <t>Edizione di giochi per computer</t>
  </si>
  <si>
    <t>Edizione di altri software a pacchetto (esclusi giochi per computer)</t>
  </si>
  <si>
    <t>Attività di produzione cinematografica, di video e di programmi televisivi</t>
  </si>
  <si>
    <t>Attività di post-produzione cinematografica, di video e di programmi televisivi</t>
  </si>
  <si>
    <t>Attività di distribuzione cinematografica, di video e di programmi televisivi</t>
  </si>
  <si>
    <t>Edizione di registrazioni sonore</t>
  </si>
  <si>
    <t>Edizione di musica stampata</t>
  </si>
  <si>
    <t>59.20.30</t>
  </si>
  <si>
    <t>Studi di registrazione sonora</t>
  </si>
  <si>
    <t>Trasmissioni radiofoniche</t>
  </si>
  <si>
    <t>Programmazione e trasmissioni televisive</t>
  </si>
  <si>
    <t>61.10.00</t>
  </si>
  <si>
    <t>Telecomunicazioni fisse</t>
  </si>
  <si>
    <t>Telecomunicazioni mobili</t>
  </si>
  <si>
    <t>61.30.00</t>
  </si>
  <si>
    <t>Telecomunicazioni satellitari</t>
  </si>
  <si>
    <t>Erogazione di servizi di accesso ad internet (ISP)</t>
  </si>
  <si>
    <t>Posto telefonico pubblico ed Internet Point</t>
  </si>
  <si>
    <t>61.90.91</t>
  </si>
  <si>
    <t>Intermediazione in servizi di telecomunicazione e trasmissione dati</t>
  </si>
  <si>
    <t>61.90.99</t>
  </si>
  <si>
    <t>Altre attività connesse alle telecomunicazioni n.c.a.</t>
  </si>
  <si>
    <t>62.01.00</t>
  </si>
  <si>
    <t>Produzione di software non connesso all'edizione</t>
  </si>
  <si>
    <t>62.02.00</t>
  </si>
  <si>
    <t>Consulenza nel settore delle tecnologie dell'informatica</t>
  </si>
  <si>
    <t>62.03.00</t>
  </si>
  <si>
    <t>Gestione di strutture e apparecchiature informatiche hardware - housing (esclusa la riparazione)</t>
  </si>
  <si>
    <t>62.09.01</t>
  </si>
  <si>
    <t>62.09.09</t>
  </si>
  <si>
    <t>Altre attività dei servizi connessi alle tecnologie dell'informatica n.c.a.</t>
  </si>
  <si>
    <t>63.11.11</t>
  </si>
  <si>
    <t>Elaborazione elettronica di dati contabili (esclusi i Centri di assistenza fiscale - Caf)</t>
  </si>
  <si>
    <t>63.11.19</t>
  </si>
  <si>
    <t>Altre elaborazioni elettroniche di dati</t>
  </si>
  <si>
    <t>63.11.20</t>
  </si>
  <si>
    <t>Gestione database (attività delle banche dati)</t>
  </si>
  <si>
    <t>63.11.30</t>
  </si>
  <si>
    <t>Hosting e fornitura di servizi applicativi (ASP)</t>
  </si>
  <si>
    <t>63.12.00</t>
  </si>
  <si>
    <t>Portali web</t>
  </si>
  <si>
    <t>63.99.00</t>
  </si>
  <si>
    <t>Altre attività dei servizi di informazione n.c.a.</t>
  </si>
  <si>
    <t>Attività della Banca Centrale</t>
  </si>
  <si>
    <t>Intermediazione monetaria di istituti monetari diverse dalle Banche centrali</t>
  </si>
  <si>
    <t>Fondi comuni di investimento monetario</t>
  </si>
  <si>
    <t>Istituti di moneta elettronica (Imel)</t>
  </si>
  <si>
    <t>64.19.40</t>
  </si>
  <si>
    <t>Cassa Depositi e Prestiti</t>
  </si>
  <si>
    <t>64.20.00</t>
  </si>
  <si>
    <t>64.30.10</t>
  </si>
  <si>
    <t>Fondi comuni di investimento (aperti e chiusi, immobiliari, di mercato mobiliare)</t>
  </si>
  <si>
    <t>64.30.20</t>
  </si>
  <si>
    <t>Sicav (Società di investimento a capitale variabile)</t>
  </si>
  <si>
    <t>64.92.01</t>
  </si>
  <si>
    <t>Attività dei consorzi di garanzia collettiva fidi</t>
  </si>
  <si>
    <t>64.92.09</t>
  </si>
  <si>
    <t>Altre attività creditizie n.c.a.</t>
  </si>
  <si>
    <t>64.99.10</t>
  </si>
  <si>
    <t>Attività di intermediazione mobiliare</t>
  </si>
  <si>
    <t>64.99.20</t>
  </si>
  <si>
    <t>64.99.30</t>
  </si>
  <si>
    <t>Attività di merchant bank</t>
  </si>
  <si>
    <t>64.99.40</t>
  </si>
  <si>
    <t>Attività delle società veicolo</t>
  </si>
  <si>
    <t>64.99.50</t>
  </si>
  <si>
    <t>Attività di intermediazione in cambi</t>
  </si>
  <si>
    <t>64.99.60</t>
  </si>
  <si>
    <t>Altre intermediazioni finanziarie n.c.a.</t>
  </si>
  <si>
    <t>Attività di riassicurazione</t>
  </si>
  <si>
    <t>65.30.10</t>
  </si>
  <si>
    <t>Attività dei fondi pensione aperti</t>
  </si>
  <si>
    <t>65.30.20</t>
  </si>
  <si>
    <t>Attività dei fondi pensione negoziali</t>
  </si>
  <si>
    <t>65.30.30</t>
  </si>
  <si>
    <t>Attività dei fondi pensione preesistenti</t>
  </si>
  <si>
    <t>Attività di gestione ed elaborazione di pagamenti tramite carta di credito</t>
  </si>
  <si>
    <t>Attività di consulenti finanziari abilitati all'offerta fuori sede</t>
  </si>
  <si>
    <t>Attività di agenti, mediatori e procacciatori in prodotti finanziari</t>
  </si>
  <si>
    <t>66.19.30</t>
  </si>
  <si>
    <t>Attività delle società fiduciarie di amministrazione</t>
  </si>
  <si>
    <t>66.19.40</t>
  </si>
  <si>
    <t>Attività di Bancoposta</t>
  </si>
  <si>
    <t>66.19.50</t>
  </si>
  <si>
    <t>Servizi di trasferimento di denaro (money transfer)</t>
  </si>
  <si>
    <t>Attività dei periti e liquidatori indipendenti delle assicurazioni</t>
  </si>
  <si>
    <t>66.22.01</t>
  </si>
  <si>
    <t>Broker di assicurazioni</t>
  </si>
  <si>
    <t>66.22.02</t>
  </si>
  <si>
    <t>Agenti di assicurazioni</t>
  </si>
  <si>
    <t>66.22.03</t>
  </si>
  <si>
    <t>Sub-agenti di assicurazioni</t>
  </si>
  <si>
    <t>66.22.04</t>
  </si>
  <si>
    <t>Produttori, procacciatori ed altri intermediari delle assicurazioni</t>
  </si>
  <si>
    <t>Autorità centrali di vigilanza su assicurazioni e fondi pensione</t>
  </si>
  <si>
    <t>66.30.00</t>
  </si>
  <si>
    <t>Gestione di fondi comuni di investimento e dei fondi pensione</t>
  </si>
  <si>
    <t>68.10.00</t>
  </si>
  <si>
    <t>Locazione immobiliare di beni propri o in leasing (affitto)</t>
  </si>
  <si>
    <t>Affitto di aziende</t>
  </si>
  <si>
    <t>Attività di mediazione immobiliare</t>
  </si>
  <si>
    <t>68.32.00</t>
  </si>
  <si>
    <t>Amministrazione di condomini e gestione di beni immobili per conto terzi</t>
  </si>
  <si>
    <t>Attività degli studi legali</t>
  </si>
  <si>
    <t>Attività degli studi notarili</t>
  </si>
  <si>
    <t>69.20.11</t>
  </si>
  <si>
    <t>Servizi forniti da commercialisti</t>
  </si>
  <si>
    <t>69.20.12</t>
  </si>
  <si>
    <t>Servizi forniti da esperti contabili</t>
  </si>
  <si>
    <t>69.20.13</t>
  </si>
  <si>
    <t>Servizi forniti da revisori contabili, periti, consulenti ed altri soggetti che svolgono attività in materia di amministrazione, contabilità e tributi</t>
  </si>
  <si>
    <t>69.20.14</t>
  </si>
  <si>
    <t>Attività svolta dai Centri di assistenza fiscale (Caf)</t>
  </si>
  <si>
    <t>69.20.15</t>
  </si>
  <si>
    <t>Gestione ed amministrazione del personale per conto terzi</t>
  </si>
  <si>
    <t>69.20.20</t>
  </si>
  <si>
    <t>Attività delle società di revisione e certificazione di bilanci</t>
  </si>
  <si>
    <t>69.20.30</t>
  </si>
  <si>
    <t>Attività dei consulenti del lavoro</t>
  </si>
  <si>
    <t>Attività delle holding impegnate nelle attività gestionali (holding operative)</t>
  </si>
  <si>
    <t>70.21.00</t>
  </si>
  <si>
    <t>Pubbliche relazioni e comunicazione</t>
  </si>
  <si>
    <t>70.22.01</t>
  </si>
  <si>
    <t>Attività di consulenza per la gestione della logistica aziendale</t>
  </si>
  <si>
    <t>Altre attività di consulenza imprenditoriale e altra consulenza amministrativo-gestionale e pianificazione aziendale</t>
  </si>
  <si>
    <t>71.11.00</t>
  </si>
  <si>
    <t>Attività degli studi di architettura</t>
  </si>
  <si>
    <t>Attività degli studi di ingegneria</t>
  </si>
  <si>
    <t>Servizi di progettazione di ingegneria integrata</t>
  </si>
  <si>
    <t>Attività tecniche svolte da geometri</t>
  </si>
  <si>
    <t>Attività di studio geologico e di prospezione geognostica e mineraria</t>
  </si>
  <si>
    <t>71.20.10</t>
  </si>
  <si>
    <t>Collaudi e analisi tecniche di prodotti</t>
  </si>
  <si>
    <t>Controllo di qualità e certificazione di prodotti, processi e sistemi</t>
  </si>
  <si>
    <t>Attività per la tutela di beni di produzione controllata</t>
  </si>
  <si>
    <t>71.20.23</t>
  </si>
  <si>
    <t>Revisione periodica a norma di legge dell'idoneità alla circolazione degli autoveicoli e motoveicoli</t>
  </si>
  <si>
    <t>72.11.00</t>
  </si>
  <si>
    <t>72.19.01</t>
  </si>
  <si>
    <t>72.19.09</t>
  </si>
  <si>
    <t>Ricerca e sviluppo sperimentale nel campo delle altre scienze naturali e dell'ingegneria</t>
  </si>
  <si>
    <t>72.20.00</t>
  </si>
  <si>
    <t>Ricerca e sviluppo sperimentale nel campo delle scienze sociali e umanistiche</t>
  </si>
  <si>
    <t>Attività delle concessionarie e degli altri intermediari di servizi pubblicitari</t>
  </si>
  <si>
    <t>74.10.10</t>
  </si>
  <si>
    <t>Attività di design di moda e design industriale</t>
  </si>
  <si>
    <t>74.10.21</t>
  </si>
  <si>
    <t>Attività dei disegnatori grafici di pagine web</t>
  </si>
  <si>
    <t>74.10.29</t>
  </si>
  <si>
    <t>Altre attività dei disegnatori grafici</t>
  </si>
  <si>
    <t>74.10.30</t>
  </si>
  <si>
    <t>Attività dei disegnatori tecnici</t>
  </si>
  <si>
    <t>74.10.90</t>
  </si>
  <si>
    <t>Altre attività di design</t>
  </si>
  <si>
    <t>Attività di fotoreporter</t>
  </si>
  <si>
    <t>Attività di riprese aeree nel campo della fotografia</t>
  </si>
  <si>
    <t>Altre attività di riprese fotografiche</t>
  </si>
  <si>
    <t>Laboratori fotografici per lo sviluppo e la stampa</t>
  </si>
  <si>
    <t>Traduzione e interpretariato</t>
  </si>
  <si>
    <t>74.90.11</t>
  </si>
  <si>
    <t>Consulenza agraria fornita da agronomi</t>
  </si>
  <si>
    <t>74.90.12</t>
  </si>
  <si>
    <t>Consulenza agraria fornita da agrotecnici</t>
  </si>
  <si>
    <t>74.90.13</t>
  </si>
  <si>
    <t>Consulenza agraria fornita da periti agrari</t>
  </si>
  <si>
    <t>74.90.14</t>
  </si>
  <si>
    <t>Consulenza agraria fornita da altri economisti specializzati in agricoltura</t>
  </si>
  <si>
    <t>74.90.21</t>
  </si>
  <si>
    <t>Consulenza sulla sicurezza ed igiene dei posti di lavoro</t>
  </si>
  <si>
    <t>74.90.29</t>
  </si>
  <si>
    <t>Altra attività di consulenza in materia di sicurezza</t>
  </si>
  <si>
    <t>74.90.31</t>
  </si>
  <si>
    <t>Attività di consulenza in materia di prevenzione e riduzione dell'inquinamento di aria, acqua e suolo; consulenza in materia di gestione dei rifiuti</t>
  </si>
  <si>
    <t>74.90.32</t>
  </si>
  <si>
    <t>Attività di consulenza in materia di gestione delle risorse energetiche, energie rinnovabili e efficienza energetica</t>
  </si>
  <si>
    <t>74.90.33</t>
  </si>
  <si>
    <t>Attività di consulenza in materia di gestione delle risorse idriche, minerali e altre risorse naturali usate per finalità diverse da quella energetica</t>
  </si>
  <si>
    <t>74.90.91</t>
  </si>
  <si>
    <t>74.90.92</t>
  </si>
  <si>
    <t>Attività riguardanti le previsioni meteorologiche</t>
  </si>
  <si>
    <t>74.90.93</t>
  </si>
  <si>
    <t>Altre attività di consulenza tecnica n.c.a.</t>
  </si>
  <si>
    <t>74.90.94</t>
  </si>
  <si>
    <t>Agenzie ed agenti o procuratori per lo spettacolo e lo sport</t>
  </si>
  <si>
    <t>74.90.99</t>
  </si>
  <si>
    <t>Altre attività professionali n.c.a.</t>
  </si>
  <si>
    <t>Noleggio di autovetture ed autoveicoli leggeri</t>
  </si>
  <si>
    <t>Noleggio di autocarri e di altri veicoli pesanti</t>
  </si>
  <si>
    <t>Noleggio di biciclette</t>
  </si>
  <si>
    <t>Noleggio senza equipaggio di imbarcazioni da diporto (inclusi i pedalò)</t>
  </si>
  <si>
    <t>Noleggio di altre attrezzature sportive e ricreative</t>
  </si>
  <si>
    <t>77.22.00</t>
  </si>
  <si>
    <t>Noleggio di videocassette, Cd, Dvd e dischi contenenti audiovisivi o videogame</t>
  </si>
  <si>
    <t>77.29.10</t>
  </si>
  <si>
    <t>Noleggio di biancheria da tavola, da letto, da bagno e di articoli di vestiario</t>
  </si>
  <si>
    <t>77.29.90</t>
  </si>
  <si>
    <t>Noleggio di altri beni per uso personale e domestico n.c.a. (escluse le attrezzature sportive e ricreative)</t>
  </si>
  <si>
    <t>Noleggio di macchine e attrezzature agricole</t>
  </si>
  <si>
    <t>Noleggio di macchine e attrezzature per lavori edili e di genio civile</t>
  </si>
  <si>
    <t>Noleggio di macchine e attrezzature per ufficio (inclusi i computer)</t>
  </si>
  <si>
    <t>Noleggio di mezzi di trasporto marittimo e fluviale</t>
  </si>
  <si>
    <t>Noleggio di mezzi di trasporto aereo</t>
  </si>
  <si>
    <t>Noleggio di altri mezzi di trasporto terrestri</t>
  </si>
  <si>
    <t>Noleggio di container adibiti ad alloggi o ad uffici</t>
  </si>
  <si>
    <t>Noleggio di container per diverse modalità di trasporto</t>
  </si>
  <si>
    <t>77.39.93</t>
  </si>
  <si>
    <t>Noleggio senza operatore di attrezzature di sollevamento e movimentazione merci: carrelli elevatori, pallet eccetera</t>
  </si>
  <si>
    <t>77.39.94</t>
  </si>
  <si>
    <t>Noleggio di strutture ed attrezzature per manifestazioni e spettacoli: impianti luce ed audio senza operatore, palchi, stand ed addobbi luminosi</t>
  </si>
  <si>
    <t>Noleggio senza operatore di altre macchine ed attrezzature n.c.a.</t>
  </si>
  <si>
    <t>Concessione dei diritti di sfruttamento di proprietà intellettuale e prodotti simili (escluse le opere protette dal copyright)</t>
  </si>
  <si>
    <t>Servizi di ricerca, selezione, collocamento e supporto per il ricollocamento di personale</t>
  </si>
  <si>
    <t>Attività delle agenzie di fornitura di lavoro temporaneo (interinale)</t>
  </si>
  <si>
    <t>78.30.00</t>
  </si>
  <si>
    <t>Altre attività di fornitura e gestione di risorse umane (staff leasing)</t>
  </si>
  <si>
    <t>Attività delle agenzie di viaggio</t>
  </si>
  <si>
    <t>Attività dei tour operator</t>
  </si>
  <si>
    <t>79.90.11</t>
  </si>
  <si>
    <t>Servizi di biglietteria per eventi teatrali, sportivi ed altri eventi ricreativi e d'intrattenimento</t>
  </si>
  <si>
    <t>79.90.19</t>
  </si>
  <si>
    <t>Altri servizi di prenotazione e altre attività di assistenza turistica non svolte dalle agenzie di viaggio n.c.a.</t>
  </si>
  <si>
    <t>79.90.20</t>
  </si>
  <si>
    <t>Attività delle guide e degli accompagnatori turistici</t>
  </si>
  <si>
    <t>80.10.00</t>
  </si>
  <si>
    <t>Servizi di vigilanza privata</t>
  </si>
  <si>
    <t>80.20.00</t>
  </si>
  <si>
    <t>Servizi connessi ai sistemi di vigilanza</t>
  </si>
  <si>
    <t>80.30.00</t>
  </si>
  <si>
    <t>Servizi di investigazione privata</t>
  </si>
  <si>
    <t>Servizi integrati di gestione agli edifici</t>
  </si>
  <si>
    <t>Pulizia generale (non specializzata) di edifici</t>
  </si>
  <si>
    <t>Attività di sterilizzazione di attrezzature medico sanitarie</t>
  </si>
  <si>
    <t>81.22.02</t>
  </si>
  <si>
    <t>Altre attività di pulizia specializzata di edifici e di impianti e macchinari industriali</t>
  </si>
  <si>
    <t>81.29.10</t>
  </si>
  <si>
    <t>Servizi di disinfestazione</t>
  </si>
  <si>
    <t>81.29.91</t>
  </si>
  <si>
    <t>Pulizia e lavaggio di aree pubbliche, rimozione di neve e ghiaccio</t>
  </si>
  <si>
    <t>81.29.99</t>
  </si>
  <si>
    <t>Altre attività di pulizia n.c.a.</t>
  </si>
  <si>
    <t>Cura e manutenzione del paesaggio (inclusi parchi, giardini e aiuole)</t>
  </si>
  <si>
    <t>82.11.01</t>
  </si>
  <si>
    <t>Servizi integrati di supporto per le funzioni d'ufficio</t>
  </si>
  <si>
    <t>82.11.02</t>
  </si>
  <si>
    <t>Gestione di uffici temporanei, uffici residence</t>
  </si>
  <si>
    <t>82.19.01</t>
  </si>
  <si>
    <t>Spedizione di materiale propagandistico, compilazione e gestione di indirizzi</t>
  </si>
  <si>
    <t>82.19.09</t>
  </si>
  <si>
    <t>Servizi di fotocopiatura, preparazione di documenti e altre attività di supporto specializzate per le funzioni d'ufficio</t>
  </si>
  <si>
    <t>82.30.00</t>
  </si>
  <si>
    <t>Organizzazione di convegni e fiere</t>
  </si>
  <si>
    <t>Attività di agenzie di recupero crediti</t>
  </si>
  <si>
    <t>Agenzie di informazioni commerciali</t>
  </si>
  <si>
    <t>Imballaggio e confezionamento di generi alimentari</t>
  </si>
  <si>
    <t>Imballaggio e confezionamento di generi non alimentari</t>
  </si>
  <si>
    <t>82.99.10</t>
  </si>
  <si>
    <t>Imprese di gestione esattoriale</t>
  </si>
  <si>
    <t>82.99.20</t>
  </si>
  <si>
    <t>Agenzie di distribuzione di libri, giornali e riviste</t>
  </si>
  <si>
    <t>82.99.30</t>
  </si>
  <si>
    <t>Servizi di gestione di pubblici mercati e pese pubbliche</t>
  </si>
  <si>
    <t>82.99.40</t>
  </si>
  <si>
    <t>Richiesta certificati e disbrigo pratiche</t>
  </si>
  <si>
    <t>Servizi di stenotipia</t>
  </si>
  <si>
    <t>Altri servizi di sostegno alle imprese n.c.a.</t>
  </si>
  <si>
    <t>Attività degli organi legislativi ed esecutivi, centrali e locali; amministrazione finanziaria; amministrazioni regionali, provinciali e comunali</t>
  </si>
  <si>
    <t>Regolamentazione dell'attività degli organismi preposti alla sanità</t>
  </si>
  <si>
    <t>Regolamentazione dell'attività degli organismi preposti all'istruzione</t>
  </si>
  <si>
    <t>Regolamentazione dell'attività degli organismi preposti alla gestione di progetti per l'edilizia abitativa e l'assetto del territorio e per la tutela dell'ambiente</t>
  </si>
  <si>
    <t>Regolamentazione dell'attività degli organismi preposti ai servizi ricreativi, culturali e sociali vari</t>
  </si>
  <si>
    <t>Regolamentazione degli affari concernenti i combustibili e l'energia</t>
  </si>
  <si>
    <t>Regolamentazione degli affari e servizi concernenti l'agricoltura, silvicoltura, caccia e pesca</t>
  </si>
  <si>
    <t>Regolamentazione degli affari e dei servizi concernenti le industrie estrattive e le risorse minerarie (eccetto i combustibili), le industrie manifatturiere, le costruzioni e le opere pubbliche ad eccezione delle strade e opere per la navigazione</t>
  </si>
  <si>
    <t>Regolamentazione degli affari e servizi concernenti la costruzione di strade</t>
  </si>
  <si>
    <t>Regolamentazione degli affari e servizi concernenti la costruzione di opere per la navigazione interna e marittima</t>
  </si>
  <si>
    <t>Regolamentazione degli affari e servizi concernenti i trasporti e le comunicazioni</t>
  </si>
  <si>
    <t>84.13.70</t>
  </si>
  <si>
    <t>Regolamentazione degli affari e servizi concernenti il commercio interno</t>
  </si>
  <si>
    <t>84.13.80</t>
  </si>
  <si>
    <t>Regolamentazione degli affari e servizi concernenti il turismo</t>
  </si>
  <si>
    <t>Regolamentazione di altri affari e servizi economici</t>
  </si>
  <si>
    <t>Giustizia ed attività giudiziarie</t>
  </si>
  <si>
    <t>84.24.00</t>
  </si>
  <si>
    <t>Ordine pubblico e sicurezza nazionale</t>
  </si>
  <si>
    <t>84.25.10</t>
  </si>
  <si>
    <t>Attività dei vigili del fuoco</t>
  </si>
  <si>
    <t>84.25.20</t>
  </si>
  <si>
    <t>Attività di protezione civile</t>
  </si>
  <si>
    <t>Istruzione di grado preparatorio: scuole dell'infanzia, scuole speciali collegate a quelle primarie</t>
  </si>
  <si>
    <t>Istruzione primaria: scuole elementari</t>
  </si>
  <si>
    <t>Istruzione secondaria di primo grado: scuole medie</t>
  </si>
  <si>
    <t>Istruzione secondaria di secondo grado di formazione generale: licei</t>
  </si>
  <si>
    <t>Scuole di vela e navigazione che rilasciano brevetti o patenti commerciali</t>
  </si>
  <si>
    <t>Scuole di volo che rilasciano brevetti o patenti commerciali</t>
  </si>
  <si>
    <t>Scuole di guida professionale per autisti, ad esempio di autocarri, di autobus e di pullman</t>
  </si>
  <si>
    <t>Altra istruzione secondaria di secondo grado di formazione tecnica, professionale e artistica</t>
  </si>
  <si>
    <t>85.41.00</t>
  </si>
  <si>
    <t>Istruzione e formazione tecnica superiore (IFTS)</t>
  </si>
  <si>
    <t>85.42.00</t>
  </si>
  <si>
    <t>Istruzione universitaria e post-universitaria; accademie e conservatori</t>
  </si>
  <si>
    <t>85.51.00</t>
  </si>
  <si>
    <t>Corsi sportivi e ricreativi</t>
  </si>
  <si>
    <t>Autoscuole, scuole di pilotaggio e nautiche</t>
  </si>
  <si>
    <t>Università popolare</t>
  </si>
  <si>
    <t>Scuole e corsi di lingua</t>
  </si>
  <si>
    <t>85.59.90</t>
  </si>
  <si>
    <t>Altri servizi di istruzione n.c.a.</t>
  </si>
  <si>
    <t>85.60.01</t>
  </si>
  <si>
    <t>85.60.09</t>
  </si>
  <si>
    <t>Altre attività di supporto all'istruzione</t>
  </si>
  <si>
    <t>86.10.10</t>
  </si>
  <si>
    <t>Ospedali e case di cura generici</t>
  </si>
  <si>
    <t>86.10.20</t>
  </si>
  <si>
    <t>Ospedali e case di cura specialistici</t>
  </si>
  <si>
    <t>86.10.30</t>
  </si>
  <si>
    <t>Istituti, cliniche e policlinici universitari</t>
  </si>
  <si>
    <t>86.10.40</t>
  </si>
  <si>
    <t>Ospedali e case di cura per lunga degenza</t>
  </si>
  <si>
    <t>Servizi degli studi medici di medicina generale</t>
  </si>
  <si>
    <t>Prestazioni sanitarie svolte da chirurghi</t>
  </si>
  <si>
    <t>Ambulatori e poliambulatori del Servizio Sanitario Nazionale</t>
  </si>
  <si>
    <t>Attività dei centri di radioterapia</t>
  </si>
  <si>
    <t>86.22.04</t>
  </si>
  <si>
    <t>Attività dei centri di dialisi</t>
  </si>
  <si>
    <t>86.22.05</t>
  </si>
  <si>
    <t>Studi di omeopatia e di agopuntura</t>
  </si>
  <si>
    <t>86.22.06</t>
  </si>
  <si>
    <t>Centri di medicina estetica</t>
  </si>
  <si>
    <t>86.22.09</t>
  </si>
  <si>
    <t>Altri studi medici specialistici e poliambulatori</t>
  </si>
  <si>
    <t>Attività degli studi odontoiatrici</t>
  </si>
  <si>
    <t>86.90.11</t>
  </si>
  <si>
    <t>Laboratori radiografici</t>
  </si>
  <si>
    <t>86.90.12</t>
  </si>
  <si>
    <t>Laboratori di analisi cliniche</t>
  </si>
  <si>
    <t>86.90.13</t>
  </si>
  <si>
    <t>Laboratori di igiene e profilassi</t>
  </si>
  <si>
    <t>86.90.21</t>
  </si>
  <si>
    <t>Fisioterapia</t>
  </si>
  <si>
    <t>86.90.29</t>
  </si>
  <si>
    <t>Altre attività paramediche indipendenti n.c.a.</t>
  </si>
  <si>
    <t>86.90.30</t>
  </si>
  <si>
    <t>Attività svolta da psicologi</t>
  </si>
  <si>
    <t>86.90.41</t>
  </si>
  <si>
    <t>Attività degli ambulatori tricologici</t>
  </si>
  <si>
    <t>86.90.42</t>
  </si>
  <si>
    <t>Servizi di ambulanza, delle banche del sangue e altri servizi sanitari n.c.a.</t>
  </si>
  <si>
    <t>Strutture di assistenza infermieristica residenziale per anziani</t>
  </si>
  <si>
    <t>Strutture di assistenza residenziale per persone affette da ritardi mentali, disturbi mentali o che abusano di sostanze stupefacenti</t>
  </si>
  <si>
    <t>Strutture di assistenza residenziale per anziani e disabili</t>
  </si>
  <si>
    <t>87.90.00</t>
  </si>
  <si>
    <t>Altre strutture di assistenza sociale residenziale</t>
  </si>
  <si>
    <t>Assistenza sociale non residenziale per anziani e disabili</t>
  </si>
  <si>
    <t>Servizi di asili nido; assistenza diurna per minori disabili</t>
  </si>
  <si>
    <t>88.99.00</t>
  </si>
  <si>
    <t>Altre attività di assistenza sociale non residenziale n.c.a.</t>
  </si>
  <si>
    <t>90.01.01</t>
  </si>
  <si>
    <t>90.01.09</t>
  </si>
  <si>
    <t>Altre rappresentazioni artistiche</t>
  </si>
  <si>
    <t>90.02.01</t>
  </si>
  <si>
    <t>Noleggio con operatore di strutture ed attrezzature per manifestazioni e spettacoli</t>
  </si>
  <si>
    <t>90.02.02</t>
  </si>
  <si>
    <t>90.02.09</t>
  </si>
  <si>
    <t>Altre attività di supporto alle rappresentazioni artistiche</t>
  </si>
  <si>
    <t>90.03.01</t>
  </si>
  <si>
    <t>Attività dei giornalisti indipendenti</t>
  </si>
  <si>
    <t>90.03.02</t>
  </si>
  <si>
    <t>Attività di conservazione e restauro di opere d'arte</t>
  </si>
  <si>
    <t>90.03.09</t>
  </si>
  <si>
    <t>Altre creazioni artistiche e letterarie</t>
  </si>
  <si>
    <t>90.04.00</t>
  </si>
  <si>
    <t>Gestione di teatri, sale da concerto e altre strutture artistiche</t>
  </si>
  <si>
    <t>91.01.00</t>
  </si>
  <si>
    <t>Attività di biblioteche ed archivi</t>
  </si>
  <si>
    <t>91.02.00</t>
  </si>
  <si>
    <t>Attività di musei</t>
  </si>
  <si>
    <t>91.03.00</t>
  </si>
  <si>
    <t>Gestione di luoghi e monumenti storici e attrazioni simili</t>
  </si>
  <si>
    <t>91.04.00</t>
  </si>
  <si>
    <t>Attività degli orti botanici, dei giardini zoologici e delle riserve naturali</t>
  </si>
  <si>
    <t>Ricevitorie del Lotto, SuperEnalotto, Totocalcio eccetera</t>
  </si>
  <si>
    <t>92.00.02</t>
  </si>
  <si>
    <t>Altre attività connesse con le lotterie e le scommesse</t>
  </si>
  <si>
    <t>Gestione di stadi</t>
  </si>
  <si>
    <t>93.11.20</t>
  </si>
  <si>
    <t>93.11.30</t>
  </si>
  <si>
    <t>Gestione di impianti sportivi polivalenti</t>
  </si>
  <si>
    <t>Gestione di altri impianti sportivi n.c.a.</t>
  </si>
  <si>
    <t>Attività di club sportivi</t>
  </si>
  <si>
    <t>93.13.00</t>
  </si>
  <si>
    <t>Gestione di palestre</t>
  </si>
  <si>
    <t>Enti e organizzazioni sportive, promozione di eventi sportivi</t>
  </si>
  <si>
    <t>Ricarica di bombole per attività subacquee</t>
  </si>
  <si>
    <t>Attività delle guide alpine</t>
  </si>
  <si>
    <t>Altre attività sportive n.c.a.</t>
  </si>
  <si>
    <t>93.21.01</t>
  </si>
  <si>
    <t>Gestione di parchi di divertimento, tematici e acquatici, nei quali sono in genere previsti spettacoli, esibizioni e servizi</t>
  </si>
  <si>
    <t>93.21.02</t>
  </si>
  <si>
    <t>Gestione di attrazioni e attività di spettacolo in forma itinerante (giostre) o di attività dello spettacolo viaggiante svolte con attrezzature smontabili, in spazi pubblici e privati</t>
  </si>
  <si>
    <t>Discoteche, sale da ballo night-club e simili</t>
  </si>
  <si>
    <t>Gestione di stabilimenti balneari: marittimi, lacuali e fluviali</t>
  </si>
  <si>
    <t>Gestione di apparecchi che non consentono vincite in denaro funzionanti a moneta o a gettone</t>
  </si>
  <si>
    <t>93.29.90</t>
  </si>
  <si>
    <t>Altre attività di intrattenimento e di divertimento n.c.a.</t>
  </si>
  <si>
    <t>Attività di organizzazione di datori di lavoro, federazioni di industria, commercio, artigianato e servizi, associazioni, unioni, federazioni fra istituzioni</t>
  </si>
  <si>
    <t>Attività di federazioni e consigli di ordini e collegi professionali</t>
  </si>
  <si>
    <t>Attività dei sindacati di lavoratori dipendenti</t>
  </si>
  <si>
    <t>Attività delle organizzazioni religiose nell'esercizio del culto</t>
  </si>
  <si>
    <t>Attività dei partiti e delle associazioni politiche</t>
  </si>
  <si>
    <t>Attività di organizzazioni per la tutela degli interessi e dei diritti dei cittadini</t>
  </si>
  <si>
    <t>Attività di organizzazioni che perseguono fini culturali, ricreativi e la coltivazione di hobby</t>
  </si>
  <si>
    <t>Attività di organizzazioni patriottiche e associazioni combattentistiche</t>
  </si>
  <si>
    <t>Attività di organizzazioni per la cooperazione e la solidarietà internazionale</t>
  </si>
  <si>
    <t>Attività di organizzazioni per la filantropia</t>
  </si>
  <si>
    <t>Attività di organizzazioni per la promozione e la difesa degli animali e dell'ambiente</t>
  </si>
  <si>
    <t>Attività di altre organizzazioni associative n.c.a.</t>
  </si>
  <si>
    <t>95.11.00</t>
  </si>
  <si>
    <t>95.12.01</t>
  </si>
  <si>
    <t>Riparazione e manutenzione di telefoni fissi, cordless e cellulari</t>
  </si>
  <si>
    <t>95.12.09</t>
  </si>
  <si>
    <t>Riparazione di prodotti elettronici di consumo audio e video</t>
  </si>
  <si>
    <t>Riparazione di elettrodomestici e di articoli per la casa</t>
  </si>
  <si>
    <t>Riparazione di articoli per il giardinaggio</t>
  </si>
  <si>
    <t>Riparazione di calzature e articoli da viaggio in pelle, cuoio o in altri materiali simili</t>
  </si>
  <si>
    <t>Riparazione di mobili e di oggetti di arredamento</t>
  </si>
  <si>
    <t>95.24.02</t>
  </si>
  <si>
    <t>Laboratori di tappezzeria</t>
  </si>
  <si>
    <t>Riparazione di orologi e di gioielli</t>
  </si>
  <si>
    <t>95.29.01</t>
  </si>
  <si>
    <t>Riparazione di strumenti musicali</t>
  </si>
  <si>
    <t>95.29.02</t>
  </si>
  <si>
    <t>Riparazione di articoli sportivi (escluse le armi sportive) e attrezzature da campeggio (incluse le biciclette)</t>
  </si>
  <si>
    <t>95.29.03</t>
  </si>
  <si>
    <t>Modifica e riparazione di articoli di vestiario non effettuate dalle sartorie</t>
  </si>
  <si>
    <t>95.29.04</t>
  </si>
  <si>
    <t>Servizi di riparazioni rapide, duplicazione chiavi, affilatura coltelli, stampa immediata su articoli tessili, incisioni rapide su metallo non prezioso</t>
  </si>
  <si>
    <t>95.29.09</t>
  </si>
  <si>
    <t>Riparazione di altri beni di consumo per uso personale e per la casa n.c.a.</t>
  </si>
  <si>
    <t>96.01.10</t>
  </si>
  <si>
    <t>Attività delle lavanderie industriali</t>
  </si>
  <si>
    <t>96.01.20</t>
  </si>
  <si>
    <t>Attività di lavanderie, tintorie tradizionali</t>
  </si>
  <si>
    <t>96.01.30</t>
  </si>
  <si>
    <t>Attività di lavanderie self-service</t>
  </si>
  <si>
    <t>96.02.01</t>
  </si>
  <si>
    <t>Servizi dei saloni di barbiere e parrucchiere</t>
  </si>
  <si>
    <t>96.02.02</t>
  </si>
  <si>
    <t>Servizi degli istituti di bellezza</t>
  </si>
  <si>
    <t>96.02.03</t>
  </si>
  <si>
    <t>96.03.00</t>
  </si>
  <si>
    <t>Servizi di pompe funebri e attività connesse</t>
  </si>
  <si>
    <t>96.04.10</t>
  </si>
  <si>
    <t>Servizi di centri per il benessere fisico (esclusi gli stabilimenti termali)</t>
  </si>
  <si>
    <t>96.04.20</t>
  </si>
  <si>
    <t>Stabilimenti termali</t>
  </si>
  <si>
    <t>96.09.01</t>
  </si>
  <si>
    <t>Attività di sgombero di cantine, solai e garage</t>
  </si>
  <si>
    <t>96.09.02</t>
  </si>
  <si>
    <t>Attività di tatuaggio e piercing</t>
  </si>
  <si>
    <t>96.09.03</t>
  </si>
  <si>
    <t>Agenzie matrimoniali e d'incontro</t>
  </si>
  <si>
    <t>96.09.04</t>
  </si>
  <si>
    <t>Servizi di cura degli animali da compagnia (esclusi i servizi veterinari)</t>
  </si>
  <si>
    <t>96.09.05</t>
  </si>
  <si>
    <t>Organizzazione di feste e cerimonie</t>
  </si>
  <si>
    <t>96.09.09</t>
  </si>
  <si>
    <t>Altre attività di servizi per la persona n.c.a.</t>
  </si>
  <si>
    <t>97.00.01</t>
  </si>
  <si>
    <t>Attività di famiglie e convivenze come datori di lavoro per personale domestico (esclusi i condomini)</t>
  </si>
  <si>
    <t>97.00.02</t>
  </si>
  <si>
    <t>Attività di condomini</t>
  </si>
  <si>
    <t>Organizzazioni ed organismi extraterritoriali</t>
  </si>
  <si>
    <t>RACCORDO UFFICIALE ATECO 2025 ↔ ATECO 2022</t>
  </si>
  <si>
    <t>ATECO 2025</t>
  </si>
  <si>
    <t>Descrizione 2025</t>
  </si>
  <si>
    <t>Copertura 2025</t>
  </si>
  <si>
    <t>ATECO 2022</t>
  </si>
  <si>
    <t>Descrizione 2022</t>
  </si>
  <si>
    <t>Copertura 2022</t>
  </si>
  <si>
    <t>Aggiornamento 2026</t>
  </si>
  <si>
    <t>PARZIALE</t>
  </si>
  <si>
    <t>TOTALE</t>
  </si>
  <si>
    <t>Il raccordo può essere molti-a-molti: verificare il codice fiscale applicabile.</t>
  </si>
  <si>
    <t>PARAMETRI, LISTE E FONTI UFFICIALI</t>
  </si>
  <si>
    <t>Gestione INPS</t>
  </si>
  <si>
    <t>Riduzione INPS</t>
  </si>
  <si>
    <t>Deduzione contributi</t>
  </si>
  <si>
    <t>Categorie spesa</t>
  </si>
  <si>
    <t>Natura accantonamento</t>
  </si>
  <si>
    <t>Attività ID</t>
  </si>
  <si>
    <t>Scenario</t>
  </si>
  <si>
    <t>Categoria cliente</t>
  </si>
  <si>
    <t>Stato scadenza</t>
  </si>
  <si>
    <t>Priorità</t>
  </si>
  <si>
    <t>Tipo adempimento</t>
  </si>
  <si>
    <t>Stato controllo</t>
  </si>
  <si>
    <t>Tipologia contributo</t>
  </si>
  <si>
    <t>Gestione / ente</t>
  </si>
  <si>
    <t>Modalità contributi</t>
  </si>
  <si>
    <t>REALE</t>
  </si>
  <si>
    <t>Stima INPS maturata</t>
  </si>
  <si>
    <t>INPS</t>
  </si>
  <si>
    <t>Prudente</t>
  </si>
  <si>
    <t>Strategico</t>
  </si>
  <si>
    <t>PROGRAMMATO</t>
  </si>
  <si>
    <t>Bassa</t>
  </si>
  <si>
    <t>OK</t>
  </si>
  <si>
    <t>Contributi obbligatori – saldo</t>
  </si>
  <si>
    <t>Gestione Separata</t>
  </si>
  <si>
    <t>Coefficienti di redditività – Allegato 4, L. 190/2014</t>
  </si>
  <si>
    <t>Gestione Separata – altra copertura/pensione</t>
  </si>
  <si>
    <t>35% forfettari</t>
  </si>
  <si>
    <t>Realistico</t>
  </si>
  <si>
    <t>Ditta individuale</t>
  </si>
  <si>
    <t>Ricorrente</t>
  </si>
  <si>
    <t>IN SCADENZA</t>
  </si>
  <si>
    <t>Media</t>
  </si>
  <si>
    <t>Contributi INPS / Cassa</t>
  </si>
  <si>
    <t>ATTENZIONE</t>
  </si>
  <si>
    <t>Contributi obbligatori – acconto</t>
  </si>
  <si>
    <t>Artigiani INPS</t>
  </si>
  <si>
    <t>Gruppo attività</t>
  </si>
  <si>
    <t>Intervalli/codici</t>
  </si>
  <si>
    <t>Coeff. numerico</t>
  </si>
  <si>
    <t>Coeff. visuale</t>
  </si>
  <si>
    <t>Base di classificazione</t>
  </si>
  <si>
    <t>PREVISIONE</t>
  </si>
  <si>
    <t>Artigiano</t>
  </si>
  <si>
    <t>50% nuovi iscritti 2025</t>
  </si>
  <si>
    <t>Ottimistico</t>
  </si>
  <si>
    <t>Occasionale</t>
  </si>
  <si>
    <t>SCADUTO</t>
  </si>
  <si>
    <t>Alta</t>
  </si>
  <si>
    <t>F24</t>
  </si>
  <si>
    <t>ERRORE</t>
  </si>
  <si>
    <t>Contributi fissi sul minimale</t>
  </si>
  <si>
    <t>ANNULLATO</t>
  </si>
  <si>
    <t>Commercianti INPS</t>
  </si>
  <si>
    <t>Industrie alimentari e delle bevande</t>
  </si>
  <si>
    <t>10–11</t>
  </si>
  <si>
    <t>40%</t>
  </si>
  <si>
    <t>Codice fiscale ATECO 2007/2022</t>
  </si>
  <si>
    <t>https://www.agenziaentrate.gov.it/portale/documents/20143/241208/allegato%2B4.pdf/d69be7fc-b18a-3c73-bd2e-b0f3c1970218</t>
  </si>
  <si>
    <t>Non applicabile</t>
  </si>
  <si>
    <t>Commerciante</t>
  </si>
  <si>
    <t>Pubblica amministrazione</t>
  </si>
  <si>
    <t>Critica</t>
  </si>
  <si>
    <t>Diritto camerale</t>
  </si>
  <si>
    <t>Contributi eccedenti il minimale</t>
  </si>
  <si>
    <t>Cassa professionale</t>
  </si>
  <si>
    <t>Commercio all'ingrosso e al dettaglio</t>
  </si>
  <si>
    <t>45; 46.2–46.9; 47.1–47.7; 47.9</t>
  </si>
  <si>
    <t>Privato</t>
  </si>
  <si>
    <t>PAGATO</t>
  </si>
  <si>
    <t>Bollo / tributi minori</t>
  </si>
  <si>
    <t>Contributi Gestione Separata</t>
  </si>
  <si>
    <t>Altro ente</t>
  </si>
  <si>
    <t>Commercio ambulante alimentari e bevande</t>
  </si>
  <si>
    <t>47.81</t>
  </si>
  <si>
    <t>Contributi Cassa professionale</t>
  </si>
  <si>
    <t>Commercio ambulante altri prodotti</t>
  </si>
  <si>
    <t>47.82–47.89</t>
  </si>
  <si>
    <t>54%</t>
  </si>
  <si>
    <t>Contributi facoltativi / non deducibili</t>
  </si>
  <si>
    <t>Costruzioni e attività immobiliari</t>
  </si>
  <si>
    <t>41–43; 68</t>
  </si>
  <si>
    <t>86%</t>
  </si>
  <si>
    <t>Altro da verificare</t>
  </si>
  <si>
    <t>Intermediari del commercio</t>
  </si>
  <si>
    <t>46.1</t>
  </si>
  <si>
    <t>62%</t>
  </si>
  <si>
    <t>Alloggio e ristorazione</t>
  </si>
  <si>
    <t>55–56</t>
  </si>
  <si>
    <t>Professionali, scientifiche, tecniche, sanitarie, istruzione, finanza e assicurazioni</t>
  </si>
  <si>
    <t>64–66; 69–75; 85–88</t>
  </si>
  <si>
    <t>78%</t>
  </si>
  <si>
    <t>Altre attività economiche</t>
  </si>
  <si>
    <t>Residualità</t>
  </si>
  <si>
    <t>67%</t>
  </si>
  <si>
    <t>Fonti normative e parametri 2026</t>
  </si>
  <si>
    <t>Tema</t>
  </si>
  <si>
    <t>Ente</t>
  </si>
  <si>
    <t>Documento/parametro</t>
  </si>
  <si>
    <t>Aggiornamento</t>
  </si>
  <si>
    <t>URL</t>
  </si>
  <si>
    <t>ATECO 2025 e aggiornamento 2026</t>
  </si>
  <si>
    <t>ISTAT</t>
  </si>
  <si>
    <t>Classificazione e raccordi ufficiali</t>
  </si>
  <si>
    <t>14/08/2026</t>
  </si>
  <si>
    <t>Verificare aggiornamenti successivi</t>
  </si>
  <si>
    <t>Struttura ufficiale ATECO 2025</t>
  </si>
  <si>
    <t>File XLSX codici e descrizioni</t>
  </si>
  <si>
    <t>2025</t>
  </si>
  <si>
    <t>https://www.istat.it/wp-content/uploads/2025/02/StrutturaATECO-2025-IT-EN-DE.xlsx</t>
  </si>
  <si>
    <t>Raccordo ATECO 2025 ↔ 2022 – aggiornamento 2026</t>
  </si>
  <si>
    <t>File XLSX bidirezionale</t>
  </si>
  <si>
    <t>2026</t>
  </si>
  <si>
    <t>https://www.istat.it/wp-content/uploads/2026/07/Aggiornamento-2026-Tavola-raccordo-bidirezionale-ATECO-2025-ATECO-2022-italiano.xlsx</t>
  </si>
  <si>
    <t>Possibili raccordi molti-a-molti</t>
  </si>
  <si>
    <t>Coefficienti di redditività</t>
  </si>
  <si>
    <t>Agenzia delle Entrate</t>
  </si>
  <si>
    <t>Allegato 4, L. 190/2014</t>
  </si>
  <si>
    <t>vigente alla data di aggiornamento</t>
  </si>
  <si>
    <t>Usare il codice fiscale applicabile</t>
  </si>
  <si>
    <t>Regime forfetario</t>
  </si>
  <si>
    <t>Imposta sostitutiva 15% e disciplina generale</t>
  </si>
  <si>
    <t>https://www.agenziaentrate.gov.it/portale/regime-forfetario-le-regole-2020-/infogen-regime-forfetario-le-regole-2020-professionisti</t>
  </si>
  <si>
    <t>Legge 190/2014, commi 54–89</t>
  </si>
  <si>
    <t>Testo normativo del regime</t>
  </si>
  <si>
    <t>https://www.agenziaentrate.gov.it/portale/documents/20143/241330/commi%2B54_%2B89_LEGGE%2B23%2Bdicembre%2B2014.pdf/e5221678-d627-821c-fc47-d3c5be04f123</t>
  </si>
  <si>
    <t>Gestione Separata 2026</t>
  </si>
  <si>
    <t>Circolare n. 8 del 03/02/2026</t>
  </si>
  <si>
    <t>https://www.inps.it/it/it/inps-comunica/atti/circolari-messaggi-e-normativa/dettaglio.circolari-e-messaggi.2026.02.circolare-numero-8-del-03-02-2026_15153.html</t>
  </si>
  <si>
    <t>Aliquote, minimale e massimale</t>
  </si>
  <si>
    <t>Artigiani e commercianti 2026</t>
  </si>
  <si>
    <t>Circolare n. 14 del 09/02/2026</t>
  </si>
  <si>
    <t>https://www.inps.it/it/it/inps-comunica/atti/circolari-messaggi-e-normativa/dettaglio.circolari-e-messaggi.2026.02.circolare-numero-14-del-09-02-2026_15162.html</t>
  </si>
  <si>
    <t>Aliquote e contributi sul minimale</t>
  </si>
  <si>
    <t>Riduzione 50% nuovi iscritti 2025</t>
  </si>
  <si>
    <t>Circolare n. 83 del 24/04/2025</t>
  </si>
  <si>
    <t>2025–2028</t>
  </si>
  <si>
    <t>https://www.inps.it/it/it/inps-comunica/atti/circolari-messaggi-e-normativa/dettaglio.circolari-e-messaggi.2025.04.circolare-numero-83-del-24-04-2025_14907.html</t>
  </si>
  <si>
    <t>Solo aventi diritto; 36 mesi</t>
  </si>
  <si>
    <t>Regime contributivo agevolato forfettari</t>
  </si>
  <si>
    <t>Circolare n. 35 del 19/02/2016</t>
  </si>
  <si>
    <t>https://www.inps.it/bussola/VisualizzaDoc.aspx?iIDDalPortale=&amp;iIDLink=-1&amp;sVirtualURL=%2FCircolari%2FCircolare+numero+35+del+19-02-2016.htm</t>
  </si>
  <si>
    <t>Riduzione 35% artigiani/commercianti</t>
  </si>
  <si>
    <t>ULTERIORI FONTI E NOTE DELLA RELEASE 2.0</t>
  </si>
  <si>
    <t>Documento / parametro</t>
  </si>
  <si>
    <t>Termini ordinari saldo e primo acconto</t>
  </si>
  <si>
    <t>Come si paga l'IRPEF</t>
  </si>
  <si>
    <t>consultato 14/08/2026</t>
  </si>
  <si>
    <t>https://www.agenziaentrate.gov.it/portale/come-si-paga-l-irpef6</t>
  </si>
  <si>
    <t>Le date nel modello sono configurabili; verificare proroghe e casistica soggettiva.</t>
  </si>
  <si>
    <t>Scadenzario fiscale</t>
  </si>
  <si>
    <t>Scadenzario ufficiale</t>
  </si>
  <si>
    <t>https://www1.agenziaentrate.gov.it/servizi/scadenzario/main.php</t>
  </si>
  <si>
    <t>Usare lo scadenzario ufficiale e le istruzioni del professionista prima del pagamento.</t>
  </si>
  <si>
    <t>Superamento soglie 85.000/100.000 euro</t>
  </si>
  <si>
    <t>Circolare n. 32/E del 05/12/2023</t>
  </si>
  <si>
    <t>vigente</t>
  </si>
  <si>
    <t>https://www.agenziaentrate.gov.it/portale/documents/20143/5718712/Circolare_n_32_Regime%2Bforfetario_05_12_2023.pdf/23d1370d-6bba-0eb7-70b8-d1d24d5a1c0f</t>
  </si>
  <si>
    <t>Oltre 100.000 euro: cessazione immediata del regime.</t>
  </si>
  <si>
    <t>Contributi deducibili nel quadro LM</t>
  </si>
  <si>
    <t>Istruzioni Redditi PF 2026 – rigo LM35</t>
  </si>
  <si>
    <t>13/05/2026</t>
  </si>
  <si>
    <t>https://www.agenziaentrate.gov.it/portale/documents/d/guest/pf3_istruzioni_2026_agg-13-05-2026</t>
  </si>
  <si>
    <t>Usare i contributi previdenziali e assistenziali obbligatori versati.</t>
  </si>
  <si>
    <t>Aliquote, minimale e massimale.</t>
  </si>
  <si>
    <t>Aliquote, minimale, massimale e scadenze.</t>
  </si>
  <si>
    <t>Rate contributi sul minimale 2026</t>
  </si>
  <si>
    <t>Aliquote e contributi artigiani</t>
  </si>
  <si>
    <t>https://www.inps.it/it/it/dettaglio-approfondimento.schede-informative.49847.aliquote-e-contributi-artigiani.html</t>
  </si>
  <si>
    <t>18/05/2026, 20/08/2026, 17/11/2026, 16/02/2027.</t>
  </si>
  <si>
    <t>Applicabile per 36 mesi ai soggetti aventi diritto.</t>
  </si>
  <si>
    <t>Raccordi ATECO 2025 ↔ ATECO 2022</t>
  </si>
  <si>
    <t>Aggiornamento raccordi 2026</t>
  </si>
  <si>
    <t>15/07/2026</t>
  </si>
  <si>
    <t>https://www.istat.it/notizia/relazioni-corrispondenza-ateco-2025-ateco-2022-aggiornamento-2026/</t>
  </si>
  <si>
    <t>Verificare i raccordi molti-a-molti.</t>
  </si>
  <si>
    <t>SIMULATORE PREVISIONALE 2026 • SCENARI, FORECAST E NETTO OBIETTIVO</t>
  </si>
  <si>
    <t>Le simulazioni utilizzano contributi maturati stimati e non sostituiscono il consuntivo fiscale. Gli scenari oltre € 100.000, oppure riferiti ad anni diversi dal 2026, non producono imposta sostitutiva o netto forfettario.</t>
  </si>
  <si>
    <t>SCENARIO SELEZIONATO</t>
  </si>
  <si>
    <t>TARGET NETTO</t>
  </si>
  <si>
    <t>INCASSI NECESSARI</t>
  </si>
  <si>
    <t>MEDIA MENSILE RESIDUA</t>
  </si>
  <si>
    <t>Mese riferimento</t>
  </si>
  <si>
    <t>MATRICE SCENARI</t>
  </si>
  <si>
    <t>Incassi annui (€)</t>
  </si>
  <si>
    <t>Spese annue (€)</t>
  </si>
  <si>
    <t>Contributi maturati (€)</t>
  </si>
  <si>
    <t>Base imposta (€)</t>
  </si>
  <si>
    <t>Imposta (€)</t>
  </si>
  <si>
    <t>Carico fiscale (€)</t>
  </si>
  <si>
    <t>Netto gestionale (€)</t>
  </si>
  <si>
    <t>% netto</t>
  </si>
  <si>
    <t>RISULTATO DELLO SCENARIO SELEZIONATO</t>
  </si>
  <si>
    <t>CONTRIBUTI</t>
  </si>
  <si>
    <t>IMPOSTA</t>
  </si>
  <si>
    <t>NETTO</t>
  </si>
  <si>
    <t>% NETTO</t>
  </si>
  <si>
    <t>UTILIZZO SOGLIA</t>
  </si>
  <si>
    <t>STATO</t>
  </si>
  <si>
    <t>FORECAST MENSILE FINO AL 31 DICEMBRE</t>
  </si>
  <si>
    <t>Incassi effettivi</t>
  </si>
  <si>
    <t>Incassi forecast</t>
  </si>
  <si>
    <t>Spese effettive</t>
  </si>
  <si>
    <t>Spese forecast</t>
  </si>
  <si>
    <t>Incassi cumulati</t>
  </si>
  <si>
    <t>Soglia ordinaria</t>
  </si>
  <si>
    <t>Soglia immediata</t>
  </si>
  <si>
    <t>Fondo mensile suggerito</t>
  </si>
  <si>
    <t>LETTURA RAPIDA</t>
  </si>
  <si>
    <t>ANALISI CLIENTI • INCASSI, CREDITI E CONCENTRAZIONE</t>
  </si>
  <si>
    <t>Anagrafica clienti collegata alle sole righe del registro INCASSI incluse e fiscalmente rilevanti.</t>
  </si>
  <si>
    <t>CLIENTI ATTIVI</t>
  </si>
  <si>
    <t>TOP CLIENTE</t>
  </si>
  <si>
    <t>CREDITI SCADUTI</t>
  </si>
  <si>
    <t>ANAGRAFICA E KPI PER CLIENTE</t>
  </si>
  <si>
    <t>Referente</t>
  </si>
  <si>
    <t>Giorni pagamento</t>
  </si>
  <si>
    <t>Attivo?</t>
  </si>
  <si>
    <t>Incassi anno (€)</t>
  </si>
  <si>
    <t>Da incassare (€)</t>
  </si>
  <si>
    <t>Scaduto (€)</t>
  </si>
  <si>
    <t>Ultimo incasso</t>
  </si>
  <si>
    <t>Concentrazione</t>
  </si>
  <si>
    <t>ASSISTENTE CLIENTI</t>
  </si>
  <si>
    <t>SCADENZIARIO 2026 • FISCO, PREVIDENZA E QUATTRO RATE IVS</t>
  </si>
  <si>
    <t>Piano finanziario gestionale: confermare sempre importi, codici tributo, proroghe e scadenze individuali. Per Artigiani e Commercianti il minimale IVS è ripartito nelle quattro rate ordinarie; saldo e acconti variabili restano separati.</t>
  </si>
  <si>
    <t>COPERTURA</t>
  </si>
  <si>
    <t>PIANO SCADENZE E VERSAMENTI</t>
  </si>
  <si>
    <t>Area</t>
  </si>
  <si>
    <t>Adempimento</t>
  </si>
  <si>
    <t>Periodo</t>
  </si>
  <si>
    <t>Importo stimato (€)</t>
  </si>
  <si>
    <t>Importo pagato (€)</t>
  </si>
  <si>
    <t>Giorni</t>
  </si>
  <si>
    <t>Codice / modello</t>
  </si>
  <si>
    <t>Fonte / nota</t>
  </si>
  <si>
    <t>Incluso?</t>
  </si>
  <si>
    <t>Residuo (€)</t>
  </si>
  <si>
    <t>AUT-IMP-01</t>
  </si>
  <si>
    <t>Saldo imposta sostitutiva</t>
  </si>
  <si>
    <t>Saldo stimato · termine ordinario da verificare</t>
  </si>
  <si>
    <t>AUT-IMP-02</t>
  </si>
  <si>
    <t>Primo acconto imposta sostitutiva</t>
  </si>
  <si>
    <t>Acconto configurabile · termine ordinario da verificare</t>
  </si>
  <si>
    <t>AUT-IMP-03</t>
  </si>
  <si>
    <t>Secondo acconto imposta sostitutiva</t>
  </si>
  <si>
    <t>AUT-INPS-01</t>
  </si>
  <si>
    <t>Stima della componente non inclusa nelle quattro rate sul minimale.</t>
  </si>
  <si>
    <t>AUT-INPS-02</t>
  </si>
  <si>
    <t>Primo acconto contributi</t>
  </si>
  <si>
    <t>Stima gestionale · termine ordinario da verificare</t>
  </si>
  <si>
    <t>AUT-INPS-03</t>
  </si>
  <si>
    <t>Secondo acconto contributi</t>
  </si>
  <si>
    <t>AUT-IVS-01</t>
  </si>
  <si>
    <t>Contributi fissi IVS</t>
  </si>
  <si>
    <t>1ª rata contributi sul minimale</t>
  </si>
  <si>
    <t>F24 INPS</t>
  </si>
  <si>
    <t>Scadenza ordinaria INPS 2026</t>
  </si>
  <si>
    <t>AUT-IVS-02</t>
  </si>
  <si>
    <t>2ª rata contributi sul minimale</t>
  </si>
  <si>
    <t>AUT-IVS-03</t>
  </si>
  <si>
    <t>3ª rata contributi sul minimale</t>
  </si>
  <si>
    <t>AUT-IVS-04</t>
  </si>
  <si>
    <t>4ª rata contributi sul minimale</t>
  </si>
  <si>
    <t>ASSISTENTE SCADENZE</t>
  </si>
  <si>
    <t>ERRORI</t>
  </si>
  <si>
    <t>ATTENZIONI</t>
  </si>
  <si>
    <t>CONTROLLI OK</t>
  </si>
  <si>
    <t>I controlli automatici verificano coerenza dei dati, tracciabilità e applicazione delle regole impostate. Non sostituiscono la verifica tributaria, previdenziale o professionale della posizione concreta.</t>
  </si>
  <si>
    <t>Gravità</t>
  </si>
  <si>
    <t>Evidenza</t>
  </si>
  <si>
    <t>Azione richiesta</t>
  </si>
  <si>
    <t>CFG-01</t>
  </si>
  <si>
    <t>Anno fiscale impostato sul 2026</t>
  </si>
  <si>
    <t>Utilizzare fiscalmente la release soltanto per il 2026.</t>
  </si>
  <si>
    <t>CFG-02</t>
  </si>
  <si>
    <t>Data apertura non successiva alla chiusura del 2026</t>
  </si>
  <si>
    <t>Correggere la data di apertura.</t>
  </si>
  <si>
    <t>CFG-03</t>
  </si>
  <si>
    <t>Coerenza aliquota agevolata del 5%</t>
  </si>
  <si>
    <t>Verificare requisiti start-up e quinquennio.</t>
  </si>
  <si>
    <t>CFG-04</t>
  </si>
  <si>
    <t>Soglia ordinaria inferiore alla soglia immediata</t>
  </si>
  <si>
    <t>Ripristinare le soglie corrette.</t>
  </si>
  <si>
    <t>CFG-05</t>
  </si>
  <si>
    <t>Costi per personale entro il limite</t>
  </si>
  <si>
    <t>Verificare il dato dell'anno precedente.</t>
  </si>
  <si>
    <t>CFG-06</t>
  </si>
  <si>
    <t>Redditi da lavoro/pensione entro il limite</t>
  </si>
  <si>
    <t>Verificare eccezioni e cause ostative.</t>
  </si>
  <si>
    <t>CFG-07</t>
  </si>
  <si>
    <t>Assenza di partecipazioni o controllo incompatibili</t>
  </si>
  <si>
    <t>Eseguire verifica societaria e professionale.</t>
  </si>
  <si>
    <t>CFG-08</t>
  </si>
  <si>
    <t>Operazioni prevalenti verso ex datore</t>
  </si>
  <si>
    <t>Verificare i rapporti con datore attuale o precedente.</t>
  </si>
  <si>
    <t>Presenza di almeno un codice ATECO</t>
  </si>
  <si>
    <t>Compilare almeno l'attività prevalente.</t>
  </si>
  <si>
    <t>Coefficiente presente per tutte le attività valorizzate</t>
  </si>
  <si>
    <t>Correggere codice fiscale ATECO o override.</t>
  </si>
  <si>
    <t>Stato verifica ATECO completato</t>
  </si>
  <si>
    <t>Confermare raccordo, codice e coefficiente.</t>
  </si>
  <si>
    <t>INC-01</t>
  </si>
  <si>
    <t>Righe con importo ma cliente mancante</t>
  </si>
  <si>
    <t>Completare il cliente.</t>
  </si>
  <si>
    <t>INC-02</t>
  </si>
  <si>
    <t>Stato incassato con data incasso presente</t>
  </si>
  <si>
    <t>Inserire la data effettiva della tranche.</t>
  </si>
  <si>
    <t>INC-03</t>
  </si>
  <si>
    <t>Righe con importo ma attività mancante</t>
  </si>
  <si>
    <t>Associare un ID attività.</t>
  </si>
  <si>
    <t>INC-04</t>
  </si>
  <si>
    <t>Coefficiente valido sulle righe incluse</t>
  </si>
  <si>
    <t>Verificare attività e coefficiente.</t>
  </si>
  <si>
    <t>INC-05</t>
  </si>
  <si>
    <t>ID incasso univoci</t>
  </si>
  <si>
    <t>Rendere univoci gli ID delle tranche.</t>
  </si>
  <si>
    <t>INC-06</t>
  </si>
  <si>
    <t>Assenza di tranche duplicate identiche</t>
  </si>
  <si>
    <t>Verificare righe con stesso documento, data e importo.</t>
  </si>
  <si>
    <t>INC-07</t>
  </si>
  <si>
    <t>Crediti scaduti o oltre scadenza</t>
  </si>
  <si>
    <t>Aggiornare stato e recupero crediti.</t>
  </si>
  <si>
    <t>INC-08</t>
  </si>
  <si>
    <t>Esclusioni e anticipazioni art. 15 motivate</t>
  </si>
  <si>
    <t>Compilare la nota fiscale per ogni esclusione.</t>
  </si>
  <si>
    <t>INC-09</t>
  </si>
  <si>
    <t>Anticipazioni art. 15 non negative</t>
  </si>
  <si>
    <t>Correggere gli importi delle anticipazioni.</t>
  </si>
  <si>
    <t>SPE-01</t>
  </si>
  <si>
    <t>Spese</t>
  </si>
  <si>
    <t>Spese pagate con data pagamento presente</t>
  </si>
  <si>
    <t>Inserire la data di pagamento.</t>
  </si>
  <si>
    <t>SPE-02</t>
  </si>
  <si>
    <t>Spese scadute o oltre scadenza</t>
  </si>
  <si>
    <t>Programmare il pagamento o aggiornare lo stato.</t>
  </si>
  <si>
    <t>CON-01</t>
  </si>
  <si>
    <t>Versamenti con data pagamento presente</t>
  </si>
  <si>
    <t>Inserire data e anno del versamento.</t>
  </si>
  <si>
    <t>CON-02</t>
  </si>
  <si>
    <t>Importo deducibile coerente con l'opzione Sì</t>
  </si>
  <si>
    <t>Verificare deducibilità e importo.</t>
  </si>
  <si>
    <t>CON-03</t>
  </si>
  <si>
    <t>Documento/F24 presente per i versamenti dedotti</t>
  </si>
  <si>
    <t>Inserire riferimento F24 o attestazione.</t>
  </si>
  <si>
    <t>ACC-01</t>
  </si>
  <si>
    <t>Accantonamenti</t>
  </si>
  <si>
    <t>Copertura del fondo rispetto al target annuale</t>
  </si>
  <si>
    <t>Incrementare il fondo o definire un piano.</t>
  </si>
  <si>
    <t>SOGL-01</t>
  </si>
  <si>
    <t>Soglie</t>
  </si>
  <si>
    <t>Proiezione incassi entro i limiti</t>
  </si>
  <si>
    <t>Pianificare l'eventuale fuoriuscita.</t>
  </si>
  <si>
    <t>SOGL-02</t>
  </si>
  <si>
    <t>Incassi effettivi non oltre € 100.000</t>
  </si>
  <si>
    <t>Contattare immediatamente il professionista.</t>
  </si>
  <si>
    <t>SOGL-03</t>
  </si>
  <si>
    <t>Blocco del calcolo attivo quando necessario</t>
  </si>
  <si>
    <t>Non utilizzare imposta e report non validi.</t>
  </si>
  <si>
    <t>CLI-01</t>
  </si>
  <si>
    <t>Clienti</t>
  </si>
  <si>
    <t>Concentrazione del primo cliente</t>
  </si>
  <si>
    <t>Valutare diversificazione e continuità.</t>
  </si>
  <si>
    <t>SCA-01</t>
  </si>
  <si>
    <t>Assenza di scadenze scadute con residuo</t>
  </si>
  <si>
    <t>Verificare pagamento e ravvedimento.</t>
  </si>
  <si>
    <t>SCA-02</t>
  </si>
  <si>
    <t>Quattro rate sul minimale IVS coerenti</t>
  </si>
  <si>
    <t>Verificare ripartizione del minimale.</t>
  </si>
  <si>
    <t>DEMO-01</t>
  </si>
  <si>
    <t>Dati</t>
  </si>
  <si>
    <t>Righe dimostrative escluse dall'uso reale</t>
  </si>
  <si>
    <t>Impostare No o eliminare le righe DEMO.</t>
  </si>
  <si>
    <t>PRO-01</t>
  </si>
  <si>
    <t>Profilo</t>
  </si>
  <si>
    <t>Anagrafica contribuente sufficientemente completa</t>
  </si>
  <si>
    <t>Completare il foglio PROFILO.</t>
  </si>
  <si>
    <t>SRC-01</t>
  </si>
  <si>
    <t>Parametri coerenti con l'anno 2026</t>
  </si>
  <si>
    <t>Non usare la release per altri anni.</t>
  </si>
  <si>
    <t>INPS-01</t>
  </si>
  <si>
    <t>Override contributivi non attivi salvo scelta documentata</t>
  </si>
  <si>
    <t>Documentare e verificare ogni override.</t>
  </si>
  <si>
    <t>INPS-02</t>
  </si>
  <si>
    <t>Riduzione contributiva coerente e documentata</t>
  </si>
  <si>
    <t>Verificare gestione, domanda e requisiti.</t>
  </si>
  <si>
    <t>PRIORITÀ OPERATIVA</t>
  </si>
  <si>
    <t>← DASHBOARD   |   PROFILO   |   CONTRIBUTI VERSATI   |   SIMULATORE   |   REPORT</t>
  </si>
  <si>
    <t>INCASSI CUMULATI</t>
  </si>
  <si>
    <t>NETTO CUMULATO</t>
  </si>
  <si>
    <t>ANNO MIGLIORE</t>
  </si>
  <si>
    <t>CRESCITA ULTIMO ANNO</t>
  </si>
  <si>
    <t>MEDIA NETTO / ANNO</t>
  </si>
  <si>
    <t>SERIE STORICA</t>
  </si>
  <si>
    <t>Margine cash (€)</t>
  </si>
  <si>
    <t>Contributi / Cassa (€)</t>
  </si>
  <si>
    <t>Netto post-fiscalità (€)</t>
  </si>
  <si>
    <t>Crescita incassi</t>
  </si>
  <si>
    <t>Benchmark soglia</t>
  </si>
  <si>
    <t>Nota metodologica
Il confronto storico è gestionale. Le colonne contributi, imposta e netto fiscale sono attive solo per il 2026; non utilizzare i parametri 2026 per ricostruire esercizi differenti.</t>
  </si>
  <si>
    <t>DATI DEL CONTRIBUENTE E CONFIGURAZIONE</t>
  </si>
  <si>
    <t>Tipologia</t>
  </si>
  <si>
    <t>Commercialista</t>
  </si>
  <si>
    <t>SINTESI ESECUTIVA</t>
  </si>
  <si>
    <t>KPI ANNUALI</t>
  </si>
  <si>
    <t>COPERTURA FONDO</t>
  </si>
  <si>
    <t>MARGINE ORDINARIO</t>
  </si>
  <si>
    <t>ANDAMENTO MENSILE</t>
  </si>
  <si>
    <t>SINTESI FISCALE E PREVIDENZIALE</t>
  </si>
  <si>
    <t>Contributi maturati / stimati</t>
  </si>
  <si>
    <t>Contributi obbligatori versati deducibili</t>
  </si>
  <si>
    <t>Incassi previsti</t>
  </si>
  <si>
    <t>Contributi previsti</t>
  </si>
  <si>
    <t>Imposta prevista</t>
  </si>
  <si>
    <t>Target accantonamento annuale</t>
  </si>
  <si>
    <t>Netto previsto</t>
  </si>
  <si>
    <t>Gap fondo annuale</t>
  </si>
  <si>
    <t>ESITO DEI CONTROLLI</t>
  </si>
  <si>
    <t>Errori</t>
  </si>
  <si>
    <t>Attenzioni</t>
  </si>
  <si>
    <t>Controlli OK</t>
  </si>
  <si>
    <t>Esito generale</t>
  </si>
  <si>
    <t>Scadenze scadute</t>
  </si>
  <si>
    <t>Top cliente</t>
  </si>
  <si>
    <t>DISCLAIMER PROFESSIONALE
Il report è uno strumento gestionale e di simulazione riferito ai parametri 2026. Non costituisce dichiarazione fiscale, F24, certificazione tributaria o previdenziale. L'accesso e la permanenza nel regime, le cause ostative, l'aliquota del 5%, la deducibilità dei contributi, le riduzioni INPS e gli effetti IVA devono essere confermati dal professionista incaricato e dalle fonti ufficiali vigenti.</t>
  </si>
  <si>
    <t>Data verifica professionale: __________________</t>
  </si>
  <si>
    <t>Firma contribuente: __________________</t>
  </si>
  <si>
    <t>Firma professionista: ____________</t>
  </si>
  <si>
    <t>CONTRIBUTI PREVIDENZIALI E ASSISTENZIALI EFFETTIVAMENTE VERSATI</t>
  </si>
  <si>
    <t>Registro consuntivo per la deduzione fiscale: inserire esclusivamente i contributi obbligatori effettivamente pagati nel periodo d'imposta. Conservare F24, ricevute e attestazioni. Le righe DEMO sono incluse finché CONFIGURAZIONE!B64 è impostato su Sì.</t>
  </si>
  <si>
    <t>TOTALE DEDUCIBILE 2026</t>
  </si>
  <si>
    <t>VERSAMENTI INCLUSI</t>
  </si>
  <si>
    <t>MODALITÀ ATTIVA</t>
  </si>
  <si>
    <t>REGISTRO VERSAMENTI</t>
  </si>
  <si>
    <t>ID versamento</t>
  </si>
  <si>
    <t>Periodo / riferimento</t>
  </si>
  <si>
    <t>Importo versato (€)</t>
  </si>
  <si>
    <t>Deducibile nel forfettario?</t>
  </si>
  <si>
    <t>Importo deducibile (€)</t>
  </si>
  <si>
    <t>Documento / F24</t>
  </si>
  <si>
    <t>CON-0001</t>
  </si>
  <si>
    <t>Saldo anno precedente</t>
  </si>
  <si>
    <t>F24 DEMO</t>
  </si>
  <si>
    <t>Esempio da sostituire</t>
  </si>
  <si>
    <t>CON-0002</t>
  </si>
  <si>
    <t>Primo acconto 2026</t>
  </si>
  <si>
    <t>← DASHBOARD   |   CONFIGURAZIONE   |   CALCOLO   |   REPORT ANNUALE</t>
  </si>
  <si>
    <t>GUIDA OPERATIVA • REGIME FORFETTARIO 2026 • RELEASE 2.1.4</t>
  </si>
  <si>
    <t>MODULI PREMIUM 2.1.4</t>
  </si>
  <si>
    <t>CONFIGURAZIONE • REGIME FORFETTARIO 2026 • RELEASE 2.1.4</t>
  </si>
  <si>
    <t>Release fiscalmente parametrizzata esclusivamente per l'anno 2026.</t>
  </si>
  <si>
    <t>Parametro 2026 configurabile</t>
  </si>
  <si>
    <t>Aliquota base 2026</t>
  </si>
  <si>
    <t>Base minimale 2026</t>
  </si>
  <si>
    <t>Soglia 2026 prima dell'aliquota aggiuntiva di 1 punto</t>
  </si>
  <si>
    <t>Massimale ordinario 2026</t>
  </si>
  <si>
    <t>Massimale alternativo 2026</t>
  </si>
  <si>
    <t>2.1.4 • correzione date, scadenze e forecast</t>
  </si>
  <si>
    <t>Ripristinate le date reali 2026; corretti forecast, fondo mensile, scadenziario e controlli.</t>
  </si>
  <si>
    <t>SOLO ANNO FISCALE 2026</t>
  </si>
  <si>
    <t>Versione 2.1.4 • anno fiscale 2026 • contributi versati • incassi per tranche • anticipazioni art. 15 • rate IVS • calcoli verificati</t>
  </si>
  <si>
    <t>MOTORE DI CALCOLO • REGIME FORFETTARIO 2026 • RELEASE 2.1.4</t>
  </si>
  <si>
    <t>CENTRO CONTROLLI 2.1.4 • QUALITÀ DATI, BLOCCO FISCALE E PREVIDENZA</t>
  </si>
  <si>
    <t>BENNI</t>
  </si>
  <si>
    <t>STORICO GESTIONALE MULTIANNO • FISCALITÀ VALIDATA SOLO PER IL ANNO CORRENTE</t>
  </si>
  <si>
    <t>Incassi, spese e accantonamenti possono essere confrontati tra esercizi. Contributi, imposta e netto post-fiscalità sono calcolati automaticamente soltanto per il ANNO CORRENTE; per gli altri anni occorre un modello con parametri specifici.</t>
  </si>
  <si>
    <t>REPORT ANNUALE • REGIME FORFETTARIO</t>
  </si>
  <si>
    <t>REGIME FORFETTARIO • CONTROL ROOM 2.1.4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</si>
</sst>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;[Red]\(0.0%\);\-"/>
    <numFmt numFmtId="165" formatCode="\€\ #,##0;[Red]\(\€\ #,##0\);\-"/>
    <numFmt numFmtId="166" formatCode="\€\ #,##0.00;[Red]\(\€\ #,##0.00\);\-"/>
    <numFmt numFmtId="167" formatCode="#,##0;[Red]\(#,##0\);\-"/>
    <numFmt numFmtId="168" formatCode="0.0%"/>
  </numFmts>
  <fonts count="90">
    <font>
      <sz val="11"/>
      <name val="Carlito"/>
    </font>
    <font>
      <b/>
      <sz val="20"/>
      <color rgb="FFFFFFFF"/>
      <name val="Carlito"/>
    </font>
    <font>
      <b/>
      <sz val="10"/>
      <color rgb="FFFFFFFF"/>
      <name val="Carlito"/>
    </font>
    <font>
      <sz val="9"/>
      <name val="Carlito"/>
    </font>
    <font>
      <b/>
      <sz val="11"/>
      <color rgb="FFFFFFFF"/>
      <name val="Carlito"/>
    </font>
    <font>
      <sz val="11"/>
      <color rgb="FF0000FF"/>
      <name val="Carlito"/>
    </font>
    <font>
      <b/>
      <sz val="11"/>
      <color rgb="FF0B1739"/>
      <name val="Carlito"/>
    </font>
    <font>
      <b/>
      <sz val="11"/>
      <color rgb="FF111827"/>
      <name val="Carlito"/>
    </font>
    <font>
      <sz val="11"/>
      <color rgb="FF008000"/>
      <name val="Carlito"/>
    </font>
    <font>
      <sz val="11"/>
      <color rgb="FF111827"/>
      <name val="Carlito"/>
    </font>
    <font>
      <sz val="9"/>
      <color rgb="FF0000FF"/>
      <name val="Carlito"/>
    </font>
    <font>
      <sz val="9"/>
      <color rgb="FF111827"/>
      <name val="Carlito"/>
    </font>
    <font>
      <sz val="9"/>
      <color rgb="FF008000"/>
      <name val="Carlito"/>
    </font>
    <font>
      <b/>
      <sz val="11"/>
      <color rgb="FF008000"/>
      <name val="Carlito"/>
    </font>
    <font>
      <b/>
      <sz val="10"/>
      <color rgb="FF111827"/>
      <name val="Carlito"/>
    </font>
    <font>
      <b/>
      <sz val="22"/>
      <color rgb="FFFFFFFF"/>
      <name val="Carlito"/>
    </font>
    <font>
      <i/>
      <sz val="11"/>
      <color rgb="FFDDE7FF"/>
      <name val="Carlito"/>
    </font>
    <font>
      <b/>
      <sz val="12"/>
      <color rgb="FF0B1739"/>
      <name val="Carlito"/>
    </font>
    <font>
      <b/>
      <sz val="20"/>
      <color rgb="FF0000FF"/>
      <name val="Carlito"/>
    </font>
    <font>
      <b/>
      <sz val="15"/>
      <color rgb="FF008000"/>
      <name val="Carlito"/>
    </font>
    <font>
      <b/>
      <sz val="20"/>
      <color rgb="FF008000"/>
      <name val="Carlito"/>
    </font>
    <font>
      <b/>
      <sz val="20"/>
      <color rgb="FF24B47E"/>
      <name val="Carlito"/>
    </font>
    <font>
      <sz val="9"/>
      <color rgb="FF64748B"/>
      <name val="Carlito"/>
    </font>
    <font>
      <b/>
      <sz val="9"/>
      <color rgb="FF24B47E"/>
      <name val="Carlito"/>
    </font>
    <font>
      <b/>
      <sz val="20"/>
      <color rgb="FFE84A8A"/>
      <name val="Carlito"/>
    </font>
    <font>
      <b/>
      <sz val="9"/>
      <color rgb="FFE84A8A"/>
      <name val="Carlito"/>
    </font>
    <font>
      <b/>
      <sz val="20"/>
      <color rgb="FF00A7A0"/>
      <name val="Carlito"/>
    </font>
    <font>
      <b/>
      <sz val="9"/>
      <color rgb="FF00A7A0"/>
      <name val="Carlito"/>
    </font>
    <font>
      <b/>
      <sz val="20"/>
      <color rgb="FF7357D5"/>
      <name val="Carlito"/>
    </font>
    <font>
      <b/>
      <sz val="9"/>
      <color rgb="FF7357D5"/>
      <name val="Carlito"/>
    </font>
    <font>
      <b/>
      <sz val="20"/>
      <color rgb="FFF4B942"/>
      <name val="Carlito"/>
    </font>
    <font>
      <b/>
      <sz val="9"/>
      <color rgb="FFF4B942"/>
      <name val="Carlito"/>
    </font>
    <font>
      <b/>
      <sz val="20"/>
      <color rgb="FF2F80ED"/>
      <name val="Carlito"/>
    </font>
    <font>
      <b/>
      <sz val="9"/>
      <color rgb="FF2F80ED"/>
      <name val="Carlito"/>
    </font>
    <font>
      <b/>
      <sz val="16"/>
      <color rgb="FF8A5A00"/>
      <name val="Carlito"/>
    </font>
    <font>
      <b/>
      <sz val="9"/>
      <color rgb="FFFFFFFF"/>
      <name val="Carlito"/>
    </font>
    <font>
      <b/>
      <sz val="16"/>
      <color rgb="FF00A7A0"/>
      <name val="Carlito"/>
    </font>
    <font>
      <b/>
      <sz val="16"/>
      <color rgb="FFE84A8A"/>
      <name val="Carlito"/>
    </font>
    <font>
      <b/>
      <sz val="16"/>
      <color rgb="FFF4B942"/>
      <name val="Carlito"/>
    </font>
    <font>
      <b/>
      <sz val="16"/>
      <color rgb="FFF2994A"/>
      <name val="Carlito"/>
    </font>
    <font>
      <b/>
      <sz val="16"/>
      <color rgb="FF7357D5"/>
      <name val="Carlito"/>
    </font>
    <font>
      <b/>
      <sz val="16"/>
      <color rgb="FF2F80ED"/>
      <name val="Carlito"/>
    </font>
    <font>
      <i/>
      <sz val="9"/>
      <color rgb="FFDDE7FF"/>
      <name val="Carlito"/>
    </font>
    <font>
      <b/>
      <sz val="10"/>
      <color rgb="FF13244F"/>
      <name val="Carlito"/>
    </font>
    <font>
      <b/>
      <sz val="11"/>
      <color rgb="FF24B47E"/>
      <name val="Carlito"/>
    </font>
    <font>
      <i/>
      <sz val="10"/>
      <color rgb="FFFFFFFF"/>
      <name val="Carlito"/>
    </font>
    <font>
      <sz val="10"/>
      <color rgb="FF0000FF"/>
      <name val="Carlito"/>
    </font>
    <font>
      <sz val="10"/>
      <color rgb="FF24B47E"/>
      <name val="Carlito"/>
    </font>
    <font>
      <b/>
      <sz val="9"/>
      <color rgb="FF13244F"/>
      <name val="Carlito"/>
    </font>
    <font>
      <b/>
      <sz val="11"/>
      <color rgb="FF0000FF"/>
      <name val="Carlito"/>
    </font>
    <font>
      <b/>
      <sz val="11"/>
      <color rgb="FF00A896"/>
      <name val="Carlito"/>
    </font>
    <font>
      <b/>
      <sz val="11"/>
      <color rgb="FFF4B942"/>
      <name val="Carlito"/>
    </font>
    <font>
      <b/>
      <sz val="8"/>
      <color rgb="FF6B7280"/>
      <name val="Carlito"/>
    </font>
    <font>
      <b/>
      <sz val="8"/>
      <color rgb="FF13244F"/>
      <name val="Carlito"/>
    </font>
    <font>
      <b/>
      <sz val="18"/>
      <color rgb="FF24B47E"/>
      <name val="Carlito"/>
    </font>
    <font>
      <b/>
      <sz val="18"/>
      <color rgb="FF6C5CE7"/>
      <name val="Carlito"/>
    </font>
    <font>
      <b/>
      <sz val="18"/>
      <color rgb="FFF4B942"/>
      <name val="Carlito"/>
    </font>
    <font>
      <b/>
      <sz val="18"/>
      <color rgb="FF2F80ED"/>
      <name val="Carlito"/>
    </font>
    <font>
      <b/>
      <sz val="18"/>
      <color rgb="FF00A896"/>
      <name val="Carlito"/>
    </font>
    <font>
      <b/>
      <sz val="18"/>
      <color rgb="FFE83E8C"/>
      <name val="Carlito"/>
    </font>
    <font>
      <b/>
      <sz val="11"/>
      <color rgb="FF9A6700"/>
      <name val="Carlito"/>
    </font>
    <font>
      <sz val="9"/>
      <color rgb="FF24B47E"/>
      <name val="Carlito"/>
    </font>
    <font>
      <sz val="10"/>
      <color rgb="FF111827"/>
      <name val="Carlito"/>
    </font>
    <font>
      <sz val="8"/>
      <color rgb="FF0000FF"/>
      <name val="Carlito"/>
    </font>
    <font>
      <sz val="8"/>
      <color rgb="FF24B47E"/>
      <name val="Carlito"/>
    </font>
    <font>
      <sz val="8"/>
      <color rgb="FF111827"/>
      <name val="Carlito"/>
    </font>
    <font>
      <b/>
      <sz val="8"/>
      <color rgb="FF111827"/>
      <name val="Carlito"/>
    </font>
    <font>
      <b/>
      <sz val="16"/>
      <color rgb="FFE83E8C"/>
      <name val="Carlito"/>
    </font>
    <font>
      <b/>
      <sz val="16"/>
      <color rgb="FF24B47E"/>
      <name val="Carlito"/>
    </font>
    <font>
      <b/>
      <sz val="10"/>
      <color rgb="FF9A6700"/>
      <name val="Carlito"/>
    </font>
    <font>
      <i/>
      <sz val="9"/>
      <color rgb="FF6B7280"/>
      <name val="Carlito"/>
    </font>
    <font>
      <b/>
      <sz val="16"/>
      <color rgb="FF6C5CE7"/>
      <name val="Carlito"/>
    </font>
    <font>
      <b/>
      <sz val="9"/>
      <color rgb="FF111827"/>
      <name val="Carlito"/>
    </font>
    <font>
      <b/>
      <sz val="17"/>
      <color rgb="FF24B47E"/>
      <name val="Carlito"/>
    </font>
    <font>
      <b/>
      <sz val="17"/>
      <color rgb="FFE83E8C"/>
      <name val="Carlito"/>
    </font>
    <font>
      <b/>
      <sz val="17"/>
      <color rgb="FF6C5CE7"/>
      <name val="Carlito"/>
    </font>
    <font>
      <b/>
      <sz val="17"/>
      <color rgb="FFF4B942"/>
      <name val="Carlito"/>
    </font>
    <font>
      <b/>
      <sz val="17"/>
      <color rgb="FF2F80ED"/>
      <name val="Carlito"/>
    </font>
    <font>
      <b/>
      <sz val="17"/>
      <color rgb="FF00A896"/>
      <name val="Carlito"/>
    </font>
    <font>
      <b/>
      <sz val="12"/>
      <color rgb="FFFFFFFF"/>
      <name val="Carlito"/>
    </font>
    <font>
      <b/>
      <sz val="8"/>
      <color rgb="FFFFFFFF"/>
      <name val="Carlito"/>
    </font>
    <font>
      <i/>
      <sz val="8"/>
      <color rgb="FF6B7280"/>
      <name val="Carlito"/>
    </font>
    <font>
      <i/>
      <sz val="8"/>
      <color rgb="FFFFFFFF"/>
      <name val="Carlito"/>
    </font>
    <font>
      <sz val="11"/>
      <name val="Carlito"/>
    </font>
    <font>
      <b/>
      <sz val="18"/>
      <color rgb="FFFFFFFF"/>
      <name val="Carlito"/>
    </font>
    <font>
      <i/>
      <sz val="11"/>
      <color rgb="FF111827"/>
      <name val="Carlito"/>
    </font>
    <font>
      <b/>
      <sz val="14"/>
      <color rgb="FF111827"/>
      <name val="Carlito"/>
    </font>
    <font>
      <b/>
      <sz val="7"/>
      <color rgb="FF111827"/>
      <name val="Carlito"/>
    </font>
    <font>
      <i/>
      <sz val="10"/>
      <color rgb="FF111827"/>
      <name val="Carlito"/>
    </font>
    <font>
      <b/>
      <sz val="11"/>
      <name val="Carlito"/>
    </font>
  </fonts>
  <fills count="38">
    <fill>
      <patternFill patternType="none"/>
    </fill>
    <fill>
      <patternFill patternType="gray125"/>
    </fill>
    <fill>
      <patternFill patternType="solid">
        <fgColor rgb="FF0B1739"/>
      </patternFill>
    </fill>
    <fill>
      <patternFill patternType="solid">
        <fgColor rgb="FF13244F"/>
      </patternFill>
    </fill>
    <fill>
      <patternFill patternType="solid">
        <fgColor rgb="FFE9EEF6"/>
      </patternFill>
    </fill>
    <fill>
      <patternFill patternType="solid">
        <fgColor rgb="FFFFF6D8"/>
      </patternFill>
    </fill>
    <fill>
      <patternFill patternType="solid">
        <fgColor rgb="FFFFF2CC"/>
      </patternFill>
    </fill>
    <fill>
      <patternFill patternType="solid">
        <fgColor rgb="FFEAF2FF"/>
      </patternFill>
    </fill>
    <fill>
      <patternFill patternType="solid">
        <fgColor rgb="FFF1EDFF"/>
      </patternFill>
    </fill>
    <fill>
      <patternFill patternType="solid">
        <fgColor rgb="FFF4F7FB"/>
      </patternFill>
    </fill>
    <fill>
      <patternFill patternType="solid">
        <fgColor rgb="FFFFFFFF"/>
      </patternFill>
    </fill>
    <fill>
      <patternFill patternType="solid">
        <fgColor rgb="FF24B47E"/>
      </patternFill>
    </fill>
    <fill>
      <patternFill patternType="solid">
        <fgColor rgb="FFE84A8A"/>
      </patternFill>
    </fill>
    <fill>
      <patternFill patternType="solid">
        <fgColor rgb="FF00A7A0"/>
      </patternFill>
    </fill>
    <fill>
      <patternFill patternType="solid">
        <fgColor rgb="FF7357D5"/>
      </patternFill>
    </fill>
    <fill>
      <patternFill patternType="solid">
        <fgColor rgb="FFF4B942"/>
      </patternFill>
    </fill>
    <fill>
      <patternFill patternType="solid">
        <fgColor rgb="FF2F80ED"/>
      </patternFill>
    </fill>
    <fill>
      <patternFill patternType="solid">
        <fgColor rgb="FF13244F"/>
      </patternFill>
    </fill>
    <fill>
      <patternFill patternType="solid">
        <fgColor rgb="FFEAF2FF"/>
      </patternFill>
    </fill>
    <fill>
      <patternFill patternType="solid">
        <fgColor rgb="FFFFF2CC"/>
      </patternFill>
    </fill>
    <fill>
      <patternFill patternType="solid">
        <fgColor rgb="FF0B1739"/>
      </patternFill>
    </fill>
    <fill>
      <patternFill patternType="solid">
        <fgColor rgb="FFF4F7FB"/>
      </patternFill>
    </fill>
    <fill>
      <patternFill patternType="solid">
        <fgColor rgb="FFFFFFFF"/>
      </patternFill>
    </fill>
    <fill>
      <patternFill patternType="solid">
        <fgColor rgb="FFDCFCE7"/>
      </patternFill>
    </fill>
    <fill>
      <patternFill patternType="solid">
        <fgColor rgb="FFFFF4D6"/>
      </patternFill>
    </fill>
    <fill>
      <patternFill patternType="solid">
        <fgColor rgb="FF24B47E"/>
      </patternFill>
    </fill>
    <fill>
      <patternFill patternType="solid">
        <fgColor rgb="FF6C5CE7"/>
      </patternFill>
    </fill>
    <fill>
      <patternFill patternType="solid">
        <fgColor rgb="FFF4B942"/>
      </patternFill>
    </fill>
    <fill>
      <patternFill patternType="solid">
        <fgColor rgb="FF2F80ED"/>
      </patternFill>
    </fill>
    <fill>
      <patternFill patternType="solid">
        <fgColor rgb="FF00A896"/>
      </patternFill>
    </fill>
    <fill>
      <patternFill patternType="solid">
        <fgColor rgb="FFE83E8C"/>
      </patternFill>
    </fill>
    <fill>
      <patternFill patternType="solid">
        <fgColor rgb="FF132B4F"/>
      </patternFill>
    </fill>
    <fill>
      <patternFill patternType="solid">
        <fgColor rgb="FFFFF4CC"/>
      </patternFill>
    </fill>
    <fill>
      <patternFill patternType="solid">
        <fgColor rgb="FF0B1F3A"/>
      </patternFill>
    </fill>
    <fill>
      <patternFill patternType="solid">
        <fgColor rgb="FFE8F1FB"/>
      </patternFill>
    </fill>
    <fill>
      <patternFill patternType="solid">
        <fgColor rgb="FFFFFFFF"/>
      </patternFill>
    </fill>
    <fill>
      <patternFill patternType="solid">
        <fgColor rgb="FF0F766E"/>
      </patternFill>
    </fill>
    <fill>
      <patternFill patternType="solid">
        <fgColor theme="3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8C2D1"/>
      </left>
      <right/>
      <top style="thin">
        <color rgb="FFB8C2D1"/>
      </top>
      <bottom style="thin">
        <color rgb="FFB8C2D1"/>
      </bottom>
      <diagonal/>
    </border>
    <border>
      <left/>
      <right/>
      <top style="thin">
        <color rgb="FFB8C2D1"/>
      </top>
      <bottom style="thin">
        <color rgb="FFB8C2D1"/>
      </bottom>
      <diagonal/>
    </border>
    <border>
      <left/>
      <right style="thin">
        <color rgb="FFB8C2D1"/>
      </right>
      <top style="thin">
        <color rgb="FFB8C2D1"/>
      </top>
      <bottom style="thin">
        <color rgb="FFB8C2D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3" fillId="0" borderId="0"/>
  </cellStyleXfs>
  <cellXfs count="401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3" fillId="0" borderId="0" xfId="1" applyFont="1"/>
    <xf numFmtId="49" fontId="3" fillId="0" borderId="0" xfId="1" applyNumberFormat="1" applyFont="1"/>
    <xf numFmtId="164" fontId="5" fillId="0" borderId="0" xfId="1" applyNumberFormat="1" applyFont="1"/>
    <xf numFmtId="0" fontId="0" fillId="0" borderId="0" xfId="1" applyFont="1" applyAlignment="1">
      <alignment wrapText="1"/>
    </xf>
    <xf numFmtId="0" fontId="8" fillId="0" borderId="0" xfId="1" applyFont="1"/>
    <xf numFmtId="0" fontId="11" fillId="0" borderId="0" xfId="1" applyFont="1" applyAlignment="1">
      <alignment wrapText="1"/>
    </xf>
    <xf numFmtId="166" fontId="8" fillId="0" borderId="0" xfId="1" applyNumberFormat="1" applyFont="1"/>
    <xf numFmtId="164" fontId="8" fillId="0" borderId="0" xfId="1" applyNumberFormat="1" applyFont="1"/>
    <xf numFmtId="166" fontId="9" fillId="0" borderId="0" xfId="1" applyNumberFormat="1" applyFont="1"/>
    <xf numFmtId="166" fontId="14" fillId="3" borderId="0" xfId="1" applyNumberFormat="1" applyFont="1" applyFill="1" applyAlignment="1">
      <alignment horizontal="center" vertical="center" wrapText="1"/>
    </xf>
    <xf numFmtId="0" fontId="48" fillId="18" borderId="0" xfId="1" applyFont="1" applyFill="1" applyAlignment="1">
      <alignment horizontal="center" wrapText="1"/>
    </xf>
    <xf numFmtId="0" fontId="35" fillId="17" borderId="0" xfId="1" applyFont="1" applyFill="1" applyAlignment="1">
      <alignment horizontal="center" vertical="center"/>
    </xf>
    <xf numFmtId="0" fontId="53" fillId="18" borderId="0" xfId="1" applyFont="1" applyFill="1" applyAlignment="1">
      <alignment horizontal="center" wrapText="1"/>
    </xf>
    <xf numFmtId="0" fontId="72" fillId="21" borderId="0" xfId="1" applyFont="1" applyFill="1"/>
    <xf numFmtId="0" fontId="64" fillId="22" borderId="0" xfId="1" applyFont="1" applyFill="1"/>
    <xf numFmtId="165" fontId="64" fillId="22" borderId="0" xfId="1" applyNumberFormat="1" applyFont="1" applyFill="1"/>
    <xf numFmtId="0" fontId="72" fillId="22" borderId="0" xfId="1" applyFont="1" applyFill="1" applyAlignment="1">
      <alignment horizontal="center" vertical="center" wrapText="1"/>
    </xf>
    <xf numFmtId="165" fontId="72" fillId="22" borderId="0" xfId="1" applyNumberFormat="1" applyFont="1" applyFill="1" applyAlignment="1">
      <alignment horizontal="center" vertical="center" wrapText="1"/>
    </xf>
    <xf numFmtId="164" fontId="72" fillId="22" borderId="0" xfId="1" applyNumberFormat="1" applyFont="1" applyFill="1" applyAlignment="1">
      <alignment horizontal="center" vertical="center" wrapText="1"/>
    </xf>
    <xf numFmtId="0" fontId="6" fillId="7" borderId="0" xfId="1" applyFont="1" applyFill="1" applyAlignment="1">
      <alignment wrapText="1"/>
    </xf>
    <xf numFmtId="0" fontId="0" fillId="0" borderId="1" xfId="0" applyBorder="1"/>
    <xf numFmtId="0" fontId="11" fillId="0" borderId="1" xfId="1" applyFont="1" applyBorder="1" applyAlignment="1">
      <alignment wrapText="1"/>
    </xf>
    <xf numFmtId="0" fontId="0" fillId="0" borderId="1" xfId="1" applyFont="1" applyBorder="1" applyAlignment="1">
      <alignment wrapText="1"/>
    </xf>
    <xf numFmtId="0" fontId="0" fillId="9" borderId="0" xfId="1" applyFont="1" applyFill="1"/>
    <xf numFmtId="164" fontId="23" fillId="10" borderId="1" xfId="1" applyNumberFormat="1" applyFont="1" applyFill="1" applyBorder="1" applyAlignment="1">
      <alignment horizontal="right" vertical="center"/>
    </xf>
    <xf numFmtId="164" fontId="25" fillId="10" borderId="1" xfId="1" applyNumberFormat="1" applyFont="1" applyFill="1" applyBorder="1" applyAlignment="1">
      <alignment horizontal="center" vertical="center"/>
    </xf>
    <xf numFmtId="164" fontId="27" fillId="10" borderId="1" xfId="1" applyNumberFormat="1" applyFont="1" applyFill="1" applyBorder="1" applyAlignment="1">
      <alignment horizontal="center" vertical="center"/>
    </xf>
    <xf numFmtId="164" fontId="29" fillId="10" borderId="1" xfId="1" applyNumberFormat="1" applyFont="1" applyFill="1" applyBorder="1" applyAlignment="1">
      <alignment horizontal="center" vertical="center"/>
    </xf>
    <xf numFmtId="164" fontId="31" fillId="10" borderId="1" xfId="1" applyNumberFormat="1" applyFont="1" applyFill="1" applyBorder="1" applyAlignment="1">
      <alignment horizontal="center" vertical="center"/>
    </xf>
    <xf numFmtId="164" fontId="33" fillId="10" borderId="1" xfId="1" applyNumberFormat="1" applyFont="1" applyFill="1" applyBorder="1" applyAlignment="1">
      <alignment horizontal="center" vertical="center"/>
    </xf>
    <xf numFmtId="0" fontId="48" fillId="21" borderId="1" xfId="1" applyFont="1" applyFill="1" applyBorder="1" applyAlignment="1">
      <alignment horizontal="center" vertical="center" wrapText="1"/>
    </xf>
    <xf numFmtId="0" fontId="52" fillId="22" borderId="1" xfId="1" applyFont="1" applyFill="1" applyBorder="1" applyAlignment="1">
      <alignment horizontal="center" vertical="center" wrapText="1"/>
    </xf>
    <xf numFmtId="0" fontId="53" fillId="18" borderId="1" xfId="1" applyFont="1" applyFill="1" applyBorder="1" applyAlignment="1">
      <alignment horizontal="center" vertical="center" wrapText="1"/>
    </xf>
    <xf numFmtId="165" fontId="46" fillId="19" borderId="1" xfId="1" applyNumberFormat="1" applyFont="1" applyFill="1" applyBorder="1" applyAlignment="1">
      <alignment wrapText="1"/>
    </xf>
    <xf numFmtId="164" fontId="47" fillId="0" borderId="1" xfId="1" applyNumberFormat="1" applyFont="1" applyBorder="1" applyAlignment="1">
      <alignment wrapText="1"/>
    </xf>
    <xf numFmtId="165" fontId="11" fillId="0" borderId="1" xfId="1" applyNumberFormat="1" applyFont="1" applyBorder="1" applyAlignment="1">
      <alignment wrapText="1"/>
    </xf>
    <xf numFmtId="164" fontId="11" fillId="0" borderId="1" xfId="1" applyNumberFormat="1" applyFont="1" applyBorder="1" applyAlignment="1">
      <alignment wrapText="1"/>
    </xf>
    <xf numFmtId="0" fontId="53" fillId="18" borderId="1" xfId="1" applyFont="1" applyFill="1" applyBorder="1" applyAlignment="1">
      <alignment horizontal="center" wrapText="1"/>
    </xf>
    <xf numFmtId="0" fontId="3" fillId="0" borderId="1" xfId="1" applyFont="1" applyBorder="1"/>
    <xf numFmtId="165" fontId="61" fillId="0" borderId="1" xfId="1" applyNumberFormat="1" applyFont="1" applyBorder="1"/>
    <xf numFmtId="165" fontId="3" fillId="0" borderId="1" xfId="1" applyNumberFormat="1" applyFont="1" applyBorder="1"/>
    <xf numFmtId="0" fontId="0" fillId="0" borderId="0" xfId="0" applyAlignment="1">
      <alignment wrapText="1"/>
    </xf>
    <xf numFmtId="0" fontId="53" fillId="7" borderId="0" xfId="0" applyFont="1" applyFill="1" applyAlignment="1">
      <alignment horizontal="center" vertical="center" wrapText="1"/>
    </xf>
    <xf numFmtId="0" fontId="65" fillId="0" borderId="1" xfId="0" applyFont="1" applyBorder="1" applyAlignment="1">
      <alignment vertical="center" wrapText="1"/>
    </xf>
    <xf numFmtId="166" fontId="0" fillId="0" borderId="0" xfId="0" applyNumberFormat="1"/>
    <xf numFmtId="166" fontId="5" fillId="32" borderId="0" xfId="0" applyNumberFormat="1" applyFont="1" applyFill="1"/>
    <xf numFmtId="0" fontId="5" fillId="32" borderId="0" xfId="0" applyFont="1" applyFill="1"/>
    <xf numFmtId="0" fontId="5" fillId="32" borderId="0" xfId="0" applyFont="1" applyFill="1" applyAlignment="1">
      <alignment wrapText="1"/>
    </xf>
    <xf numFmtId="0" fontId="4" fillId="31" borderId="0" xfId="0" applyFont="1" applyFill="1" applyAlignment="1">
      <alignment horizontal="center" vertical="center" wrapText="1"/>
    </xf>
    <xf numFmtId="14" fontId="5" fillId="32" borderId="0" xfId="0" applyNumberFormat="1" applyFont="1" applyFill="1" applyAlignment="1">
      <alignment wrapText="1"/>
    </xf>
    <xf numFmtId="166" fontId="5" fillId="32" borderId="0" xfId="0" applyNumberFormat="1" applyFont="1" applyFill="1" applyAlignment="1">
      <alignment wrapText="1"/>
    </xf>
    <xf numFmtId="166" fontId="0" fillId="0" borderId="0" xfId="0" applyNumberFormat="1" applyAlignment="1">
      <alignment wrapText="1"/>
    </xf>
    <xf numFmtId="0" fontId="4" fillId="36" borderId="1" xfId="0" applyFont="1" applyFill="1" applyBorder="1" applyAlignment="1">
      <alignment horizontal="center" vertical="center" wrapText="1"/>
    </xf>
    <xf numFmtId="0" fontId="80" fillId="3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14" fontId="5" fillId="6" borderId="1" xfId="1" applyNumberFormat="1" applyFont="1" applyFill="1" applyBorder="1"/>
    <xf numFmtId="0" fontId="5" fillId="6" borderId="1" xfId="1" applyFont="1" applyFill="1" applyBorder="1"/>
    <xf numFmtId="164" fontId="5" fillId="6" borderId="1" xfId="1" applyNumberFormat="1" applyFont="1" applyFill="1" applyBorder="1"/>
    <xf numFmtId="165" fontId="5" fillId="6" borderId="1" xfId="1" applyNumberFormat="1" applyFont="1" applyFill="1" applyBorder="1"/>
    <xf numFmtId="166" fontId="5" fillId="6" borderId="1" xfId="1" applyNumberFormat="1" applyFont="1" applyFill="1" applyBorder="1"/>
    <xf numFmtId="0" fontId="5" fillId="32" borderId="1" xfId="0" applyFont="1" applyFill="1" applyBorder="1"/>
    <xf numFmtId="10" fontId="49" fillId="32" borderId="1" xfId="0" applyNumberFormat="1" applyFont="1" applyFill="1" applyBorder="1"/>
    <xf numFmtId="10" fontId="5" fillId="32" borderId="1" xfId="0" applyNumberFormat="1" applyFont="1" applyFill="1" applyBorder="1"/>
    <xf numFmtId="166" fontId="5" fillId="32" borderId="1" xfId="0" applyNumberFormat="1" applyFont="1" applyFill="1" applyBorder="1"/>
    <xf numFmtId="166" fontId="5" fillId="6" borderId="1" xfId="0" applyNumberFormat="1" applyFont="1" applyFill="1" applyBorder="1"/>
    <xf numFmtId="0" fontId="5" fillId="19" borderId="1" xfId="1" applyFont="1" applyFill="1" applyBorder="1" applyAlignment="1">
      <alignment wrapText="1"/>
    </xf>
    <xf numFmtId="164" fontId="5" fillId="19" borderId="1" xfId="1" applyNumberFormat="1" applyFont="1" applyFill="1" applyBorder="1" applyAlignment="1">
      <alignment wrapText="1"/>
    </xf>
    <xf numFmtId="165" fontId="5" fillId="19" borderId="1" xfId="1" applyNumberFormat="1" applyFont="1" applyFill="1" applyBorder="1" applyAlignment="1">
      <alignment wrapText="1"/>
    </xf>
    <xf numFmtId="0" fontId="5" fillId="32" borderId="3" xfId="0" applyFont="1" applyFill="1" applyBorder="1" applyAlignment="1">
      <alignment wrapText="1"/>
    </xf>
    <xf numFmtId="0" fontId="2" fillId="3" borderId="1" xfId="1" applyFont="1" applyFill="1" applyBorder="1" applyAlignment="1">
      <alignment horizontal="center" vertical="center" wrapText="1"/>
    </xf>
    <xf numFmtId="0" fontId="13" fillId="7" borderId="1" xfId="1" applyFont="1" applyFill="1" applyBorder="1"/>
    <xf numFmtId="164" fontId="7" fillId="0" borderId="1" xfId="1" applyNumberFormat="1" applyFont="1" applyBorder="1"/>
    <xf numFmtId="165" fontId="7" fillId="0" borderId="1" xfId="1" applyNumberFormat="1" applyFont="1" applyBorder="1"/>
    <xf numFmtId="0" fontId="7" fillId="0" borderId="1" xfId="1" applyFont="1" applyBorder="1"/>
    <xf numFmtId="0" fontId="43" fillId="18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wrapText="1"/>
    </xf>
    <xf numFmtId="0" fontId="44" fillId="18" borderId="1" xfId="1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9" fillId="0" borderId="3" xfId="0" applyFont="1" applyBorder="1" applyAlignment="1">
      <alignment wrapText="1"/>
    </xf>
    <xf numFmtId="14" fontId="44" fillId="7" borderId="1" xfId="0" applyNumberFormat="1" applyFont="1" applyFill="1" applyBorder="1" applyAlignment="1">
      <alignment horizontal="left" wrapText="1"/>
    </xf>
    <xf numFmtId="0" fontId="0" fillId="0" borderId="16" xfId="0" applyBorder="1"/>
    <xf numFmtId="0" fontId="0" fillId="0" borderId="16" xfId="0" applyBorder="1" applyAlignment="1">
      <alignment wrapText="1"/>
    </xf>
    <xf numFmtId="0" fontId="0" fillId="0" borderId="16" xfId="0" applyBorder="1" applyAlignment="1">
      <alignment vertical="center" wrapText="1"/>
    </xf>
    <xf numFmtId="166" fontId="5" fillId="32" borderId="16" xfId="0" applyNumberFormat="1" applyFont="1" applyFill="1" applyBorder="1"/>
    <xf numFmtId="0" fontId="7" fillId="0" borderId="16" xfId="0" applyFont="1" applyBorder="1"/>
    <xf numFmtId="14" fontId="5" fillId="6" borderId="1" xfId="0" applyNumberFormat="1" applyFont="1" applyFill="1" applyBorder="1" applyAlignment="1">
      <alignment wrapText="1"/>
    </xf>
    <xf numFmtId="0" fontId="48" fillId="18" borderId="16" xfId="1" applyFont="1" applyFill="1" applyBorder="1" applyAlignment="1">
      <alignment horizontal="center" wrapText="1"/>
    </xf>
    <xf numFmtId="0" fontId="11" fillId="22" borderId="16" xfId="1" applyFont="1" applyFill="1" applyBorder="1" applyAlignment="1">
      <alignment wrapText="1"/>
    </xf>
    <xf numFmtId="0" fontId="10" fillId="19" borderId="16" xfId="1" applyFont="1" applyFill="1" applyBorder="1" applyAlignment="1">
      <alignment wrapText="1"/>
    </xf>
    <xf numFmtId="14" fontId="10" fillId="19" borderId="16" xfId="1" applyNumberFormat="1" applyFont="1" applyFill="1" applyBorder="1" applyAlignment="1">
      <alignment wrapText="1"/>
    </xf>
    <xf numFmtId="0" fontId="43" fillId="18" borderId="16" xfId="1" applyFont="1" applyFill="1" applyBorder="1" applyAlignment="1">
      <alignment horizontal="center"/>
    </xf>
    <xf numFmtId="0" fontId="14" fillId="21" borderId="16" xfId="1" applyFont="1" applyFill="1" applyBorder="1" applyAlignment="1">
      <alignment wrapText="1"/>
    </xf>
    <xf numFmtId="0" fontId="14" fillId="21" borderId="16" xfId="1" applyFont="1" applyFill="1" applyBorder="1" applyAlignment="1">
      <alignment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2" fillId="3" borderId="25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5" fillId="6" borderId="23" xfId="1" applyFont="1" applyFill="1" applyBorder="1" applyAlignment="1">
      <alignment wrapText="1"/>
    </xf>
    <xf numFmtId="0" fontId="5" fillId="6" borderId="16" xfId="1" applyFont="1" applyFill="1" applyBorder="1" applyAlignment="1">
      <alignment wrapText="1"/>
    </xf>
    <xf numFmtId="49" fontId="5" fillId="6" borderId="16" xfId="1" applyNumberFormat="1" applyFont="1" applyFill="1" applyBorder="1" applyAlignment="1">
      <alignment wrapText="1"/>
    </xf>
    <xf numFmtId="0" fontId="8" fillId="0" borderId="16" xfId="1" applyFont="1" applyBorder="1" applyAlignment="1">
      <alignment wrapText="1"/>
    </xf>
    <xf numFmtId="49" fontId="8" fillId="6" borderId="16" xfId="1" applyNumberFormat="1" applyFont="1" applyFill="1" applyBorder="1" applyAlignment="1">
      <alignment wrapText="1"/>
    </xf>
    <xf numFmtId="0" fontId="9" fillId="0" borderId="16" xfId="1" applyFont="1" applyBorder="1" applyAlignment="1">
      <alignment wrapText="1"/>
    </xf>
    <xf numFmtId="164" fontId="9" fillId="0" borderId="16" xfId="1" applyNumberFormat="1" applyFont="1" applyBorder="1" applyAlignment="1">
      <alignment wrapText="1"/>
    </xf>
    <xf numFmtId="164" fontId="5" fillId="6" borderId="16" xfId="1" applyNumberFormat="1" applyFont="1" applyFill="1" applyBorder="1" applyAlignment="1">
      <alignment wrapText="1"/>
    </xf>
    <xf numFmtId="164" fontId="7" fillId="0" borderId="16" xfId="1" applyNumberFormat="1" applyFont="1" applyBorder="1" applyAlignment="1">
      <alignment wrapText="1"/>
    </xf>
    <xf numFmtId="0" fontId="5" fillId="6" borderId="21" xfId="1" applyFont="1" applyFill="1" applyBorder="1" applyAlignment="1">
      <alignment wrapText="1"/>
    </xf>
    <xf numFmtId="0" fontId="5" fillId="6" borderId="18" xfId="1" applyFont="1" applyFill="1" applyBorder="1" applyAlignment="1">
      <alignment wrapText="1"/>
    </xf>
    <xf numFmtId="0" fontId="5" fillId="6" borderId="24" xfId="1" applyFont="1" applyFill="1" applyBorder="1" applyAlignment="1">
      <alignment wrapText="1"/>
    </xf>
    <xf numFmtId="49" fontId="5" fillId="6" borderId="24" xfId="1" applyNumberFormat="1" applyFont="1" applyFill="1" applyBorder="1" applyAlignment="1">
      <alignment wrapText="1"/>
    </xf>
    <xf numFmtId="0" fontId="8" fillId="0" borderId="24" xfId="1" applyFont="1" applyBorder="1" applyAlignment="1">
      <alignment wrapText="1"/>
    </xf>
    <xf numFmtId="49" fontId="8" fillId="6" borderId="24" xfId="1" applyNumberFormat="1" applyFont="1" applyFill="1" applyBorder="1" applyAlignment="1">
      <alignment wrapText="1"/>
    </xf>
    <xf numFmtId="0" fontId="9" fillId="0" borderId="24" xfId="1" applyFont="1" applyBorder="1" applyAlignment="1">
      <alignment wrapText="1"/>
    </xf>
    <xf numFmtId="164" fontId="9" fillId="0" borderId="24" xfId="1" applyNumberFormat="1" applyFont="1" applyBorder="1" applyAlignment="1">
      <alignment wrapText="1"/>
    </xf>
    <xf numFmtId="164" fontId="5" fillId="6" borderId="24" xfId="1" applyNumberFormat="1" applyFont="1" applyFill="1" applyBorder="1" applyAlignment="1">
      <alignment wrapText="1"/>
    </xf>
    <xf numFmtId="164" fontId="7" fillId="0" borderId="24" xfId="1" applyNumberFormat="1" applyFont="1" applyBorder="1" applyAlignment="1">
      <alignment wrapText="1"/>
    </xf>
    <xf numFmtId="0" fontId="5" fillId="6" borderId="17" xfId="1" applyFont="1" applyFill="1" applyBorder="1" applyAlignment="1">
      <alignment wrapText="1"/>
    </xf>
    <xf numFmtId="0" fontId="2" fillId="31" borderId="20" xfId="0" applyFont="1" applyFill="1" applyBorder="1" applyAlignment="1">
      <alignment horizontal="center" vertical="center" wrapText="1"/>
    </xf>
    <xf numFmtId="0" fontId="2" fillId="31" borderId="25" xfId="0" applyFont="1" applyFill="1" applyBorder="1" applyAlignment="1">
      <alignment horizontal="center" vertical="center" wrapText="1"/>
    </xf>
    <xf numFmtId="0" fontId="4" fillId="31" borderId="25" xfId="0" applyFont="1" applyFill="1" applyBorder="1" applyAlignment="1">
      <alignment horizontal="center" vertical="center" wrapText="1"/>
    </xf>
    <xf numFmtId="0" fontId="4" fillId="31" borderId="19" xfId="0" applyFont="1" applyFill="1" applyBorder="1" applyAlignment="1">
      <alignment horizontal="center" vertical="center" wrapText="1"/>
    </xf>
    <xf numFmtId="0" fontId="10" fillId="32" borderId="23" xfId="0" applyFont="1" applyFill="1" applyBorder="1" applyAlignment="1">
      <alignment wrapText="1"/>
    </xf>
    <xf numFmtId="0" fontId="10" fillId="32" borderId="16" xfId="0" applyFont="1" applyFill="1" applyBorder="1" applyAlignment="1">
      <alignment wrapText="1"/>
    </xf>
    <xf numFmtId="14" fontId="10" fillId="32" borderId="16" xfId="0" applyNumberFormat="1" applyFont="1" applyFill="1" applyBorder="1" applyAlignment="1">
      <alignment wrapText="1"/>
    </xf>
    <xf numFmtId="166" fontId="10" fillId="32" borderId="16" xfId="0" applyNumberFormat="1" applyFont="1" applyFill="1" applyBorder="1" applyAlignment="1">
      <alignment wrapText="1"/>
    </xf>
    <xf numFmtId="166" fontId="11" fillId="0" borderId="16" xfId="0" applyNumberFormat="1" applyFont="1" applyBorder="1" applyAlignment="1">
      <alignment wrapText="1"/>
    </xf>
    <xf numFmtId="0" fontId="11" fillId="0" borderId="16" xfId="1" applyFont="1" applyBorder="1" applyAlignment="1">
      <alignment wrapText="1"/>
    </xf>
    <xf numFmtId="164" fontId="12" fillId="0" borderId="16" xfId="1" applyNumberFormat="1" applyFont="1" applyBorder="1" applyAlignment="1">
      <alignment wrapText="1"/>
    </xf>
    <xf numFmtId="0" fontId="12" fillId="0" borderId="16" xfId="1" applyFont="1" applyBorder="1" applyAlignment="1">
      <alignment wrapText="1"/>
    </xf>
    <xf numFmtId="166" fontId="0" fillId="0" borderId="16" xfId="0" applyNumberFormat="1" applyBorder="1"/>
    <xf numFmtId="0" fontId="5" fillId="32" borderId="21" xfId="0" applyFont="1" applyFill="1" applyBorder="1"/>
    <xf numFmtId="0" fontId="10" fillId="32" borderId="18" xfId="0" applyFont="1" applyFill="1" applyBorder="1" applyAlignment="1">
      <alignment wrapText="1"/>
    </xf>
    <xf numFmtId="0" fontId="10" fillId="32" borderId="24" xfId="0" applyFont="1" applyFill="1" applyBorder="1" applyAlignment="1">
      <alignment wrapText="1"/>
    </xf>
    <xf numFmtId="14" fontId="10" fillId="32" borderId="24" xfId="0" applyNumberFormat="1" applyFont="1" applyFill="1" applyBorder="1" applyAlignment="1">
      <alignment wrapText="1"/>
    </xf>
    <xf numFmtId="166" fontId="10" fillId="32" borderId="24" xfId="0" applyNumberFormat="1" applyFont="1" applyFill="1" applyBorder="1" applyAlignment="1">
      <alignment wrapText="1"/>
    </xf>
    <xf numFmtId="166" fontId="11" fillId="0" borderId="24" xfId="0" applyNumberFormat="1" applyFont="1" applyBorder="1" applyAlignment="1">
      <alignment wrapText="1"/>
    </xf>
    <xf numFmtId="0" fontId="11" fillId="0" borderId="24" xfId="1" applyFont="1" applyBorder="1" applyAlignment="1">
      <alignment wrapText="1"/>
    </xf>
    <xf numFmtId="164" fontId="12" fillId="0" borderId="24" xfId="1" applyNumberFormat="1" applyFont="1" applyBorder="1" applyAlignment="1">
      <alignment wrapText="1"/>
    </xf>
    <xf numFmtId="0" fontId="12" fillId="0" borderId="24" xfId="1" applyFont="1" applyBorder="1" applyAlignment="1">
      <alignment wrapText="1"/>
    </xf>
    <xf numFmtId="166" fontId="5" fillId="32" borderId="24" xfId="0" applyNumberFormat="1" applyFont="1" applyFill="1" applyBorder="1"/>
    <xf numFmtId="166" fontId="0" fillId="0" borderId="24" xfId="0" applyNumberFormat="1" applyBorder="1"/>
    <xf numFmtId="0" fontId="5" fillId="32" borderId="17" xfId="0" applyFont="1" applyFill="1" applyBorder="1"/>
    <xf numFmtId="0" fontId="10" fillId="0" borderId="23" xfId="1" applyFont="1" applyBorder="1" applyAlignment="1">
      <alignment wrapText="1"/>
    </xf>
    <xf numFmtId="0" fontId="10" fillId="0" borderId="16" xfId="1" applyFont="1" applyBorder="1" applyAlignment="1">
      <alignment wrapText="1"/>
    </xf>
    <xf numFmtId="14" fontId="10" fillId="0" borderId="16" xfId="1" applyNumberFormat="1" applyFont="1" applyBorder="1" applyAlignment="1">
      <alignment wrapText="1"/>
    </xf>
    <xf numFmtId="166" fontId="10" fillId="0" borderId="16" xfId="1" applyNumberFormat="1" applyFont="1" applyBorder="1" applyAlignment="1">
      <alignment wrapText="1"/>
    </xf>
    <xf numFmtId="166" fontId="11" fillId="0" borderId="16" xfId="1" applyNumberFormat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0" fillId="0" borderId="18" xfId="1" applyFont="1" applyBorder="1" applyAlignment="1">
      <alignment wrapText="1"/>
    </xf>
    <xf numFmtId="0" fontId="10" fillId="0" borderId="24" xfId="1" applyFont="1" applyBorder="1" applyAlignment="1">
      <alignment wrapText="1"/>
    </xf>
    <xf numFmtId="14" fontId="10" fillId="0" borderId="24" xfId="1" applyNumberFormat="1" applyFont="1" applyBorder="1" applyAlignment="1">
      <alignment wrapText="1"/>
    </xf>
    <xf numFmtId="166" fontId="10" fillId="0" borderId="24" xfId="1" applyNumberFormat="1" applyFont="1" applyBorder="1" applyAlignment="1">
      <alignment wrapText="1"/>
    </xf>
    <xf numFmtId="166" fontId="11" fillId="0" borderId="24" xfId="1" applyNumberFormat="1" applyFont="1" applyBorder="1" applyAlignment="1">
      <alignment wrapText="1"/>
    </xf>
    <xf numFmtId="0" fontId="12" fillId="0" borderId="17" xfId="1" applyFont="1" applyBorder="1" applyAlignment="1">
      <alignment wrapText="1"/>
    </xf>
    <xf numFmtId="0" fontId="2" fillId="3" borderId="16" xfId="1" applyFont="1" applyFill="1" applyBorder="1" applyAlignment="1">
      <alignment horizontal="center" vertical="center" wrapText="1"/>
    </xf>
    <xf numFmtId="0" fontId="13" fillId="0" borderId="16" xfId="0" applyFont="1" applyBorder="1"/>
    <xf numFmtId="166" fontId="13" fillId="0" borderId="16" xfId="0" applyNumberFormat="1" applyFont="1" applyBorder="1"/>
    <xf numFmtId="10" fontId="7" fillId="0" borderId="16" xfId="0" applyNumberFormat="1" applyFont="1" applyBorder="1"/>
    <xf numFmtId="166" fontId="7" fillId="0" borderId="16" xfId="0" applyNumberFormat="1" applyFont="1" applyBorder="1"/>
    <xf numFmtId="168" fontId="7" fillId="0" borderId="16" xfId="0" applyNumberFormat="1" applyFont="1" applyBorder="1"/>
    <xf numFmtId="0" fontId="0" fillId="0" borderId="16" xfId="0" applyBorder="1" applyAlignment="1">
      <alignment vertical="justify"/>
    </xf>
    <xf numFmtId="166" fontId="2" fillId="3" borderId="16" xfId="0" applyNumberFormat="1" applyFont="1" applyFill="1" applyBorder="1" applyAlignment="1">
      <alignment horizontal="center" vertical="center" wrapText="1"/>
    </xf>
    <xf numFmtId="166" fontId="9" fillId="0" borderId="16" xfId="0" applyNumberFormat="1" applyFont="1" applyBorder="1"/>
    <xf numFmtId="0" fontId="8" fillId="0" borderId="16" xfId="0" applyFont="1" applyBorder="1"/>
    <xf numFmtId="166" fontId="8" fillId="0" borderId="16" xfId="1" applyNumberFormat="1" applyFont="1" applyBorder="1"/>
    <xf numFmtId="10" fontId="8" fillId="0" borderId="16" xfId="0" applyNumberFormat="1" applyFont="1" applyBorder="1"/>
    <xf numFmtId="0" fontId="0" fillId="0" borderId="0" xfId="0" applyAlignment="1">
      <alignment vertical="justify"/>
    </xf>
    <xf numFmtId="0" fontId="6" fillId="4" borderId="16" xfId="1" applyFont="1" applyFill="1" applyBorder="1"/>
    <xf numFmtId="0" fontId="35" fillId="17" borderId="16" xfId="1" applyFont="1" applyFill="1" applyBorder="1" applyAlignment="1">
      <alignment horizontal="center" wrapText="1"/>
    </xf>
    <xf numFmtId="0" fontId="4" fillId="31" borderId="16" xfId="0" applyFont="1" applyFill="1" applyBorder="1" applyAlignment="1">
      <alignment horizontal="center" vertical="center"/>
    </xf>
    <xf numFmtId="0" fontId="3" fillId="0" borderId="16" xfId="1" applyFont="1" applyBorder="1"/>
    <xf numFmtId="0" fontId="35" fillId="25" borderId="16" xfId="1" applyFont="1" applyFill="1" applyBorder="1" applyAlignment="1">
      <alignment horizontal="center" vertical="center"/>
    </xf>
    <xf numFmtId="0" fontId="35" fillId="30" borderId="16" xfId="1" applyFont="1" applyFill="1" applyBorder="1" applyAlignment="1">
      <alignment horizontal="center" vertical="center"/>
    </xf>
    <xf numFmtId="0" fontId="35" fillId="27" borderId="16" xfId="1" applyFont="1" applyFill="1" applyBorder="1" applyAlignment="1">
      <alignment horizontal="center" vertical="center"/>
    </xf>
    <xf numFmtId="0" fontId="53" fillId="18" borderId="16" xfId="1" applyFont="1" applyFill="1" applyBorder="1" applyAlignment="1">
      <alignment horizontal="center" vertical="center" wrapText="1"/>
    </xf>
    <xf numFmtId="165" fontId="11" fillId="22" borderId="16" xfId="1" applyNumberFormat="1" applyFont="1" applyFill="1" applyBorder="1" applyAlignment="1">
      <alignment wrapText="1"/>
    </xf>
    <xf numFmtId="164" fontId="11" fillId="22" borderId="16" xfId="1" applyNumberFormat="1" applyFont="1" applyFill="1" applyBorder="1" applyAlignment="1">
      <alignment wrapText="1"/>
    </xf>
    <xf numFmtId="14" fontId="11" fillId="22" borderId="16" xfId="1" applyNumberFormat="1" applyFont="1" applyFill="1" applyBorder="1" applyAlignment="1">
      <alignment wrapText="1"/>
    </xf>
    <xf numFmtId="0" fontId="64" fillId="18" borderId="16" xfId="1" applyFont="1" applyFill="1" applyBorder="1" applyAlignment="1">
      <alignment vertical="center" wrapText="1"/>
    </xf>
    <xf numFmtId="14" fontId="64" fillId="7" borderId="16" xfId="0" applyNumberFormat="1" applyFont="1" applyFill="1" applyBorder="1" applyAlignment="1">
      <alignment vertical="center" wrapText="1"/>
    </xf>
    <xf numFmtId="166" fontId="64" fillId="7" borderId="16" xfId="0" applyNumberFormat="1" applyFont="1" applyFill="1" applyBorder="1" applyAlignment="1">
      <alignment vertical="center" wrapText="1"/>
    </xf>
    <xf numFmtId="166" fontId="63" fillId="6" borderId="16" xfId="0" applyNumberFormat="1" applyFont="1" applyFill="1" applyBorder="1" applyAlignment="1">
      <alignment vertical="center" wrapText="1"/>
    </xf>
    <xf numFmtId="14" fontId="63" fillId="6" borderId="16" xfId="0" applyNumberFormat="1" applyFont="1" applyFill="1" applyBorder="1" applyAlignment="1">
      <alignment vertical="center" wrapText="1"/>
    </xf>
    <xf numFmtId="0" fontId="65" fillId="22" borderId="16" xfId="1" applyFont="1" applyFill="1" applyBorder="1" applyAlignment="1">
      <alignment vertical="center" wrapText="1"/>
    </xf>
    <xf numFmtId="166" fontId="66" fillId="10" borderId="16" xfId="0" applyNumberFormat="1" applyFont="1" applyFill="1" applyBorder="1"/>
    <xf numFmtId="0" fontId="63" fillId="34" borderId="16" xfId="0" applyFont="1" applyFill="1" applyBorder="1" applyAlignment="1">
      <alignment vertical="center" wrapText="1"/>
    </xf>
    <xf numFmtId="14" fontId="63" fillId="34" borderId="16" xfId="0" applyNumberFormat="1" applyFont="1" applyFill="1" applyBorder="1" applyAlignment="1">
      <alignment vertical="center" wrapText="1"/>
    </xf>
    <xf numFmtId="166" fontId="63" fillId="34" borderId="16" xfId="0" applyNumberFormat="1" applyFont="1" applyFill="1" applyBorder="1" applyAlignment="1">
      <alignment vertical="center" wrapText="1"/>
    </xf>
    <xf numFmtId="166" fontId="63" fillId="32" borderId="16" xfId="0" applyNumberFormat="1" applyFont="1" applyFill="1" applyBorder="1" applyAlignment="1">
      <alignment vertical="center" wrapText="1"/>
    </xf>
    <xf numFmtId="14" fontId="63" fillId="32" borderId="16" xfId="0" applyNumberFormat="1" applyFont="1" applyFill="1" applyBorder="1" applyAlignment="1">
      <alignment vertical="center" wrapText="1"/>
    </xf>
    <xf numFmtId="0" fontId="65" fillId="34" borderId="16" xfId="0" applyFont="1" applyFill="1" applyBorder="1" applyAlignment="1">
      <alignment wrapText="1"/>
    </xf>
    <xf numFmtId="0" fontId="63" fillId="34" borderId="16" xfId="0" applyFont="1" applyFill="1" applyBorder="1" applyAlignment="1">
      <alignment wrapText="1"/>
    </xf>
    <xf numFmtId="166" fontId="66" fillId="34" borderId="16" xfId="0" applyNumberFormat="1" applyFont="1" applyFill="1" applyBorder="1"/>
    <xf numFmtId="0" fontId="63" fillId="19" borderId="16" xfId="1" applyFont="1" applyFill="1" applyBorder="1" applyAlignment="1">
      <alignment vertical="center" wrapText="1"/>
    </xf>
    <xf numFmtId="0" fontId="65" fillId="22" borderId="16" xfId="1" applyFont="1" applyFill="1" applyBorder="1" applyAlignment="1">
      <alignment wrapText="1"/>
    </xf>
    <xf numFmtId="0" fontId="63" fillId="19" borderId="16" xfId="1" applyFont="1" applyFill="1" applyBorder="1" applyAlignment="1">
      <alignment wrapText="1"/>
    </xf>
    <xf numFmtId="0" fontId="35" fillId="31" borderId="16" xfId="0" applyFont="1" applyFill="1" applyBorder="1" applyAlignment="1">
      <alignment horizontal="center" vertical="center" wrapText="1"/>
    </xf>
    <xf numFmtId="0" fontId="65" fillId="35" borderId="16" xfId="0" applyFont="1" applyFill="1" applyBorder="1" applyAlignment="1">
      <alignment vertical="center" wrapText="1"/>
    </xf>
    <xf numFmtId="0" fontId="66" fillId="35" borderId="16" xfId="0" applyFont="1" applyFill="1" applyBorder="1" applyAlignment="1">
      <alignment horizontal="center" vertical="center" wrapText="1"/>
    </xf>
    <xf numFmtId="0" fontId="9" fillId="35" borderId="16" xfId="0" applyFont="1" applyFill="1" applyBorder="1" applyAlignment="1">
      <alignment vertical="center" wrapText="1"/>
    </xf>
    <xf numFmtId="0" fontId="7" fillId="35" borderId="16" xfId="0" applyFont="1" applyFill="1" applyBorder="1" applyAlignment="1">
      <alignment vertical="center" wrapText="1"/>
    </xf>
    <xf numFmtId="0" fontId="62" fillId="35" borderId="16" xfId="0" applyFont="1" applyFill="1" applyBorder="1" applyAlignment="1">
      <alignment vertical="center" wrapText="1"/>
    </xf>
    <xf numFmtId="167" fontId="67" fillId="22" borderId="16" xfId="1" applyNumberFormat="1" applyFont="1" applyFill="1" applyBorder="1" applyAlignment="1">
      <alignment horizontal="center" vertical="center"/>
    </xf>
    <xf numFmtId="167" fontId="38" fillId="22" borderId="16" xfId="1" applyNumberFormat="1" applyFont="1" applyFill="1" applyBorder="1" applyAlignment="1">
      <alignment horizontal="center" vertical="center"/>
    </xf>
    <xf numFmtId="167" fontId="68" fillId="22" borderId="16" xfId="1" applyNumberFormat="1" applyFont="1" applyFill="1" applyBorder="1" applyAlignment="1">
      <alignment horizontal="center" vertical="center"/>
    </xf>
    <xf numFmtId="0" fontId="69" fillId="24" borderId="16" xfId="1" applyFont="1" applyFill="1" applyBorder="1" applyAlignment="1">
      <alignment horizontal="center" vertical="center" wrapText="1"/>
    </xf>
    <xf numFmtId="0" fontId="61" fillId="22" borderId="16" xfId="1" applyFont="1" applyFill="1" applyBorder="1"/>
    <xf numFmtId="165" fontId="61" fillId="22" borderId="16" xfId="1" applyNumberFormat="1" applyFont="1" applyFill="1" applyBorder="1"/>
    <xf numFmtId="165" fontId="10" fillId="19" borderId="16" xfId="1" applyNumberFormat="1" applyFont="1" applyFill="1" applyBorder="1"/>
    <xf numFmtId="165" fontId="11" fillId="22" borderId="16" xfId="1" applyNumberFormat="1" applyFont="1" applyFill="1" applyBorder="1"/>
    <xf numFmtId="164" fontId="11" fillId="22" borderId="16" xfId="1" applyNumberFormat="1" applyFont="1" applyFill="1" applyBorder="1"/>
    <xf numFmtId="0" fontId="11" fillId="22" borderId="16" xfId="1" applyFont="1" applyFill="1" applyBorder="1"/>
    <xf numFmtId="0" fontId="10" fillId="19" borderId="16" xfId="1" applyFont="1" applyFill="1" applyBorder="1"/>
    <xf numFmtId="0" fontId="72" fillId="21" borderId="16" xfId="1" applyFont="1" applyFill="1" applyBorder="1"/>
    <xf numFmtId="0" fontId="17" fillId="10" borderId="1" xfId="1" applyFont="1" applyFill="1" applyBorder="1" applyAlignment="1">
      <alignment horizontal="center" vertical="center"/>
    </xf>
    <xf numFmtId="0" fontId="18" fillId="6" borderId="1" xfId="1" applyFont="1" applyFill="1" applyBorder="1" applyAlignment="1">
      <alignment horizontal="center" vertical="center"/>
    </xf>
    <xf numFmtId="14" fontId="19" fillId="7" borderId="1" xfId="1" applyNumberFormat="1" applyFont="1" applyFill="1" applyBorder="1" applyAlignment="1">
      <alignment horizontal="center" vertical="center"/>
    </xf>
    <xf numFmtId="9" fontId="20" fillId="5" borderId="1" xfId="1" applyNumberFormat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horizontal="center" vertical="center"/>
    </xf>
    <xf numFmtId="165" fontId="21" fillId="10" borderId="1" xfId="1" applyNumberFormat="1" applyFont="1" applyFill="1" applyBorder="1" applyAlignment="1">
      <alignment horizontal="center" vertical="center"/>
    </xf>
    <xf numFmtId="0" fontId="22" fillId="10" borderId="1" xfId="1" applyFont="1" applyFill="1" applyBorder="1" applyAlignment="1">
      <alignment horizontal="left" vertical="center"/>
    </xf>
    <xf numFmtId="0" fontId="2" fillId="12" borderId="1" xfId="1" applyFont="1" applyFill="1" applyBorder="1" applyAlignment="1">
      <alignment horizontal="center" vertical="center"/>
    </xf>
    <xf numFmtId="165" fontId="24" fillId="10" borderId="1" xfId="1" applyNumberFormat="1" applyFont="1" applyFill="1" applyBorder="1" applyAlignment="1">
      <alignment horizontal="center" vertical="center"/>
    </xf>
    <xf numFmtId="0" fontId="2" fillId="13" borderId="1" xfId="1" applyFont="1" applyFill="1" applyBorder="1" applyAlignment="1">
      <alignment horizontal="center" vertical="center"/>
    </xf>
    <xf numFmtId="165" fontId="26" fillId="10" borderId="1" xfId="1" applyNumberFormat="1" applyFont="1" applyFill="1" applyBorder="1" applyAlignment="1">
      <alignment horizontal="center" vertical="center"/>
    </xf>
    <xf numFmtId="165" fontId="28" fillId="10" borderId="1" xfId="1" applyNumberFormat="1" applyFont="1" applyFill="1" applyBorder="1" applyAlignment="1">
      <alignment horizontal="center" vertical="center"/>
    </xf>
    <xf numFmtId="0" fontId="2" fillId="15" borderId="1" xfId="1" applyFont="1" applyFill="1" applyBorder="1" applyAlignment="1">
      <alignment horizontal="center" vertical="center"/>
    </xf>
    <xf numFmtId="165" fontId="30" fillId="10" borderId="1" xfId="1" applyNumberFormat="1" applyFont="1" applyFill="1" applyBorder="1" applyAlignment="1">
      <alignment horizontal="center" vertical="center"/>
    </xf>
    <xf numFmtId="165" fontId="32" fillId="10" borderId="1" xfId="1" applyNumberFormat="1" applyFont="1" applyFill="1" applyBorder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/>
    </xf>
    <xf numFmtId="0" fontId="34" fillId="5" borderId="0" xfId="1" applyFont="1" applyFill="1" applyAlignment="1">
      <alignment horizontal="center" vertical="center" wrapText="1"/>
    </xf>
    <xf numFmtId="0" fontId="35" fillId="3" borderId="1" xfId="1" applyFont="1" applyFill="1" applyBorder="1" applyAlignment="1">
      <alignment horizontal="center" vertical="center"/>
    </xf>
    <xf numFmtId="165" fontId="41" fillId="10" borderId="1" xfId="1" applyNumberFormat="1" applyFont="1" applyFill="1" applyBorder="1" applyAlignment="1">
      <alignment horizontal="center" vertical="center"/>
    </xf>
    <xf numFmtId="0" fontId="79" fillId="20" borderId="0" xfId="1" applyFont="1" applyFill="1" applyAlignment="1">
      <alignment horizontal="left" vertical="center"/>
    </xf>
    <xf numFmtId="0" fontId="80" fillId="25" borderId="1" xfId="1" applyFont="1" applyFill="1" applyBorder="1" applyAlignment="1">
      <alignment horizontal="center" vertical="center" wrapText="1"/>
    </xf>
    <xf numFmtId="165" fontId="73" fillId="22" borderId="1" xfId="1" applyNumberFormat="1" applyFont="1" applyFill="1" applyBorder="1" applyAlignment="1">
      <alignment horizontal="center" vertical="center"/>
    </xf>
    <xf numFmtId="0" fontId="80" fillId="26" borderId="1" xfId="1" applyFont="1" applyFill="1" applyBorder="1" applyAlignment="1">
      <alignment horizontal="center" vertical="center" wrapText="1"/>
    </xf>
    <xf numFmtId="164" fontId="75" fillId="22" borderId="1" xfId="1" applyNumberFormat="1" applyFont="1" applyFill="1" applyBorder="1" applyAlignment="1">
      <alignment horizontal="center" vertical="center"/>
    </xf>
    <xf numFmtId="165" fontId="36" fillId="10" borderId="1" xfId="1" applyNumberFormat="1" applyFont="1" applyFill="1" applyBorder="1" applyAlignment="1">
      <alignment horizontal="center" vertical="center"/>
    </xf>
    <xf numFmtId="165" fontId="37" fillId="10" borderId="1" xfId="1" applyNumberFormat="1" applyFont="1" applyFill="1" applyBorder="1" applyAlignment="1">
      <alignment horizontal="center" vertical="center"/>
    </xf>
    <xf numFmtId="165" fontId="38" fillId="10" borderId="1" xfId="1" applyNumberFormat="1" applyFont="1" applyFill="1" applyBorder="1" applyAlignment="1">
      <alignment horizontal="center" vertical="center"/>
    </xf>
    <xf numFmtId="165" fontId="39" fillId="10" borderId="1" xfId="1" applyNumberFormat="1" applyFont="1" applyFill="1" applyBorder="1" applyAlignment="1">
      <alignment horizontal="center" vertical="center"/>
    </xf>
    <xf numFmtId="165" fontId="40" fillId="10" borderId="1" xfId="1" applyNumberFormat="1" applyFont="1" applyFill="1" applyBorder="1" applyAlignment="1">
      <alignment horizontal="center" vertical="center"/>
    </xf>
    <xf numFmtId="0" fontId="81" fillId="21" borderId="0" xfId="1" applyFont="1" applyFill="1" applyAlignment="1">
      <alignment horizontal="center" vertical="center" wrapText="1"/>
    </xf>
    <xf numFmtId="0" fontId="80" fillId="29" borderId="1" xfId="1" applyFont="1" applyFill="1" applyBorder="1" applyAlignment="1">
      <alignment horizontal="center" vertical="center" wrapText="1"/>
    </xf>
    <xf numFmtId="165" fontId="78" fillId="22" borderId="1" xfId="1" applyNumberFormat="1" applyFont="1" applyFill="1" applyBorder="1" applyAlignment="1">
      <alignment horizontal="center" vertical="center"/>
    </xf>
    <xf numFmtId="0" fontId="80" fillId="27" borderId="1" xfId="1" applyFont="1" applyFill="1" applyBorder="1" applyAlignment="1">
      <alignment horizontal="center" vertical="center" wrapText="1"/>
    </xf>
    <xf numFmtId="165" fontId="76" fillId="22" borderId="1" xfId="1" applyNumberFormat="1" applyFont="1" applyFill="1" applyBorder="1" applyAlignment="1">
      <alignment horizontal="center" vertical="center"/>
    </xf>
    <xf numFmtId="0" fontId="80" fillId="30" borderId="1" xfId="1" applyFont="1" applyFill="1" applyBorder="1" applyAlignment="1">
      <alignment horizontal="center" vertical="center" wrapText="1"/>
    </xf>
    <xf numFmtId="164" fontId="74" fillId="22" borderId="1" xfId="1" applyNumberFormat="1" applyFont="1" applyFill="1" applyBorder="1" applyAlignment="1">
      <alignment horizontal="center" vertical="center"/>
    </xf>
    <xf numFmtId="0" fontId="80" fillId="28" borderId="1" xfId="1" applyFont="1" applyFill="1" applyBorder="1" applyAlignment="1">
      <alignment horizontal="center" vertical="center" wrapText="1"/>
    </xf>
    <xf numFmtId="165" fontId="77" fillId="22" borderId="1" xfId="1" applyNumberFormat="1" applyFont="1" applyFill="1" applyBorder="1" applyAlignment="1">
      <alignment horizontal="center" vertical="center"/>
    </xf>
    <xf numFmtId="0" fontId="35" fillId="33" borderId="0" xfId="0" applyFont="1" applyFill="1" applyAlignment="1">
      <alignment horizontal="center" vertical="center"/>
    </xf>
    <xf numFmtId="0" fontId="4" fillId="33" borderId="0" xfId="0" applyFont="1" applyFill="1" applyAlignment="1">
      <alignment horizontal="center"/>
    </xf>
    <xf numFmtId="0" fontId="82" fillId="20" borderId="0" xfId="1" applyFont="1" applyFill="1" applyAlignment="1">
      <alignment horizontal="center" vertical="center"/>
    </xf>
    <xf numFmtId="0" fontId="0" fillId="0" borderId="0" xfId="0"/>
    <xf numFmtId="0" fontId="13" fillId="8" borderId="7" xfId="1" applyFont="1" applyFill="1" applyBorder="1" applyAlignment="1">
      <alignment horizontal="center" vertical="center" wrapText="1"/>
    </xf>
    <xf numFmtId="0" fontId="13" fillId="8" borderId="9" xfId="1" applyFont="1" applyFill="1" applyBorder="1" applyAlignment="1">
      <alignment horizontal="center" vertical="center" wrapText="1"/>
    </xf>
    <xf numFmtId="0" fontId="13" fillId="8" borderId="12" xfId="1" applyFont="1" applyFill="1" applyBorder="1" applyAlignment="1">
      <alignment horizontal="center" vertical="center" wrapText="1"/>
    </xf>
    <xf numFmtId="0" fontId="13" fillId="8" borderId="14" xfId="1" applyFont="1" applyFill="1" applyBorder="1" applyAlignment="1">
      <alignment horizontal="center" vertical="center" wrapText="1"/>
    </xf>
    <xf numFmtId="0" fontId="62" fillId="21" borderId="1" xfId="1" applyFont="1" applyFill="1" applyBorder="1" applyAlignment="1">
      <alignment vertical="center" wrapText="1"/>
    </xf>
    <xf numFmtId="0" fontId="15" fillId="2" borderId="0" xfId="1" applyFont="1" applyFill="1" applyAlignment="1">
      <alignment horizontal="left" vertical="center"/>
    </xf>
    <xf numFmtId="0" fontId="16" fillId="3" borderId="0" xfId="1" applyFont="1" applyFill="1" applyAlignment="1">
      <alignment horizontal="left" vertical="center"/>
    </xf>
    <xf numFmtId="0" fontId="4" fillId="31" borderId="24" xfId="0" applyFont="1" applyFill="1" applyBorder="1" applyAlignment="1">
      <alignment horizontal="center" vertical="center" wrapText="1"/>
    </xf>
    <xf numFmtId="0" fontId="4" fillId="31" borderId="15" xfId="0" applyFont="1" applyFill="1" applyBorder="1" applyAlignment="1">
      <alignment horizontal="center" vertical="center"/>
    </xf>
    <xf numFmtId="0" fontId="87" fillId="34" borderId="16" xfId="0" applyFont="1" applyFill="1" applyBorder="1" applyAlignment="1">
      <alignment horizontal="center" vertical="center" wrapText="1"/>
    </xf>
    <xf numFmtId="0" fontId="2" fillId="14" borderId="1" xfId="1" applyFont="1" applyFill="1" applyBorder="1" applyAlignment="1">
      <alignment horizontal="center" vertical="center"/>
    </xf>
    <xf numFmtId="0" fontId="2" fillId="16" borderId="1" xfId="1" applyFont="1" applyFill="1" applyBorder="1" applyAlignment="1">
      <alignment horizontal="center" vertical="center"/>
    </xf>
    <xf numFmtId="0" fontId="4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17" borderId="0" xfId="1" applyFont="1" applyFill="1"/>
    <xf numFmtId="0" fontId="4" fillId="20" borderId="0" xfId="1" applyFont="1" applyFill="1"/>
    <xf numFmtId="0" fontId="62" fillId="24" borderId="1" xfId="1" applyFont="1" applyFill="1" applyBorder="1" applyAlignment="1">
      <alignment vertical="center" wrapText="1"/>
    </xf>
    <xf numFmtId="0" fontId="84" fillId="33" borderId="0" xfId="0" applyFont="1" applyFill="1" applyAlignment="1">
      <alignment horizontal="left" vertical="center" wrapText="1"/>
    </xf>
    <xf numFmtId="0" fontId="84" fillId="33" borderId="0" xfId="0" applyFont="1" applyFill="1" applyAlignment="1">
      <alignment horizontal="left" vertical="center"/>
    </xf>
    <xf numFmtId="0" fontId="88" fillId="34" borderId="0" xfId="0" applyFont="1" applyFill="1" applyAlignment="1">
      <alignment horizontal="center" vertical="center" wrapText="1"/>
    </xf>
    <xf numFmtId="0" fontId="4" fillId="31" borderId="1" xfId="0" applyFont="1" applyFill="1" applyBorder="1" applyAlignment="1">
      <alignment horizontal="left" vertical="center"/>
    </xf>
    <xf numFmtId="0" fontId="2" fillId="31" borderId="1" xfId="0" applyFont="1" applyFill="1" applyBorder="1" applyAlignment="1">
      <alignment horizontal="center" vertical="center" wrapText="1"/>
    </xf>
    <xf numFmtId="0" fontId="4" fillId="31" borderId="1" xfId="0" applyFont="1" applyFill="1" applyBorder="1" applyAlignment="1">
      <alignment horizontal="left" vertical="center" wrapText="1"/>
    </xf>
    <xf numFmtId="0" fontId="4" fillId="31" borderId="0" xfId="0" applyFont="1" applyFill="1" applyAlignment="1">
      <alignment horizontal="left" vertical="center" wrapText="1"/>
    </xf>
    <xf numFmtId="0" fontId="4" fillId="33" borderId="0" xfId="0" applyFont="1" applyFill="1" applyAlignment="1">
      <alignment horizontal="center" vertical="center" wrapText="1"/>
    </xf>
    <xf numFmtId="0" fontId="0" fillId="37" borderId="7" xfId="0" applyFill="1" applyBorder="1" applyAlignment="1">
      <alignment horizontal="center" vertical="center" wrapText="1"/>
    </xf>
    <xf numFmtId="0" fontId="0" fillId="37" borderId="8" xfId="0" applyFill="1" applyBorder="1" applyAlignment="1">
      <alignment horizontal="center" vertical="center" wrapText="1"/>
    </xf>
    <xf numFmtId="0" fontId="0" fillId="37" borderId="9" xfId="0" applyFill="1" applyBorder="1" applyAlignment="1">
      <alignment horizontal="center" vertical="center" wrapText="1"/>
    </xf>
    <xf numFmtId="0" fontId="0" fillId="37" borderId="10" xfId="0" applyFill="1" applyBorder="1" applyAlignment="1">
      <alignment horizontal="center" vertical="center" wrapText="1"/>
    </xf>
    <xf numFmtId="0" fontId="0" fillId="37" borderId="2" xfId="0" applyFill="1" applyBorder="1" applyAlignment="1">
      <alignment horizontal="center" vertical="center" wrapText="1"/>
    </xf>
    <xf numFmtId="0" fontId="0" fillId="37" borderId="11" xfId="0" applyFill="1" applyBorder="1" applyAlignment="1">
      <alignment horizontal="center" vertical="center" wrapText="1"/>
    </xf>
    <xf numFmtId="0" fontId="0" fillId="37" borderId="12" xfId="0" applyFill="1" applyBorder="1" applyAlignment="1">
      <alignment horizontal="center" vertical="center" wrapText="1"/>
    </xf>
    <xf numFmtId="0" fontId="0" fillId="37" borderId="13" xfId="0" applyFill="1" applyBorder="1" applyAlignment="1">
      <alignment horizontal="center" vertical="center" wrapText="1"/>
    </xf>
    <xf numFmtId="0" fontId="0" fillId="37" borderId="14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80" fillId="31" borderId="4" xfId="0" applyFont="1" applyFill="1" applyBorder="1" applyAlignment="1">
      <alignment vertical="center" wrapText="1"/>
    </xf>
    <xf numFmtId="0" fontId="80" fillId="31" borderId="5" xfId="0" applyFont="1" applyFill="1" applyBorder="1" applyAlignment="1">
      <alignment vertical="center" wrapText="1"/>
    </xf>
    <xf numFmtId="0" fontId="80" fillId="31" borderId="6" xfId="0" applyFont="1" applyFill="1" applyBorder="1" applyAlignment="1">
      <alignment vertical="center" wrapText="1"/>
    </xf>
    <xf numFmtId="0" fontId="4" fillId="31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17" borderId="1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left" vertical="center"/>
    </xf>
    <xf numFmtId="0" fontId="6" fillId="5" borderId="0" xfId="1" applyFont="1" applyFill="1" applyAlignment="1">
      <alignment wrapText="1"/>
    </xf>
    <xf numFmtId="0" fontId="6" fillId="7" borderId="0" xfId="0" applyFont="1" applyFill="1" applyAlignment="1">
      <alignment wrapText="1"/>
    </xf>
    <xf numFmtId="0" fontId="0" fillId="0" borderId="16" xfId="0" applyBorder="1" applyAlignment="1">
      <alignment horizontal="center"/>
    </xf>
    <xf numFmtId="0" fontId="43" fillId="18" borderId="21" xfId="1" applyFont="1" applyFill="1" applyBorder="1" applyAlignment="1">
      <alignment horizontal="center"/>
    </xf>
    <xf numFmtId="0" fontId="43" fillId="18" borderId="22" xfId="1" applyFont="1" applyFill="1" applyBorder="1" applyAlignment="1">
      <alignment horizontal="center"/>
    </xf>
    <xf numFmtId="0" fontId="43" fillId="18" borderId="23" xfId="1" applyFont="1" applyFill="1" applyBorder="1" applyAlignment="1">
      <alignment horizontal="center"/>
    </xf>
    <xf numFmtId="0" fontId="1" fillId="20" borderId="0" xfId="1" applyFont="1" applyFill="1" applyAlignment="1">
      <alignment horizontal="left" vertical="center"/>
    </xf>
    <xf numFmtId="0" fontId="45" fillId="17" borderId="0" xfId="1" applyFont="1" applyFill="1" applyAlignment="1">
      <alignment horizontal="left"/>
    </xf>
    <xf numFmtId="0" fontId="4" fillId="17" borderId="16" xfId="1" applyFont="1" applyFill="1" applyBorder="1"/>
    <xf numFmtId="0" fontId="46" fillId="19" borderId="16" xfId="1" applyFont="1" applyFill="1" applyBorder="1" applyAlignment="1">
      <alignment vertical="center" wrapText="1"/>
    </xf>
    <xf numFmtId="0" fontId="47" fillId="22" borderId="16" xfId="1" applyFont="1" applyFill="1" applyBorder="1" applyAlignment="1">
      <alignment wrapText="1"/>
    </xf>
    <xf numFmtId="14" fontId="47" fillId="22" borderId="16" xfId="1" applyNumberFormat="1" applyFont="1" applyFill="1" applyBorder="1" applyAlignment="1">
      <alignment wrapText="1"/>
    </xf>
    <xf numFmtId="164" fontId="47" fillId="22" borderId="16" xfId="1" applyNumberFormat="1" applyFont="1" applyFill="1" applyBorder="1" applyAlignment="1">
      <alignment wrapText="1"/>
    </xf>
    <xf numFmtId="165" fontId="47" fillId="22" borderId="16" xfId="1" applyNumberFormat="1" applyFont="1" applyFill="1" applyBorder="1" applyAlignment="1">
      <alignment wrapText="1"/>
    </xf>
    <xf numFmtId="0" fontId="4" fillId="17" borderId="0" xfId="1" applyFont="1" applyFill="1"/>
    <xf numFmtId="0" fontId="11" fillId="22" borderId="16" xfId="1" applyFont="1" applyFill="1" applyBorder="1" applyAlignment="1">
      <alignment wrapText="1"/>
    </xf>
    <xf numFmtId="0" fontId="35" fillId="17" borderId="16" xfId="1" applyFont="1" applyFill="1" applyBorder="1" applyAlignment="1">
      <alignment horizontal="center" vertical="center"/>
    </xf>
    <xf numFmtId="0" fontId="6" fillId="5" borderId="0" xfId="0" applyFont="1" applyFill="1" applyAlignment="1">
      <alignment wrapText="1"/>
    </xf>
    <xf numFmtId="0" fontId="6" fillId="8" borderId="0" xfId="0" applyFont="1" applyFill="1" applyAlignment="1">
      <alignment wrapText="1"/>
    </xf>
    <xf numFmtId="0" fontId="4" fillId="3" borderId="16" xfId="1" applyFont="1" applyFill="1" applyBorder="1" applyAlignment="1">
      <alignment horizontal="left" vertical="center"/>
    </xf>
    <xf numFmtId="166" fontId="4" fillId="3" borderId="0" xfId="0" applyNumberFormat="1" applyFont="1" applyFill="1" applyAlignment="1">
      <alignment horizontal="left" vertical="center"/>
    </xf>
    <xf numFmtId="0" fontId="49" fillId="19" borderId="1" xfId="1" applyFont="1" applyFill="1" applyBorder="1" applyAlignment="1">
      <alignment horizontal="center" vertical="center" wrapText="1"/>
    </xf>
    <xf numFmtId="165" fontId="44" fillId="18" borderId="1" xfId="1" applyNumberFormat="1" applyFont="1" applyFill="1" applyBorder="1" applyAlignment="1">
      <alignment horizontal="center" vertical="center" wrapText="1"/>
    </xf>
    <xf numFmtId="165" fontId="50" fillId="23" borderId="1" xfId="1" applyNumberFormat="1" applyFont="1" applyFill="1" applyBorder="1" applyAlignment="1">
      <alignment horizontal="center" vertical="center" wrapText="1"/>
    </xf>
    <xf numFmtId="165" fontId="51" fillId="24" borderId="1" xfId="1" applyNumberFormat="1" applyFont="1" applyFill="1" applyBorder="1" applyAlignment="1">
      <alignment horizontal="center" vertical="center" wrapText="1"/>
    </xf>
    <xf numFmtId="0" fontId="4" fillId="17" borderId="1" xfId="1" applyFont="1" applyFill="1" applyBorder="1"/>
    <xf numFmtId="0" fontId="35" fillId="29" borderId="0" xfId="1" applyFont="1" applyFill="1" applyAlignment="1">
      <alignment horizontal="center" vertical="center"/>
    </xf>
    <xf numFmtId="164" fontId="58" fillId="22" borderId="0" xfId="1" applyNumberFormat="1" applyFont="1" applyFill="1" applyAlignment="1">
      <alignment horizontal="center" vertical="center"/>
    </xf>
    <xf numFmtId="0" fontId="35" fillId="30" borderId="0" xfId="1" applyFont="1" applyFill="1" applyAlignment="1">
      <alignment horizontal="center" vertical="center"/>
    </xf>
    <xf numFmtId="164" fontId="59" fillId="22" borderId="0" xfId="1" applyNumberFormat="1" applyFont="1" applyFill="1" applyAlignment="1">
      <alignment horizontal="center" vertical="center"/>
    </xf>
    <xf numFmtId="0" fontId="35" fillId="17" borderId="0" xfId="1" applyFont="1" applyFill="1" applyAlignment="1">
      <alignment horizontal="center"/>
    </xf>
    <xf numFmtId="0" fontId="60" fillId="24" borderId="0" xfId="1" applyFont="1" applyFill="1" applyAlignment="1">
      <alignment horizontal="center" vertical="center" wrapText="1"/>
    </xf>
    <xf numFmtId="165" fontId="55" fillId="22" borderId="0" xfId="1" applyNumberFormat="1" applyFont="1" applyFill="1" applyAlignment="1">
      <alignment horizontal="center" vertical="center"/>
    </xf>
    <xf numFmtId="0" fontId="35" fillId="27" borderId="0" xfId="1" applyFont="1" applyFill="1" applyAlignment="1">
      <alignment horizontal="center" vertical="center"/>
    </xf>
    <xf numFmtId="165" fontId="56" fillId="22" borderId="0" xfId="1" applyNumberFormat="1" applyFont="1" applyFill="1" applyAlignment="1">
      <alignment horizontal="center" vertical="center"/>
    </xf>
    <xf numFmtId="0" fontId="35" fillId="28" borderId="0" xfId="1" applyFont="1" applyFill="1" applyAlignment="1">
      <alignment horizontal="center" vertical="center"/>
    </xf>
    <xf numFmtId="165" fontId="57" fillId="22" borderId="0" xfId="1" applyNumberFormat="1" applyFont="1" applyFill="1" applyAlignment="1">
      <alignment horizontal="center" vertical="center"/>
    </xf>
    <xf numFmtId="0" fontId="45" fillId="3" borderId="0" xfId="0" applyFont="1" applyFill="1" applyAlignment="1">
      <alignment wrapText="1"/>
    </xf>
    <xf numFmtId="0" fontId="35" fillId="17" borderId="0" xfId="1" applyFont="1" applyFill="1" applyAlignment="1">
      <alignment horizontal="center" vertical="center"/>
    </xf>
    <xf numFmtId="0" fontId="48" fillId="18" borderId="1" xfId="1" applyFont="1" applyFill="1" applyBorder="1" applyAlignment="1">
      <alignment horizontal="center"/>
    </xf>
    <xf numFmtId="0" fontId="11" fillId="24" borderId="1" xfId="1" applyFont="1" applyFill="1" applyBorder="1" applyAlignment="1">
      <alignment vertical="center" wrapText="1"/>
    </xf>
    <xf numFmtId="0" fontId="35" fillId="25" borderId="0" xfId="1" applyFont="1" applyFill="1" applyAlignment="1">
      <alignment horizontal="center" vertical="center"/>
    </xf>
    <xf numFmtId="165" fontId="54" fillId="22" borderId="0" xfId="1" applyNumberFormat="1" applyFont="1" applyFill="1" applyAlignment="1">
      <alignment horizontal="center" vertical="center"/>
    </xf>
    <xf numFmtId="0" fontId="35" fillId="26" borderId="0" xfId="1" applyFont="1" applyFill="1" applyAlignment="1">
      <alignment horizontal="center" vertical="center"/>
    </xf>
    <xf numFmtId="0" fontId="35" fillId="25" borderId="16" xfId="1" applyFont="1" applyFill="1" applyBorder="1" applyAlignment="1">
      <alignment horizontal="center" vertical="center"/>
    </xf>
    <xf numFmtId="167" fontId="54" fillId="22" borderId="16" xfId="1" applyNumberFormat="1" applyFont="1" applyFill="1" applyBorder="1" applyAlignment="1">
      <alignment horizontal="center" vertical="center"/>
    </xf>
    <xf numFmtId="0" fontId="35" fillId="30" borderId="16" xfId="1" applyFont="1" applyFill="1" applyBorder="1" applyAlignment="1">
      <alignment horizontal="center" vertical="center"/>
    </xf>
    <xf numFmtId="164" fontId="59" fillId="22" borderId="16" xfId="1" applyNumberFormat="1" applyFont="1" applyFill="1" applyBorder="1" applyAlignment="1">
      <alignment horizontal="center" vertical="center"/>
    </xf>
    <xf numFmtId="0" fontId="35" fillId="27" borderId="16" xfId="1" applyFont="1" applyFill="1" applyBorder="1" applyAlignment="1">
      <alignment horizontal="center" vertical="center"/>
    </xf>
    <xf numFmtId="165" fontId="56" fillId="22" borderId="16" xfId="1" applyNumberFormat="1" applyFont="1" applyFill="1" applyBorder="1" applyAlignment="1">
      <alignment horizontal="center" vertical="center"/>
    </xf>
    <xf numFmtId="0" fontId="35" fillId="26" borderId="16" xfId="1" applyFont="1" applyFill="1" applyBorder="1" applyAlignment="1">
      <alignment horizontal="center" vertical="center"/>
    </xf>
    <xf numFmtId="165" fontId="55" fillId="22" borderId="16" xfId="1" applyNumberFormat="1" applyFont="1" applyFill="1" applyBorder="1" applyAlignment="1">
      <alignment horizontal="center" vertical="center"/>
    </xf>
    <xf numFmtId="0" fontId="45" fillId="17" borderId="0" xfId="1" applyFont="1" applyFill="1"/>
    <xf numFmtId="0" fontId="62" fillId="24" borderId="16" xfId="1" applyFont="1" applyFill="1" applyBorder="1" applyAlignment="1">
      <alignment vertical="center" wrapText="1"/>
    </xf>
    <xf numFmtId="0" fontId="62" fillId="21" borderId="16" xfId="1" applyFont="1" applyFill="1" applyBorder="1" applyAlignment="1">
      <alignment vertical="center" wrapText="1"/>
    </xf>
    <xf numFmtId="165" fontId="59" fillId="22" borderId="16" xfId="1" applyNumberFormat="1" applyFont="1" applyFill="1" applyBorder="1" applyAlignment="1">
      <alignment horizontal="center" vertical="center"/>
    </xf>
    <xf numFmtId="165" fontId="54" fillId="22" borderId="16" xfId="1" applyNumberFormat="1" applyFont="1" applyFill="1" applyBorder="1" applyAlignment="1">
      <alignment horizontal="center" vertical="center"/>
    </xf>
    <xf numFmtId="164" fontId="55" fillId="22" borderId="16" xfId="1" applyNumberFormat="1" applyFont="1" applyFill="1" applyBorder="1" applyAlignment="1">
      <alignment horizontal="center" vertical="center"/>
    </xf>
    <xf numFmtId="0" fontId="35" fillId="28" borderId="16" xfId="1" applyFont="1" applyFill="1" applyBorder="1" applyAlignment="1">
      <alignment horizontal="center" vertical="center"/>
    </xf>
    <xf numFmtId="165" fontId="57" fillId="22" borderId="16" xfId="1" applyNumberFormat="1" applyFont="1" applyFill="1" applyBorder="1" applyAlignment="1">
      <alignment horizontal="center" vertical="center"/>
    </xf>
    <xf numFmtId="0" fontId="70" fillId="9" borderId="0" xfId="0" applyFont="1" applyFill="1" applyAlignment="1">
      <alignment wrapText="1"/>
    </xf>
    <xf numFmtId="0" fontId="4" fillId="31" borderId="0" xfId="0" applyFont="1" applyFill="1"/>
    <xf numFmtId="167" fontId="71" fillId="22" borderId="16" xfId="1" applyNumberFormat="1" applyFont="1" applyFill="1" applyBorder="1" applyAlignment="1">
      <alignment horizontal="center" vertical="center"/>
    </xf>
    <xf numFmtId="0" fontId="11" fillId="24" borderId="0" xfId="0" applyFont="1" applyFill="1" applyAlignment="1">
      <alignment vertical="top" wrapText="1"/>
    </xf>
    <xf numFmtId="164" fontId="38" fillId="22" borderId="16" xfId="1" applyNumberFormat="1" applyFont="1" applyFill="1" applyBorder="1" applyAlignment="1">
      <alignment horizontal="center" vertical="center"/>
    </xf>
    <xf numFmtId="165" fontId="67" fillId="22" borderId="16" xfId="1" applyNumberFormat="1" applyFont="1" applyFill="1" applyBorder="1" applyAlignment="1">
      <alignment horizontal="center" vertical="center"/>
    </xf>
    <xf numFmtId="165" fontId="68" fillId="22" borderId="16" xfId="1" applyNumberFormat="1" applyFont="1" applyFill="1" applyBorder="1" applyAlignment="1">
      <alignment horizontal="center" vertical="center"/>
    </xf>
    <xf numFmtId="165" fontId="41" fillId="22" borderId="16" xfId="1" applyNumberFormat="1" applyFont="1" applyFill="1" applyBorder="1" applyAlignment="1">
      <alignment horizontal="center" vertical="center"/>
    </xf>
    <xf numFmtId="0" fontId="45" fillId="17" borderId="0" xfId="1" applyFont="1" applyFill="1" applyAlignment="1">
      <alignment wrapText="1"/>
    </xf>
    <xf numFmtId="0" fontId="61" fillId="22" borderId="16" xfId="1" applyFont="1" applyFill="1" applyBorder="1" applyAlignment="1">
      <alignment wrapText="1"/>
    </xf>
    <xf numFmtId="14" fontId="61" fillId="22" borderId="16" xfId="1" applyNumberFormat="1" applyFont="1" applyFill="1" applyBorder="1" applyAlignment="1">
      <alignment wrapText="1"/>
    </xf>
    <xf numFmtId="164" fontId="61" fillId="22" borderId="16" xfId="1" applyNumberFormat="1" applyFont="1" applyFill="1" applyBorder="1" applyAlignment="1">
      <alignment wrapText="1"/>
    </xf>
    <xf numFmtId="0" fontId="62" fillId="21" borderId="0" xfId="1" applyFont="1" applyFill="1" applyAlignment="1">
      <alignment vertical="center" wrapText="1"/>
    </xf>
    <xf numFmtId="165" fontId="76" fillId="22" borderId="16" xfId="1" applyNumberFormat="1" applyFont="1" applyFill="1" applyBorder="1" applyAlignment="1">
      <alignment horizontal="center" vertical="center"/>
    </xf>
    <xf numFmtId="165" fontId="73" fillId="22" borderId="16" xfId="1" applyNumberFormat="1" applyFont="1" applyFill="1" applyBorder="1" applyAlignment="1">
      <alignment horizontal="center" vertical="center"/>
    </xf>
    <xf numFmtId="165" fontId="74" fillId="22" borderId="16" xfId="1" applyNumberFormat="1" applyFont="1" applyFill="1" applyBorder="1" applyAlignment="1">
      <alignment horizontal="center" vertical="center"/>
    </xf>
    <xf numFmtId="165" fontId="75" fillId="22" borderId="16" xfId="1" applyNumberFormat="1" applyFont="1" applyFill="1" applyBorder="1" applyAlignment="1">
      <alignment horizontal="center" vertical="center"/>
    </xf>
    <xf numFmtId="166" fontId="61" fillId="10" borderId="0" xfId="0" applyNumberFormat="1" applyFont="1" applyFill="1"/>
    <xf numFmtId="165" fontId="61" fillId="22" borderId="0" xfId="1" applyNumberFormat="1" applyFont="1" applyFill="1"/>
    <xf numFmtId="165" fontId="77" fillId="22" borderId="16" xfId="1" applyNumberFormat="1" applyFont="1" applyFill="1" applyBorder="1" applyAlignment="1">
      <alignment horizontal="center" vertical="center"/>
    </xf>
    <xf numFmtId="0" fontId="35" fillId="29" borderId="16" xfId="1" applyFont="1" applyFill="1" applyBorder="1" applyAlignment="1">
      <alignment horizontal="center" vertical="center"/>
    </xf>
    <xf numFmtId="164" fontId="78" fillId="22" borderId="16" xfId="1" applyNumberFormat="1" applyFont="1" applyFill="1" applyBorder="1" applyAlignment="1">
      <alignment horizontal="center" vertical="center"/>
    </xf>
    <xf numFmtId="164" fontId="75" fillId="22" borderId="16" xfId="1" applyNumberFormat="1" applyFont="1" applyFill="1" applyBorder="1" applyAlignment="1">
      <alignment horizontal="center" vertical="center"/>
    </xf>
    <xf numFmtId="0" fontId="48" fillId="0" borderId="0" xfId="1" applyFont="1" applyAlignment="1">
      <alignment horizontal="center"/>
    </xf>
    <xf numFmtId="0" fontId="7" fillId="34" borderId="0" xfId="0" applyFont="1" applyFill="1" applyAlignment="1">
      <alignment horizontal="center" wrapText="1"/>
    </xf>
    <xf numFmtId="164" fontId="61" fillId="22" borderId="0" xfId="1" applyNumberFormat="1" applyFont="1" applyFill="1"/>
    <xf numFmtId="49" fontId="61" fillId="22" borderId="0" xfId="1" applyNumberFormat="1" applyFont="1" applyFill="1" applyAlignment="1">
      <alignment wrapText="1"/>
    </xf>
    <xf numFmtId="165" fontId="61" fillId="22" borderId="0" xfId="1" applyNumberFormat="1" applyFont="1" applyFill="1" applyAlignment="1">
      <alignment wrapText="1"/>
    </xf>
    <xf numFmtId="0" fontId="85" fillId="34" borderId="0" xfId="0" applyFont="1" applyFill="1" applyAlignment="1">
      <alignment vertical="center" wrapText="1"/>
    </xf>
    <xf numFmtId="0" fontId="4" fillId="31" borderId="0" xfId="0" applyFont="1" applyFill="1" applyAlignment="1">
      <alignment horizontal="center" vertical="center"/>
    </xf>
    <xf numFmtId="166" fontId="86" fillId="35" borderId="0" xfId="0" applyNumberFormat="1" applyFont="1" applyFill="1" applyAlignment="1">
      <alignment horizontal="center" vertical="center"/>
    </xf>
    <xf numFmtId="0" fontId="86" fillId="35" borderId="0" xfId="0" applyFont="1" applyFill="1" applyAlignment="1">
      <alignment horizontal="center" vertical="center"/>
    </xf>
    <xf numFmtId="0" fontId="4" fillId="36" borderId="0" xfId="0" applyFont="1" applyFill="1"/>
  </cellXfs>
  <cellStyles count="2">
    <cellStyle name="Normal" xfId="1" xr:uid="{00000000-0005-0000-0000-000000000000}"/>
    <cellStyle name="Normale" xfId="0" builtinId="0"/>
  </cellStyles>
  <dxfs count="142">
    <dxf>
      <font>
        <b/>
        <color rgb="FF9A6700"/>
      </font>
      <fill>
        <patternFill>
          <bgColor rgb="FFFFF4D6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9A6700"/>
      </font>
      <fill>
        <patternFill>
          <bgColor rgb="FFFFF4CC"/>
        </patternFill>
      </fill>
    </dxf>
    <dxf>
      <font>
        <b/>
        <color rgb="FF15803D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i/>
        <color rgb="FF6B7280"/>
      </font>
      <fill>
        <patternFill>
          <bgColor rgb="FFF4F7FB"/>
        </patternFill>
      </fill>
    </dxf>
    <dxf>
      <font>
        <b/>
        <color rgb="FF2F80ED"/>
      </font>
      <fill>
        <patternFill>
          <bgColor rgb="FFEAF2FF"/>
        </patternFill>
      </fill>
    </dxf>
    <dxf>
      <font>
        <b/>
        <color rgb="FF9D174D"/>
      </font>
      <fill>
        <patternFill>
          <bgColor rgb="FFFCE7F3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D64545"/>
      </font>
      <fill>
        <patternFill>
          <bgColor rgb="FFFDECEC"/>
        </patternFill>
      </fill>
    </dxf>
    <dxf>
      <font>
        <b/>
        <color rgb="FF8A5A00"/>
      </font>
      <fill>
        <patternFill>
          <bgColor rgb="FFFFF6D8"/>
        </patternFill>
      </fill>
    </dxf>
    <dxf>
      <font>
        <b/>
        <color rgb="FF137A4B"/>
      </font>
      <fill>
        <patternFill>
          <bgColor rgb="FFE9F8F1"/>
        </patternFill>
      </fill>
    </dxf>
    <dxf>
      <font>
        <b/>
        <color rgb="FF137A4B"/>
      </font>
      <fill>
        <patternFill>
          <bgColor rgb="FFE9F8F1"/>
        </patternFill>
      </fill>
    </dxf>
    <dxf>
      <font>
        <b/>
        <color rgb="FFD64545"/>
      </font>
      <fill>
        <patternFill>
          <bgColor rgb="FFFDECEC"/>
        </patternFill>
      </fill>
    </dxf>
    <dxf>
      <font>
        <b/>
        <color rgb="FF8A5A00"/>
      </font>
      <fill>
        <patternFill>
          <bgColor rgb="FFFFF6D8"/>
        </patternFill>
      </fill>
    </dxf>
    <dxf>
      <font>
        <b/>
        <color rgb="FFD64545"/>
      </font>
      <fill>
        <patternFill>
          <bgColor rgb="FFFDECEC"/>
        </patternFill>
      </fill>
    </dxf>
    <dxf>
      <font>
        <b/>
        <color rgb="FF137A4B"/>
      </font>
      <fill>
        <patternFill>
          <bgColor rgb="FFE9F8F1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8A5A00"/>
      </font>
      <fill>
        <patternFill>
          <bgColor rgb="FFFFF6D8"/>
        </patternFill>
      </fill>
    </dxf>
    <dxf>
      <font>
        <b/>
        <color rgb="FFD64545"/>
      </font>
      <fill>
        <patternFill>
          <bgColor rgb="FFFDECEC"/>
        </patternFill>
      </fill>
    </dxf>
    <dxf>
      <font>
        <b/>
        <color rgb="FF137A4B"/>
      </font>
      <fill>
        <patternFill>
          <bgColor rgb="FFE9F8F1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sz val="16"/>
        <color rgb="FFD64545"/>
      </font>
      <fill>
        <patternFill>
          <bgColor rgb="FFFDECEC"/>
        </patternFill>
      </fill>
    </dxf>
    <dxf>
      <font>
        <b/>
        <sz val="16"/>
        <color rgb="FF8A5A00"/>
      </font>
      <fill>
        <patternFill>
          <bgColor rgb="FFFFF6D8"/>
        </patternFill>
      </fill>
    </dxf>
    <dxf>
      <font>
        <b/>
        <sz val="16"/>
        <color rgb="FF137A4B"/>
      </font>
      <fill>
        <patternFill>
          <bgColor rgb="FFE9F8F1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9A6700"/>
      </font>
      <fill>
        <patternFill>
          <bgColor rgb="FFFFF4D6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8A5A00"/>
      </font>
      <fill>
        <patternFill>
          <bgColor rgb="FFFFF6D8"/>
        </patternFill>
      </fill>
    </dxf>
    <dxf>
      <font>
        <b/>
        <color rgb="FF137A4B"/>
      </font>
      <fill>
        <patternFill>
          <bgColor rgb="FFE9F8F1"/>
        </patternFill>
      </fill>
    </dxf>
    <dxf>
      <font>
        <b/>
        <color rgb="FFD64545"/>
      </font>
      <fill>
        <patternFill>
          <bgColor rgb="FFFDECEC"/>
        </patternFill>
      </fill>
    </dxf>
    <dxf>
      <font>
        <b/>
        <color rgb="FF137A4B"/>
      </font>
      <fill>
        <patternFill>
          <bgColor rgb="FFE9F8F1"/>
        </patternFill>
      </fill>
    </dxf>
    <dxf>
      <font>
        <b/>
        <color rgb="FFD64545"/>
      </font>
      <fill>
        <patternFill>
          <bgColor rgb="FFFDECEC"/>
        </patternFill>
      </fill>
    </dxf>
    <dxf>
      <font>
        <b/>
        <color rgb="FF8A5A00"/>
      </font>
      <fill>
        <patternFill>
          <bgColor rgb="FFFFF6D8"/>
        </patternFill>
      </fill>
    </dxf>
    <dxf>
      <font>
        <b/>
        <color rgb="FF137A4B"/>
      </font>
      <fill>
        <patternFill>
          <bgColor rgb="FFE9F8F1"/>
        </patternFill>
      </fill>
    </dxf>
    <dxf>
      <alignment horizontal="general" vertical="justify" textRotation="0" wrapText="0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Incassi</c:v>
          </c:tx>
          <c:invertIfNegative val="1"/>
          <c:cat>
            <c:strRef>
              <c:f>CALCOLO!$A$48:$A$59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CALCOLO!$C$48:$C$59</c:f>
              <c:numCache>
                <c:formatCode>\€\ #,##0.00;[Red]\(\€\ #,##0.00\);\-</c:formatCode>
                <c:ptCount val="12"/>
                <c:pt idx="0">
                  <c:v>6104</c:v>
                </c:pt>
                <c:pt idx="1">
                  <c:v>6204</c:v>
                </c:pt>
                <c:pt idx="2">
                  <c:v>6304</c:v>
                </c:pt>
                <c:pt idx="3">
                  <c:v>7404</c:v>
                </c:pt>
                <c:pt idx="4">
                  <c:v>7004</c:v>
                </c:pt>
                <c:pt idx="5">
                  <c:v>8104</c:v>
                </c:pt>
                <c:pt idx="6">
                  <c:v>7504</c:v>
                </c:pt>
                <c:pt idx="7">
                  <c:v>4202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EC-4C5F-B2F6-CE4C899C7F07}"/>
            </c:ext>
          </c:extLst>
        </c:ser>
        <c:ser>
          <c:idx val="1"/>
          <c:order val="1"/>
          <c:tx>
            <c:v>Spese</c:v>
          </c:tx>
          <c:invertIfNegative val="1"/>
          <c:cat>
            <c:strRef>
              <c:f>CALCOLO!$A$48:$A$59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CALCOLO!$D$48:$D$59</c:f>
              <c:numCache>
                <c:formatCode>\€\ #,##0.00;[Red]\(\€\ #,##0.00\);\-</c:formatCode>
                <c:ptCount val="12"/>
                <c:pt idx="0">
                  <c:v>1476</c:v>
                </c:pt>
                <c:pt idx="1">
                  <c:v>976</c:v>
                </c:pt>
                <c:pt idx="2">
                  <c:v>2074</c:v>
                </c:pt>
                <c:pt idx="3">
                  <c:v>2562</c:v>
                </c:pt>
                <c:pt idx="4">
                  <c:v>3172</c:v>
                </c:pt>
                <c:pt idx="5">
                  <c:v>2440</c:v>
                </c:pt>
                <c:pt idx="6">
                  <c:v>1769</c:v>
                </c:pt>
                <c:pt idx="7">
                  <c:v>1096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EC-4C5F-B2F6-CE4C899C7F07}"/>
            </c:ext>
          </c:extLst>
        </c:ser>
        <c:ser>
          <c:idx val="2"/>
          <c:order val="2"/>
          <c:tx>
            <c:v>Accantonamenti</c:v>
          </c:tx>
          <c:invertIfNegative val="1"/>
          <c:cat>
            <c:strRef>
              <c:f>CALCOLO!$A$48:$A$59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CALCOLO!$E$48:$E$59</c:f>
              <c:numCache>
                <c:formatCode>\€\ #,##0.00;[Red]\(\€\ #,##0.00\);\-</c:formatCode>
                <c:ptCount val="12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1500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EC-4C5F-B2F6-CE4C899C7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Dove vanno gli incassi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v>Importo (€)</c:v>
          </c:tx>
          <c:cat>
            <c:strRef>
              <c:f>CALCOLO!$A$79:$A$82</c:f>
              <c:strCache>
                <c:ptCount val="4"/>
                <c:pt idx="0">
                  <c:v>Spese reali</c:v>
                </c:pt>
                <c:pt idx="1">
                  <c:v>Contributi maturati / Cassa</c:v>
                </c:pt>
                <c:pt idx="2">
                  <c:v>Imposta sostitutiva</c:v>
                </c:pt>
                <c:pt idx="3">
                  <c:v>Netto gestionale stimato</c:v>
                </c:pt>
              </c:strCache>
            </c:strRef>
          </c:cat>
          <c:val>
            <c:numRef>
              <c:f>CALCOLO!$B$79:$B$82</c:f>
              <c:numCache>
                <c:formatCode>\€\ #,##0.00;[Red]\(\€\ #,##0.00\);\-</c:formatCode>
                <c:ptCount val="4"/>
                <c:pt idx="0">
                  <c:v>15565</c:v>
                </c:pt>
                <c:pt idx="1">
                  <c:v>10742.769179999999</c:v>
                </c:pt>
                <c:pt idx="2">
                  <c:v>5431.11</c:v>
                </c:pt>
                <c:pt idx="3">
                  <c:v>21091.12082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6A-46D7-8475-2598EB621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0"/>
      </c:doughnutChart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Utilizzo soglia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v>Valore</c:v>
          </c:tx>
          <c:cat>
            <c:strRef>
              <c:f>CALCOLO!$F$78:$F$79</c:f>
              <c:strCache>
                <c:ptCount val="2"/>
                <c:pt idx="0">
                  <c:v>Utilizzato</c:v>
                </c:pt>
                <c:pt idx="1">
                  <c:v>Margine</c:v>
                </c:pt>
              </c:strCache>
            </c:strRef>
          </c:cat>
          <c:val>
            <c:numRef>
              <c:f>CALCOLO!$G$78:$G$79</c:f>
              <c:numCache>
                <c:formatCode>\€\ #,##0.00;[Red]\(\€\ #,##0.00\);\-</c:formatCode>
                <c:ptCount val="2"/>
                <c:pt idx="0">
                  <c:v>52830</c:v>
                </c:pt>
                <c:pt idx="1">
                  <c:v>32170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3-4B04-A275-406FB9364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0"/>
      </c:doughnutChart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Copertura fondo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v>Valore</c:v>
          </c:tx>
          <c:cat>
            <c:strRef>
              <c:f>CALCOLO!$F$83:$F$84</c:f>
              <c:strCache>
                <c:ptCount val="2"/>
                <c:pt idx="0">
                  <c:v>Coperto</c:v>
                </c:pt>
                <c:pt idx="1">
                  <c:v>Da coprire</c:v>
                </c:pt>
              </c:strCache>
            </c:strRef>
          </c:cat>
          <c:val>
            <c:numRef>
              <c:f>CALCOLO!$G$83:$G$84</c:f>
              <c:numCache>
                <c:formatCode>\€\ #,##0.00;[Red]\(\€\ #,##0.00\);\-</c:formatCode>
                <c:ptCount val="2"/>
                <c:pt idx="0">
                  <c:v>8500</c:v>
                </c:pt>
                <c:pt idx="1">
                  <c:v>7673.8791799999999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8-46DF-8434-C2D1256BF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0"/>
      </c:doughnutChart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Incassi</c:v>
          </c:tx>
          <c:invertIfNegative val="1"/>
          <c:cat>
            <c:strRef>
              <c:f>CALCOLO!$A$64:$A$68</c:f>
              <c:strCache>
                <c:ptCount val="5"/>
                <c:pt idx="0">
                  <c:v>ATT-01</c:v>
                </c:pt>
                <c:pt idx="1">
                  <c:v>ATT-02</c:v>
                </c:pt>
                <c:pt idx="2">
                  <c:v>ATT-03</c:v>
                </c:pt>
                <c:pt idx="3">
                  <c:v>ATT-04</c:v>
                </c:pt>
                <c:pt idx="4">
                  <c:v>ATT-05</c:v>
                </c:pt>
              </c:strCache>
            </c:strRef>
          </c:cat>
          <c:val>
            <c:numRef>
              <c:f>CALCOLO!$C$64:$C$68</c:f>
              <c:numCache>
                <c:formatCode>\€\ #,##0.00;[Red]\(\€\ #,##0.00\);\-</c:formatCode>
                <c:ptCount val="5"/>
                <c:pt idx="0">
                  <c:v>52830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D5-4CA6-85E8-8A60E8683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" sourceLinked="0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.00;[Red]\(\€\ #,##0.0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Incassi cumulati previsti vs soglie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Incassi cumulati previsti</c:v>
          </c:tx>
          <c:marker>
            <c:symbol val="none"/>
          </c:marker>
          <c:cat>
            <c:strRef>
              <c:f>SIMULATORE!$A$21:$A$32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SIMULATORE!$G$21:$G$32</c:f>
              <c:numCache>
                <c:formatCode>\€\ #,##0;[Red]\(\€\ #,##0\);\-</c:formatCode>
                <c:ptCount val="12"/>
                <c:pt idx="0">
                  <c:v>6104</c:v>
                </c:pt>
                <c:pt idx="1">
                  <c:v>12308</c:v>
                </c:pt>
                <c:pt idx="2">
                  <c:v>18612</c:v>
                </c:pt>
                <c:pt idx="3">
                  <c:v>26016</c:v>
                </c:pt>
                <c:pt idx="4">
                  <c:v>33020</c:v>
                </c:pt>
                <c:pt idx="5">
                  <c:v>41124</c:v>
                </c:pt>
                <c:pt idx="6">
                  <c:v>48628</c:v>
                </c:pt>
                <c:pt idx="7">
                  <c:v>52830</c:v>
                </c:pt>
                <c:pt idx="8">
                  <c:v>61372.5</c:v>
                </c:pt>
                <c:pt idx="9">
                  <c:v>69915</c:v>
                </c:pt>
                <c:pt idx="10">
                  <c:v>78457.5</c:v>
                </c:pt>
                <c:pt idx="11">
                  <c:v>87000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1A9-400A-B132-8459D354C4E2}"/>
            </c:ext>
          </c:extLst>
        </c:ser>
        <c:ser>
          <c:idx val="1"/>
          <c:order val="1"/>
          <c:tx>
            <c:v>Soglia ordinaria</c:v>
          </c:tx>
          <c:marker>
            <c:symbol val="none"/>
          </c:marker>
          <c:cat>
            <c:strRef>
              <c:f>SIMULATORE!$A$21:$A$32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SIMULATORE!$H$21:$H$32</c:f>
              <c:numCache>
                <c:formatCode>\€\ #,##0;[Red]\(\€\ #,##0\);\-</c:formatCode>
                <c:ptCount val="12"/>
                <c:pt idx="0">
                  <c:v>85000</c:v>
                </c:pt>
                <c:pt idx="1">
                  <c:v>85000</c:v>
                </c:pt>
                <c:pt idx="2">
                  <c:v>85000</c:v>
                </c:pt>
                <c:pt idx="3">
                  <c:v>85000</c:v>
                </c:pt>
                <c:pt idx="4">
                  <c:v>85000</c:v>
                </c:pt>
                <c:pt idx="5">
                  <c:v>85000</c:v>
                </c:pt>
                <c:pt idx="6">
                  <c:v>85000</c:v>
                </c:pt>
                <c:pt idx="7">
                  <c:v>85000</c:v>
                </c:pt>
                <c:pt idx="8">
                  <c:v>85000</c:v>
                </c:pt>
                <c:pt idx="9">
                  <c:v>85000</c:v>
                </c:pt>
                <c:pt idx="10">
                  <c:v>85000</c:v>
                </c:pt>
                <c:pt idx="11">
                  <c:v>85000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1A9-400A-B132-8459D354C4E2}"/>
            </c:ext>
          </c:extLst>
        </c:ser>
        <c:ser>
          <c:idx val="2"/>
          <c:order val="2"/>
          <c:tx>
            <c:v>Soglia immediata</c:v>
          </c:tx>
          <c:marker>
            <c:symbol val="none"/>
          </c:marker>
          <c:cat>
            <c:strRef>
              <c:f>SIMULATORE!$A$21:$A$32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SIMULATORE!$I$21:$I$32</c:f>
              <c:numCache>
                <c:formatCode>\€\ #,##0;[Red]\(\€\ #,##0\);\-</c:formatCode>
                <c:ptCount val="12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  <c:pt idx="8">
                  <c:v>100000</c:v>
                </c:pt>
                <c:pt idx="9">
                  <c:v>100000</c:v>
                </c:pt>
                <c:pt idx="10">
                  <c:v>100000</c:v>
                </c:pt>
                <c:pt idx="11">
                  <c:v>100000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1A9-400A-B132-8459D354C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;[Red]\(\€\ 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Prudente, realistico e ottimistico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Incassi</c:v>
          </c:tx>
          <c:invertIfNegative val="1"/>
          <c:cat>
            <c:strRef>
              <c:f>SIMULATORE!$A$9:$A$11</c:f>
              <c:strCache>
                <c:ptCount val="3"/>
                <c:pt idx="0">
                  <c:v>Prudente</c:v>
                </c:pt>
                <c:pt idx="1">
                  <c:v>Realistico</c:v>
                </c:pt>
                <c:pt idx="2">
                  <c:v>Ottimistico</c:v>
                </c:pt>
              </c:strCache>
            </c:strRef>
          </c:cat>
          <c:val>
            <c:numRef>
              <c:f>SIMULATORE!$B$9:$B$11</c:f>
              <c:numCache>
                <c:formatCode>\€\ #,##0;[Red]\(\€\ #,##0\);\-</c:formatCode>
                <c:ptCount val="3"/>
                <c:pt idx="0">
                  <c:v>78200</c:v>
                </c:pt>
                <c:pt idx="1">
                  <c:v>87000</c:v>
                </c:pt>
                <c:pt idx="2">
                  <c:v>97900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67-493C-9559-C41BAA5ABC0B}"/>
            </c:ext>
          </c:extLst>
        </c:ser>
        <c:ser>
          <c:idx val="1"/>
          <c:order val="1"/>
          <c:tx>
            <c:v>Carico fiscale</c:v>
          </c:tx>
          <c:invertIfNegative val="1"/>
          <c:cat>
            <c:strRef>
              <c:f>SIMULATORE!$A$9:$A$11</c:f>
              <c:strCache>
                <c:ptCount val="3"/>
                <c:pt idx="0">
                  <c:v>Prudente</c:v>
                </c:pt>
                <c:pt idx="1">
                  <c:v>Realistico</c:v>
                </c:pt>
                <c:pt idx="2">
                  <c:v>Ottimistico</c:v>
                </c:pt>
              </c:strCache>
            </c:strRef>
          </c:cat>
          <c:val>
            <c:numRef>
              <c:f>SIMULATORE!$I$9:$I$11</c:f>
              <c:numCache>
                <c:formatCode>\€\ #,##0;[Red]\(\€\ #,##0\);\-</c:formatCode>
                <c:ptCount val="3"/>
                <c:pt idx="0">
                  <c:v>22665.80862</c:v>
                </c:pt>
                <c:pt idx="1">
                  <c:v>25216.436699999998</c:v>
                </c:pt>
                <c:pt idx="2">
                  <c:v>28375.737389999998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67-493C-9559-C41BAA5ABC0B}"/>
            </c:ext>
          </c:extLst>
        </c:ser>
        <c:ser>
          <c:idx val="2"/>
          <c:order val="2"/>
          <c:tx>
            <c:v>Netto</c:v>
          </c:tx>
          <c:invertIfNegative val="1"/>
          <c:cat>
            <c:strRef>
              <c:f>SIMULATORE!$A$9:$A$11</c:f>
              <c:strCache>
                <c:ptCount val="3"/>
                <c:pt idx="0">
                  <c:v>Prudente</c:v>
                </c:pt>
                <c:pt idx="1">
                  <c:v>Realistico</c:v>
                </c:pt>
                <c:pt idx="2">
                  <c:v>Ottimistico</c:v>
                </c:pt>
              </c:strCache>
            </c:strRef>
          </c:cat>
          <c:val>
            <c:numRef>
              <c:f>SIMULATORE!$J$9:$J$11</c:f>
              <c:numCache>
                <c:formatCode>\€\ #,##0;[Red]\(\€\ #,##0\);\-</c:formatCode>
                <c:ptCount val="3"/>
                <c:pt idx="0">
                  <c:v>34834.191380000004</c:v>
                </c:pt>
                <c:pt idx="1">
                  <c:v>36183.563300000002</c:v>
                </c:pt>
                <c:pt idx="2">
                  <c:v>39224.262610000005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67-493C-9559-C41BAA5AB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;[Red]\(\€\ 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Incassi, fiscalità e netto per scenario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Incassi</c:v>
          </c:tx>
          <c:invertIfNegative val="1"/>
          <c:cat>
            <c:strRef>
              <c:f>SIMULATORE!$A$9:$A$11</c:f>
              <c:strCache>
                <c:ptCount val="3"/>
                <c:pt idx="0">
                  <c:v>Prudente</c:v>
                </c:pt>
                <c:pt idx="1">
                  <c:v>Realistico</c:v>
                </c:pt>
                <c:pt idx="2">
                  <c:v>Ottimistico</c:v>
                </c:pt>
              </c:strCache>
            </c:strRef>
          </c:cat>
          <c:val>
            <c:numRef>
              <c:f>SIMULATORE!$B$9:$B$11</c:f>
              <c:numCache>
                <c:formatCode>\€\ #,##0;[Red]\(\€\ #,##0\);\-</c:formatCode>
                <c:ptCount val="3"/>
                <c:pt idx="0">
                  <c:v>78200</c:v>
                </c:pt>
                <c:pt idx="1">
                  <c:v>87000</c:v>
                </c:pt>
                <c:pt idx="2">
                  <c:v>97900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C-4E06-84EA-F142AA746F97}"/>
            </c:ext>
          </c:extLst>
        </c:ser>
        <c:ser>
          <c:idx val="1"/>
          <c:order val="1"/>
          <c:tx>
            <c:v>Carico fiscale</c:v>
          </c:tx>
          <c:invertIfNegative val="1"/>
          <c:cat>
            <c:strRef>
              <c:f>SIMULATORE!$A$9:$A$11</c:f>
              <c:strCache>
                <c:ptCount val="3"/>
                <c:pt idx="0">
                  <c:v>Prudente</c:v>
                </c:pt>
                <c:pt idx="1">
                  <c:v>Realistico</c:v>
                </c:pt>
                <c:pt idx="2">
                  <c:v>Ottimistico</c:v>
                </c:pt>
              </c:strCache>
            </c:strRef>
          </c:cat>
          <c:val>
            <c:numRef>
              <c:f>SIMULATORE!$I$9:$I$11</c:f>
              <c:numCache>
                <c:formatCode>\€\ #,##0;[Red]\(\€\ #,##0\);\-</c:formatCode>
                <c:ptCount val="3"/>
                <c:pt idx="0">
                  <c:v>22665.80862</c:v>
                </c:pt>
                <c:pt idx="1">
                  <c:v>25216.436699999998</c:v>
                </c:pt>
                <c:pt idx="2">
                  <c:v>28375.737389999998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9C-4E06-84EA-F142AA746F97}"/>
            </c:ext>
          </c:extLst>
        </c:ser>
        <c:ser>
          <c:idx val="2"/>
          <c:order val="2"/>
          <c:tx>
            <c:v>Netto disponibile</c:v>
          </c:tx>
          <c:invertIfNegative val="1"/>
          <c:cat>
            <c:strRef>
              <c:f>SIMULATORE!$A$9:$A$11</c:f>
              <c:strCache>
                <c:ptCount val="3"/>
                <c:pt idx="0">
                  <c:v>Prudente</c:v>
                </c:pt>
                <c:pt idx="1">
                  <c:v>Realistico</c:v>
                </c:pt>
                <c:pt idx="2">
                  <c:v>Ottimistico</c:v>
                </c:pt>
              </c:strCache>
            </c:strRef>
          </c:cat>
          <c:val>
            <c:numRef>
              <c:f>SIMULATORE!$J$9:$J$11</c:f>
              <c:numCache>
                <c:formatCode>\€\ #,##0;[Red]\(\€\ #,##0\);\-</c:formatCode>
                <c:ptCount val="3"/>
                <c:pt idx="0">
                  <c:v>34834.191380000004</c:v>
                </c:pt>
                <c:pt idx="1">
                  <c:v>36183.563300000002</c:v>
                </c:pt>
                <c:pt idx="2">
                  <c:v>39224.262610000005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9C-4E06-84EA-F142AA746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;[Red]\(\€\ 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Incassi cumulati previsti vs soglie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Forecast cumulato</c:v>
          </c:tx>
          <c:marker>
            <c:symbol val="none"/>
          </c:marker>
          <c:cat>
            <c:strRef>
              <c:f>SIMULATORE!$A$21:$A$32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SIMULATORE!$G$21:$G$32</c:f>
              <c:numCache>
                <c:formatCode>\€\ #,##0;[Red]\(\€\ #,##0\);\-</c:formatCode>
                <c:ptCount val="12"/>
                <c:pt idx="0">
                  <c:v>6104</c:v>
                </c:pt>
                <c:pt idx="1">
                  <c:v>12308</c:v>
                </c:pt>
                <c:pt idx="2">
                  <c:v>18612</c:v>
                </c:pt>
                <c:pt idx="3">
                  <c:v>26016</c:v>
                </c:pt>
                <c:pt idx="4">
                  <c:v>33020</c:v>
                </c:pt>
                <c:pt idx="5">
                  <c:v>41124</c:v>
                </c:pt>
                <c:pt idx="6">
                  <c:v>48628</c:v>
                </c:pt>
                <c:pt idx="7">
                  <c:v>52830</c:v>
                </c:pt>
                <c:pt idx="8">
                  <c:v>61372.5</c:v>
                </c:pt>
                <c:pt idx="9">
                  <c:v>69915</c:v>
                </c:pt>
                <c:pt idx="10">
                  <c:v>78457.5</c:v>
                </c:pt>
                <c:pt idx="11">
                  <c:v>87000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637-4ACA-99ED-B620EDE3F71E}"/>
            </c:ext>
          </c:extLst>
        </c:ser>
        <c:ser>
          <c:idx val="1"/>
          <c:order val="1"/>
          <c:tx>
            <c:v>Soglia ordinaria</c:v>
          </c:tx>
          <c:marker>
            <c:symbol val="none"/>
          </c:marker>
          <c:cat>
            <c:strRef>
              <c:f>SIMULATORE!$A$21:$A$32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SIMULATORE!$H$21:$H$32</c:f>
              <c:numCache>
                <c:formatCode>\€\ #,##0;[Red]\(\€\ #,##0\);\-</c:formatCode>
                <c:ptCount val="12"/>
                <c:pt idx="0">
                  <c:v>85000</c:v>
                </c:pt>
                <c:pt idx="1">
                  <c:v>85000</c:v>
                </c:pt>
                <c:pt idx="2">
                  <c:v>85000</c:v>
                </c:pt>
                <c:pt idx="3">
                  <c:v>85000</c:v>
                </c:pt>
                <c:pt idx="4">
                  <c:v>85000</c:v>
                </c:pt>
                <c:pt idx="5">
                  <c:v>85000</c:v>
                </c:pt>
                <c:pt idx="6">
                  <c:v>85000</c:v>
                </c:pt>
                <c:pt idx="7">
                  <c:v>85000</c:v>
                </c:pt>
                <c:pt idx="8">
                  <c:v>85000</c:v>
                </c:pt>
                <c:pt idx="9">
                  <c:v>85000</c:v>
                </c:pt>
                <c:pt idx="10">
                  <c:v>85000</c:v>
                </c:pt>
                <c:pt idx="11">
                  <c:v>85000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637-4ACA-99ED-B620EDE3F71E}"/>
            </c:ext>
          </c:extLst>
        </c:ser>
        <c:ser>
          <c:idx val="2"/>
          <c:order val="2"/>
          <c:tx>
            <c:v>Soglia immediata</c:v>
          </c:tx>
          <c:marker>
            <c:symbol val="none"/>
          </c:marker>
          <c:cat>
            <c:strRef>
              <c:f>SIMULATORE!$A$21:$A$32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SIMULATORE!$I$21:$I$32</c:f>
              <c:numCache>
                <c:formatCode>\€\ #,##0;[Red]\(\€\ #,##0\);\-</c:formatCode>
                <c:ptCount val="12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  <c:pt idx="8">
                  <c:v>100000</c:v>
                </c:pt>
                <c:pt idx="9">
                  <c:v>100000</c:v>
                </c:pt>
                <c:pt idx="10">
                  <c:v>100000</c:v>
                </c:pt>
                <c:pt idx="11">
                  <c:v>100000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637-4ACA-99ED-B620EDE3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;[Red]\(\€\ 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Top 10 clienti per incassi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9159806728704368"/>
          <c:y val="7.3059360730593603E-2"/>
          <c:w val="0.7528384857432594"/>
          <c:h val="0.83538057742782157"/>
        </c:manualLayout>
      </c:layout>
      <c:barChart>
        <c:barDir val="bar"/>
        <c:grouping val="clustered"/>
        <c:varyColors val="0"/>
        <c:ser>
          <c:idx val="0"/>
          <c:order val="0"/>
          <c:tx>
            <c:v>Incassi anno</c:v>
          </c:tx>
          <c:invertIfNegative val="1"/>
          <c:cat>
            <c:strRef>
              <c:f>CLIENTI!$A$10:$A$19</c:f>
              <c:strCache>
                <c:ptCount val="4"/>
                <c:pt idx="0">
                  <c:v>Delta S.r.l.</c:v>
                </c:pt>
                <c:pt idx="1">
                  <c:v>Beta S.p.A.</c:v>
                </c:pt>
                <c:pt idx="2">
                  <c:v>Gamma Studio</c:v>
                </c:pt>
                <c:pt idx="3">
                  <c:v>Alfa S.r.l.</c:v>
                </c:pt>
              </c:strCache>
            </c:strRef>
          </c:cat>
          <c:val>
            <c:numRef>
              <c:f>CLIENTI!$G$10:$G$19</c:f>
              <c:numCache>
                <c:formatCode>\€\ #,##0;[Red]\(\€\ #,##0\);\-</c:formatCode>
                <c:ptCount val="10"/>
                <c:pt idx="0">
                  <c:v>16408</c:v>
                </c:pt>
                <c:pt idx="1">
                  <c:v>14108</c:v>
                </c:pt>
                <c:pt idx="2">
                  <c:v>12808</c:v>
                </c:pt>
                <c:pt idx="3">
                  <c:v>9506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33-47BC-AA2A-CFAEE8803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;[Red]\(\€\ 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Esito dei controlli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N.</c:v>
          </c:tx>
          <c:invertIfNegative val="1"/>
          <c:cat>
            <c:strRef>
              <c:f>CENTRO_CONTROLLI!$I$4:$I$6</c:f>
              <c:strCache>
                <c:ptCount val="3"/>
                <c:pt idx="0">
                  <c:v>OK</c:v>
                </c:pt>
                <c:pt idx="1">
                  <c:v>ATTENZIONE</c:v>
                </c:pt>
                <c:pt idx="2">
                  <c:v>ERRORE</c:v>
                </c:pt>
              </c:strCache>
            </c:strRef>
          </c:cat>
          <c:val>
            <c:numRef>
              <c:f>CENTRO_CONTROLLI!$J$4:$J$6</c:f>
              <c:numCache>
                <c:formatCode>General</c:formatCode>
                <c:ptCount val="3"/>
                <c:pt idx="0">
                  <c:v>31</c:v>
                </c:pt>
                <c:pt idx="1">
                  <c:v>6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8C-48CE-84DD-5F5E037AB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Incassi, spese e netto per anno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Incassi</c:v>
          </c:tx>
          <c:marker>
            <c:symbol val="none"/>
          </c:marker>
          <c:cat>
            <c:numRef>
              <c:f>STORICO!$A$10:$A$20</c:f>
              <c:numCache>
                <c:formatCode>General</c:formatCode>
                <c:ptCount val="11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</c:numCache>
            </c:numRef>
          </c:cat>
          <c:val>
            <c:numRef>
              <c:f>STORICO!$B$10:$B$20</c:f>
              <c:numCache>
                <c:formatCode>\€\ #,##0;[Red]\(\€\ #,##0\);\-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52830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E67-4E8D-8EE1-3E0F61DE73E1}"/>
            </c:ext>
          </c:extLst>
        </c:ser>
        <c:ser>
          <c:idx val="1"/>
          <c:order val="1"/>
          <c:tx>
            <c:v>Spese</c:v>
          </c:tx>
          <c:marker>
            <c:symbol val="none"/>
          </c:marker>
          <c:cat>
            <c:numRef>
              <c:f>STORICO!$A$10:$A$20</c:f>
              <c:numCache>
                <c:formatCode>General</c:formatCode>
                <c:ptCount val="11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</c:numCache>
            </c:numRef>
          </c:cat>
          <c:val>
            <c:numRef>
              <c:f>STORICO!$C$10:$C$20</c:f>
              <c:numCache>
                <c:formatCode>\€\ #,##0;[Red]\(\€\ #,##0\);\-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15565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E67-4E8D-8EE1-3E0F61DE73E1}"/>
            </c:ext>
          </c:extLst>
        </c:ser>
        <c:ser>
          <c:idx val="2"/>
          <c:order val="2"/>
          <c:tx>
            <c:v>Netto post-fiscalità</c:v>
          </c:tx>
          <c:marker>
            <c:symbol val="none"/>
          </c:marker>
          <c:cat>
            <c:numRef>
              <c:f>STORICO!$A$10:$A$20</c:f>
              <c:numCache>
                <c:formatCode>General</c:formatCode>
                <c:ptCount val="11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</c:numCache>
            </c:numRef>
          </c:cat>
          <c:val>
            <c:numRef>
              <c:f>STORICO!$H$10:$H$20</c:f>
              <c:numCache>
                <c:formatCode>\€\ #,##0;[Red]\(\€\ #,##0\);\-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21091.12082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E67-4E8D-8EE1-3E0F61DE7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;[Red]\(\€\ 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Flussi mensili registrati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Incassi</c:v>
          </c:tx>
          <c:invertIfNegative val="1"/>
          <c:cat>
            <c:strRef>
              <c:f>REPORT_ANNUALE!$A$31:$A$42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REPORT_ANNUALE!$B$31:$B$42</c:f>
              <c:numCache>
                <c:formatCode>\€\ #,##0;[Red]\(\€\ #,##0\);\-</c:formatCode>
                <c:ptCount val="12"/>
                <c:pt idx="0">
                  <c:v>6104</c:v>
                </c:pt>
                <c:pt idx="1">
                  <c:v>6204</c:v>
                </c:pt>
                <c:pt idx="2">
                  <c:v>6304</c:v>
                </c:pt>
                <c:pt idx="3">
                  <c:v>7404</c:v>
                </c:pt>
                <c:pt idx="4">
                  <c:v>7004</c:v>
                </c:pt>
                <c:pt idx="5">
                  <c:v>8104</c:v>
                </c:pt>
                <c:pt idx="6">
                  <c:v>7504</c:v>
                </c:pt>
                <c:pt idx="7">
                  <c:v>4202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E-44FB-855C-204C8287BC94}"/>
            </c:ext>
          </c:extLst>
        </c:ser>
        <c:ser>
          <c:idx val="1"/>
          <c:order val="1"/>
          <c:tx>
            <c:v>Spese</c:v>
          </c:tx>
          <c:invertIfNegative val="1"/>
          <c:cat>
            <c:strRef>
              <c:f>REPORT_ANNUALE!$A$31:$A$42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REPORT_ANNUALE!$C$31:$C$42</c:f>
              <c:numCache>
                <c:formatCode>\€\ #,##0;[Red]\(\€\ #,##0\);\-</c:formatCode>
                <c:ptCount val="12"/>
                <c:pt idx="0">
                  <c:v>1476</c:v>
                </c:pt>
                <c:pt idx="1">
                  <c:v>976</c:v>
                </c:pt>
                <c:pt idx="2">
                  <c:v>2074</c:v>
                </c:pt>
                <c:pt idx="3">
                  <c:v>2562</c:v>
                </c:pt>
                <c:pt idx="4">
                  <c:v>3172</c:v>
                </c:pt>
                <c:pt idx="5">
                  <c:v>2440</c:v>
                </c:pt>
                <c:pt idx="6">
                  <c:v>1769</c:v>
                </c:pt>
                <c:pt idx="7">
                  <c:v>1096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E-44FB-855C-204C8287BC94}"/>
            </c:ext>
          </c:extLst>
        </c:ser>
        <c:ser>
          <c:idx val="2"/>
          <c:order val="2"/>
          <c:tx>
            <c:v>Accantonato</c:v>
          </c:tx>
          <c:invertIfNegative val="1"/>
          <c:cat>
            <c:strRef>
              <c:f>REPORT_ANNUALE!$A$31:$A$42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REPORT_ANNUALE!$D$31:$D$42</c:f>
              <c:numCache>
                <c:formatCode>\€\ #,##0;[Red]\(\€\ #,##0\);\-</c:formatCode>
                <c:ptCount val="12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1500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1E-44FB-855C-204C8287B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€\ #,##0;[Red]\(\€\ 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10</xdr:col>
      <xdr:colOff>0</xdr:colOff>
      <xdr:row>25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13</xdr:row>
      <xdr:rowOff>0</xdr:rowOff>
    </xdr:from>
    <xdr:to>
      <xdr:col>18</xdr:col>
      <xdr:colOff>0</xdr:colOff>
      <xdr:row>25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27</xdr:row>
      <xdr:rowOff>0</xdr:rowOff>
    </xdr:from>
    <xdr:to>
      <xdr:col>6</xdr:col>
      <xdr:colOff>0</xdr:colOff>
      <xdr:row>38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27</xdr:row>
      <xdr:rowOff>0</xdr:rowOff>
    </xdr:from>
    <xdr:to>
      <xdr:col>12</xdr:col>
      <xdr:colOff>0</xdr:colOff>
      <xdr:row>38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27</xdr:row>
      <xdr:rowOff>0</xdr:rowOff>
    </xdr:from>
    <xdr:to>
      <xdr:col>18</xdr:col>
      <xdr:colOff>0</xdr:colOff>
      <xdr:row>38</xdr:row>
      <xdr:rowOff>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57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7" name="Chart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57</xdr:row>
      <xdr:rowOff>0</xdr:rowOff>
    </xdr:from>
    <xdr:to>
      <xdr:col>18</xdr:col>
      <xdr:colOff>0</xdr:colOff>
      <xdr:row>74</xdr:row>
      <xdr:rowOff>0</xdr:rowOff>
    </xdr:to>
    <xdr:graphicFrame macro="">
      <xdr:nvGraphicFramePr>
        <xdr:cNvPr id="8" name="Chart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7</xdr:col>
      <xdr:colOff>0</xdr:colOff>
      <xdr:row>52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34</xdr:row>
      <xdr:rowOff>0</xdr:rowOff>
    </xdr:from>
    <xdr:to>
      <xdr:col>14</xdr:col>
      <xdr:colOff>0</xdr:colOff>
      <xdr:row>52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228600</xdr:colOff>
      <xdr:row>1</xdr:row>
      <xdr:rowOff>68580</xdr:rowOff>
    </xdr:from>
    <xdr:to>
      <xdr:col>21</xdr:col>
      <xdr:colOff>228600</xdr:colOff>
      <xdr:row>33</xdr:row>
      <xdr:rowOff>15240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15</xdr:col>
      <xdr:colOff>0</xdr:colOff>
      <xdr:row>22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0</xdr:colOff>
      <xdr:row>39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8</xdr:col>
      <xdr:colOff>0</xdr:colOff>
      <xdr:row>58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blAttivita" displayName="TblAttivita" ref="A6:L11" totalsRowShown="0" headerRowDxfId="141" headerRowBorderDxfId="140" tableBorderDxfId="139" totalsRowBorderDxfId="138">
  <tableColumns count="12">
    <tableColumn id="1" xr3:uid="{00000000-0010-0000-0000-000001000000}" name="ID attività" dataDxfId="137"/>
    <tableColumn id="2" xr3:uid="{00000000-0010-0000-0000-000002000000}" name="Prevalente?" dataDxfId="136"/>
    <tableColumn id="3" xr3:uid="{00000000-0010-0000-0000-000003000000}" name="ATECO 2025 corrente" dataDxfId="135"/>
    <tableColumn id="4" xr3:uid="{00000000-0010-0000-0000-000004000000}" name="Descrizione ATECO 2025" dataDxfId="134"/>
    <tableColumn id="5" xr3:uid="{00000000-0010-0000-0000-000005000000}" name="ATECO fiscale 2022/2007" dataDxfId="133"/>
    <tableColumn id="6" xr3:uid="{00000000-0010-0000-0000-000006000000}" name="Descrizione codice fiscale" dataDxfId="132"/>
    <tableColumn id="7" xr3:uid="{00000000-0010-0000-0000-000007000000}" name="Gruppo redditività" dataDxfId="131"/>
    <tableColumn id="8" xr3:uid="{00000000-0010-0000-0000-000008000000}" name="Coeff. automatico" dataDxfId="130"/>
    <tableColumn id="9" xr3:uid="{00000000-0010-0000-0000-000009000000}" name="Override coeff." dataDxfId="129"/>
    <tableColumn id="10" xr3:uid="{00000000-0010-0000-0000-00000A000000}" name="Coeff. applicato" dataDxfId="128"/>
    <tableColumn id="11" xr3:uid="{00000000-0010-0000-0000-00000B000000}" name="Stato verifica" dataDxfId="127"/>
    <tableColumn id="12" xr3:uid="{00000000-0010-0000-0000-00000C000000}" name="Note" dataDxfId="1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blIncassi" displayName="TblIncassi" ref="A6:Z256" totalsRowShown="0" headerRowDxfId="125" headerRowBorderDxfId="124" tableBorderDxfId="123" totalsRowBorderDxfId="122">
  <tableColumns count="26">
    <tableColumn id="1" xr3:uid="{00000000-0010-0000-0100-000001000000}" name="ID" dataDxfId="121"/>
    <tableColumn id="2" xr3:uid="{00000000-0010-0000-0100-000002000000}" name="Tipo riga" dataDxfId="120"/>
    <tableColumn id="3" xr3:uid="{00000000-0010-0000-0100-000003000000}" name="Data emissione" dataDxfId="119"/>
    <tableColumn id="4" xr3:uid="{00000000-0010-0000-0100-000004000000}" name="Scadenza" dataDxfId="118"/>
    <tableColumn id="5" xr3:uid="{00000000-0010-0000-0100-000005000000}" name="Data incasso" dataDxfId="117"/>
    <tableColumn id="6" xr3:uid="{00000000-0010-0000-0100-000006000000}" name="N. documento" dataDxfId="116"/>
    <tableColumn id="7" xr3:uid="{00000000-0010-0000-0100-000007000000}" name="Cliente" dataDxfId="115"/>
    <tableColumn id="8" xr3:uid="{00000000-0010-0000-0100-000008000000}" name="Descrizione" dataDxfId="114"/>
    <tableColumn id="9" xr3:uid="{00000000-0010-0000-0100-000009000000}" name="ID attività" dataDxfId="113"/>
    <tableColumn id="10" xr3:uid="{00000000-0010-0000-0100-00000A000000}" name="Compenso (€)" dataDxfId="112"/>
    <tableColumn id="11" xr3:uid="{00000000-0010-0000-0100-00000B000000}" name="Componenti accessorie imponibili (€)" dataDxfId="111"/>
    <tableColumn id="12" xr3:uid="{00000000-0010-0000-0100-00000C000000}" name="Compenso complessivo rilevante (€)" dataDxfId="110"/>
    <tableColumn id="13" xr3:uid="{00000000-0010-0000-0100-00000D000000}" name="Rileva nel regime?" dataDxfId="109"/>
    <tableColumn id="14" xr3:uid="{00000000-0010-0000-0100-00000E000000}" name="Stato" dataDxfId="108"/>
    <tableColumn id="15" xr3:uid="{00000000-0010-0000-0100-00000F000000}" name="Anno incasso" dataDxfId="107"/>
    <tableColumn id="16" xr3:uid="{00000000-0010-0000-0100-000010000000}" name="Mese n." dataDxfId="106"/>
    <tableColumn id="17" xr3:uid="{00000000-0010-0000-0100-000011000000}" name="Mese" dataDxfId="105"/>
    <tableColumn id="18" xr3:uid="{00000000-0010-0000-0100-000012000000}" name="Coeff. redditività" dataDxfId="104"/>
    <tableColumn id="19" xr3:uid="{00000000-0010-0000-0100-000013000000}" name="Reddito forfettario (€)" dataDxfId="103"/>
    <tableColumn id="20" xr3:uid="{00000000-0010-0000-0100-000014000000}" name="Incasso rilevante soglia (€)" dataDxfId="102"/>
    <tableColumn id="21" xr3:uid="{00000000-0010-0000-0100-000015000000}" name="Anno scadenza" dataDxfId="101"/>
    <tableColumn id="22" xr3:uid="{00000000-0010-0000-0100-000016000000}" name="Mese scadenza" dataDxfId="100"/>
    <tableColumn id="23" xr3:uid="{00000000-0010-0000-0100-000017000000}" name="Incluso nei calcoli" dataDxfId="99"/>
    <tableColumn id="24" xr3:uid="{00000000-0010-0000-0100-000018000000}" name="Anticipazioni documentate art. 15 (€)" dataDxfId="98"/>
    <tableColumn id="25" xr3:uid="{00000000-0010-0000-0100-000019000000}" name="Movimento finanziario totale (€)" dataDxfId="97"/>
    <tableColumn id="26" xr3:uid="{00000000-0010-0000-0100-00001A000000}" name="Motivazione esclusione / nota fiscale" dataDxfId="9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blSpese" displayName="TblSpese" ref="A6:R256" totalsRowShown="0" headerRowDxfId="95" headerRowBorderDxfId="94" tableBorderDxfId="93" totalsRowBorderDxfId="92">
  <tableColumns count="18">
    <tableColumn id="1" xr3:uid="{00000000-0010-0000-0200-000001000000}" name="ID" dataDxfId="91"/>
    <tableColumn id="2" xr3:uid="{00000000-0010-0000-0200-000002000000}" name="Tipo riga" dataDxfId="90"/>
    <tableColumn id="3" xr3:uid="{00000000-0010-0000-0200-000003000000}" name="Data documento" dataDxfId="89"/>
    <tableColumn id="4" xr3:uid="{00000000-0010-0000-0200-000004000000}" name="Scadenza" dataDxfId="88"/>
    <tableColumn id="5" xr3:uid="{00000000-0010-0000-0200-000005000000}" name="Data pagamento" dataDxfId="87"/>
    <tableColumn id="6" xr3:uid="{00000000-0010-0000-0200-000006000000}" name="Fornitore" dataDxfId="86"/>
    <tableColumn id="7" xr3:uid="{00000000-0010-0000-0200-000007000000}" name="Categoria" dataDxfId="85"/>
    <tableColumn id="8" xr3:uid="{00000000-0010-0000-0200-000008000000}" name="Descrizione" dataDxfId="84"/>
    <tableColumn id="9" xr3:uid="{00000000-0010-0000-0200-000009000000}" name="Imponibile (€)" dataDxfId="83"/>
    <tableColumn id="10" xr3:uid="{00000000-0010-0000-0200-00000A000000}" name="IVA non detraibile (€)" dataDxfId="82"/>
    <tableColumn id="11" xr3:uid="{00000000-0010-0000-0200-00000B000000}" name="Totale pagato (€)" dataDxfId="81"/>
    <tableColumn id="12" xr3:uid="{00000000-0010-0000-0200-00000C000000}" name="Stato" dataDxfId="80"/>
    <tableColumn id="13" xr3:uid="{00000000-0010-0000-0200-00000D000000}" name="Anno pagamento" dataDxfId="79"/>
    <tableColumn id="14" xr3:uid="{00000000-0010-0000-0200-00000E000000}" name="Mese n." dataDxfId="78"/>
    <tableColumn id="15" xr3:uid="{00000000-0010-0000-0200-00000F000000}" name="Mese" dataDxfId="77"/>
    <tableColumn id="16" xr3:uid="{00000000-0010-0000-0200-000010000000}" name="Ricorrente?" dataDxfId="76"/>
    <tableColumn id="17" xr3:uid="{00000000-0010-0000-0200-000011000000}" name="Anno scadenza" dataDxfId="75"/>
    <tableColumn id="18" xr3:uid="{00000000-0010-0000-0200-000012000000}" name="Incluso nei calcoli" dataDxfId="7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blAccantonamenti" displayName="TblAccantonamenti" ref="A6:J156" totalsRowShown="0" headerRowDxfId="73" headerRowBorderDxfId="72" tableBorderDxfId="71" totalsRowBorderDxfId="70">
  <tableColumns count="10">
    <tableColumn id="1" xr3:uid="{00000000-0010-0000-0300-000001000000}" name="ID" dataDxfId="69"/>
    <tableColumn id="2" xr3:uid="{00000000-0010-0000-0300-000002000000}" name="Tipo riga" dataDxfId="68"/>
    <tableColumn id="3" xr3:uid="{00000000-0010-0000-0300-000003000000}" name="Data accantonamento" dataDxfId="67"/>
    <tableColumn id="4" xr3:uid="{00000000-0010-0000-0300-000004000000}" name="Natura" dataDxfId="66"/>
    <tableColumn id="5" xr3:uid="{00000000-0010-0000-0300-000005000000}" name="Descrizione" dataDxfId="65"/>
    <tableColumn id="6" xr3:uid="{00000000-0010-0000-0300-000006000000}" name="Importo (€)" dataDxfId="64"/>
    <tableColumn id="7" xr3:uid="{00000000-0010-0000-0300-000007000000}" name="Anno" dataDxfId="63"/>
    <tableColumn id="8" xr3:uid="{00000000-0010-0000-0300-000008000000}" name="Mese n." dataDxfId="62"/>
    <tableColumn id="9" xr3:uid="{00000000-0010-0000-0300-000009000000}" name="Mese" dataDxfId="61"/>
    <tableColumn id="10" xr3:uid="{00000000-0010-0000-0300-00000A000000}" name="Incluso nei calcoli" dataDxfId="6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blATECO2025" displayName="TblATECO2025" ref="A3:D1293" totalsRowShown="0">
  <tableColumns count="4">
    <tableColumn id="1" xr3:uid="{00000000-0010-0000-0400-000001000000}" name="Codice ATECO 2025"/>
    <tableColumn id="2" xr3:uid="{00000000-0010-0000-0400-000002000000}" name="Descrizione italiana"/>
    <tableColumn id="3" xr3:uid="{00000000-0010-0000-0400-000003000000}" name="Livello"/>
    <tableColumn id="4" xr3:uid="{00000000-0010-0000-0400-000004000000}" name="Fon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blATECO2022" displayName="TblATECO2022" ref="A3:D1244" totalsRowShown="0">
  <tableColumns count="4">
    <tableColumn id="1" xr3:uid="{00000000-0010-0000-0500-000001000000}" name="Codice ATECO 2022"/>
    <tableColumn id="2" xr3:uid="{00000000-0010-0000-0500-000002000000}" name="Descrizione italiana"/>
    <tableColumn id="3" xr3:uid="{00000000-0010-0000-0500-000003000000}" name="Livello"/>
    <tableColumn id="4" xr3:uid="{00000000-0010-0000-0500-000004000000}" name="Font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blContributiVersati" displayName="TblContributiVersati" ref="A9:M159" totalsRowShown="0">
  <tableColumns count="13">
    <tableColumn id="1" xr3:uid="{00000000-0010-0000-0900-000001000000}" name="ID versamento"/>
    <tableColumn id="2" xr3:uid="{00000000-0010-0000-0900-000002000000}" name="Tipo riga"/>
    <tableColumn id="3" xr3:uid="{00000000-0010-0000-0900-000003000000}" name="Data pagamento"/>
    <tableColumn id="4" xr3:uid="{00000000-0010-0000-0900-000004000000}" name="Anno pagamento"/>
    <tableColumn id="5" xr3:uid="{00000000-0010-0000-0900-000005000000}" name="Gestione / ente"/>
    <tableColumn id="6" xr3:uid="{00000000-0010-0000-0900-000006000000}" name="Tipologia contributo"/>
    <tableColumn id="7" xr3:uid="{00000000-0010-0000-0900-000007000000}" name="Periodo / riferimento"/>
    <tableColumn id="8" xr3:uid="{00000000-0010-0000-0900-000008000000}" name="Importo versato (€)"/>
    <tableColumn id="9" xr3:uid="{00000000-0010-0000-0900-000009000000}" name="Deducibile nel forfettario?"/>
    <tableColumn id="10" xr3:uid="{00000000-0010-0000-0900-00000A000000}" name="Importo deducibile (€)"/>
    <tableColumn id="11" xr3:uid="{00000000-0010-0000-0900-00000B000000}" name="Documento / F24"/>
    <tableColumn id="12" xr3:uid="{00000000-0010-0000-0900-00000C000000}" name="Note"/>
    <tableColumn id="13" xr3:uid="{00000000-0010-0000-0900-00000D000000}" name="Incluso nei calcoli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blRaccordoATECO" displayName="TblRaccordoATECO" ref="A3:H2751" totalsRowShown="0">
  <tableColumns count="8">
    <tableColumn id="1" xr3:uid="{00000000-0010-0000-0600-000001000000}" name="ATECO 2025"/>
    <tableColumn id="2" xr3:uid="{00000000-0010-0000-0600-000002000000}" name="Descrizione 2025"/>
    <tableColumn id="3" xr3:uid="{00000000-0010-0000-0600-000003000000}" name="Copertura 2025"/>
    <tableColumn id="4" xr3:uid="{00000000-0010-0000-0600-000004000000}" name="ATECO 2022"/>
    <tableColumn id="5" xr3:uid="{00000000-0010-0000-0600-000005000000}" name="Descrizione 2022"/>
    <tableColumn id="6" xr3:uid="{00000000-0010-0000-0600-000006000000}" name="Copertura 2022"/>
    <tableColumn id="7" xr3:uid="{00000000-0010-0000-0600-000007000000}" name="Aggiornamento 2026"/>
    <tableColumn id="8" xr3:uid="{00000000-0010-0000-0600-000008000000}" name="Avvertenz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blCoefficienti" displayName="TblCoefficienti" ref="A5:F14" totalsRowShown="0">
  <tableColumns count="6">
    <tableColumn id="1" xr3:uid="{00000000-0010-0000-0700-000001000000}" name="Gruppo attività"/>
    <tableColumn id="2" xr3:uid="{00000000-0010-0000-0700-000002000000}" name="Intervalli/codici"/>
    <tableColumn id="3" xr3:uid="{00000000-0010-0000-0700-000003000000}" name="Coeff. numerico"/>
    <tableColumn id="4" xr3:uid="{00000000-0010-0000-0700-000004000000}" name="Coeff. visuale"/>
    <tableColumn id="5" xr3:uid="{00000000-0010-0000-0700-000005000000}" name="Base di classificazione"/>
    <tableColumn id="6" xr3:uid="{00000000-0010-0000-0700-000006000000}" name="Fonte" dataDxfId="5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blFonti" displayName="TblFonti" ref="A19:F29" totalsRowShown="0">
  <tableColumns count="6">
    <tableColumn id="1" xr3:uid="{00000000-0010-0000-0800-000001000000}" name="Tema"/>
    <tableColumn id="2" xr3:uid="{00000000-0010-0000-0800-000002000000}" name="Ente"/>
    <tableColumn id="3" xr3:uid="{00000000-0010-0000-0800-000003000000}" name="Documento/parametro"/>
    <tableColumn id="4" xr3:uid="{00000000-0010-0000-0800-000004000000}" name="Aggiornamento"/>
    <tableColumn id="5" xr3:uid="{00000000-0010-0000-0800-000005000000}" name="URL"/>
    <tableColumn id="6" xr3:uid="{00000000-0010-0000-0800-000006000000}" name="Nota operativ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workbookViewId="0">
      <selection activeCell="A7" sqref="A7:H14"/>
    </sheetView>
  </sheetViews>
  <sheetFormatPr defaultColWidth="0" defaultRowHeight="13.8"/>
  <cols>
    <col min="1" max="1" width="12" customWidth="1"/>
    <col min="2" max="2" width="20" customWidth="1"/>
    <col min="3" max="3" width="34" customWidth="1"/>
    <col min="4" max="4" width="36" customWidth="1"/>
    <col min="5" max="5" width="28.796875" customWidth="1"/>
    <col min="6" max="6" width="18" customWidth="1"/>
    <col min="7" max="7" width="20" customWidth="1"/>
    <col min="8" max="8" width="34.3984375" customWidth="1"/>
    <col min="9" max="16384" width="8.796875" hidden="1"/>
  </cols>
  <sheetData>
    <row r="1" spans="1:8" ht="17.399999999999999" customHeight="1">
      <c r="A1" s="279" t="s">
        <v>5437</v>
      </c>
      <c r="B1" s="279"/>
      <c r="C1" s="279"/>
      <c r="D1" s="279"/>
      <c r="E1" s="279"/>
      <c r="F1" s="279"/>
      <c r="G1" s="279"/>
      <c r="H1" s="279"/>
    </row>
    <row r="2" spans="1:8" ht="17.399999999999999" customHeight="1">
      <c r="A2" s="280"/>
      <c r="B2" s="280"/>
      <c r="C2" s="280"/>
      <c r="D2" s="280"/>
      <c r="E2" s="280"/>
      <c r="F2" s="280"/>
      <c r="G2" s="280"/>
      <c r="H2" s="280"/>
    </row>
    <row r="3" spans="1:8">
      <c r="A3" s="281" t="s">
        <v>0</v>
      </c>
      <c r="B3" s="281"/>
      <c r="C3" s="281"/>
      <c r="D3" s="281"/>
      <c r="E3" s="281"/>
      <c r="F3" s="281"/>
      <c r="G3" s="281"/>
      <c r="H3" s="281"/>
    </row>
    <row r="5" spans="1:8" ht="11.1" customHeight="1">
      <c r="A5" s="282" t="s">
        <v>1</v>
      </c>
      <c r="B5" s="282"/>
      <c r="C5" s="282"/>
      <c r="D5" s="282"/>
      <c r="E5" s="282"/>
      <c r="F5" s="282"/>
      <c r="G5" s="282"/>
      <c r="H5" s="282"/>
    </row>
    <row r="6" spans="1:8">
      <c r="A6" s="54" t="s">
        <v>2</v>
      </c>
      <c r="B6" s="54" t="s">
        <v>3</v>
      </c>
      <c r="C6" s="54" t="s">
        <v>4</v>
      </c>
      <c r="D6" s="54" t="s">
        <v>5</v>
      </c>
      <c r="E6" s="54" t="s">
        <v>6</v>
      </c>
      <c r="F6" s="54" t="s">
        <v>7</v>
      </c>
      <c r="G6" s="54" t="s">
        <v>8</v>
      </c>
      <c r="H6" s="54" t="s">
        <v>9</v>
      </c>
    </row>
    <row r="7" spans="1:8" ht="27.6">
      <c r="A7" s="88">
        <v>1</v>
      </c>
      <c r="B7" s="88" t="s">
        <v>10</v>
      </c>
      <c r="C7" s="88" t="s">
        <v>11</v>
      </c>
      <c r="D7" s="88" t="s">
        <v>12</v>
      </c>
      <c r="E7" s="88" t="s">
        <v>13</v>
      </c>
      <c r="F7" s="88" t="s">
        <v>14</v>
      </c>
      <c r="G7" s="88" t="s">
        <v>15</v>
      </c>
      <c r="H7" s="88"/>
    </row>
    <row r="8" spans="1:8" ht="27.6">
      <c r="A8" s="88">
        <v>2</v>
      </c>
      <c r="B8" s="88" t="s">
        <v>16</v>
      </c>
      <c r="C8" s="88" t="s">
        <v>17</v>
      </c>
      <c r="D8" s="88" t="s">
        <v>18</v>
      </c>
      <c r="E8" s="88" t="s">
        <v>19</v>
      </c>
      <c r="F8" s="88" t="s">
        <v>20</v>
      </c>
      <c r="G8" s="88" t="s">
        <v>21</v>
      </c>
      <c r="H8" s="88" t="s">
        <v>22</v>
      </c>
    </row>
    <row r="9" spans="1:8" ht="27.6">
      <c r="A9" s="88">
        <v>3</v>
      </c>
      <c r="B9" s="88" t="s">
        <v>23</v>
      </c>
      <c r="C9" s="88" t="s">
        <v>24</v>
      </c>
      <c r="D9" s="88" t="s">
        <v>25</v>
      </c>
      <c r="E9" s="88" t="s">
        <v>26</v>
      </c>
      <c r="F9" s="88" t="s">
        <v>27</v>
      </c>
      <c r="G9" s="88" t="s">
        <v>28</v>
      </c>
      <c r="H9" s="88" t="s">
        <v>29</v>
      </c>
    </row>
    <row r="10" spans="1:8" ht="27.6">
      <c r="A10" s="88">
        <v>4</v>
      </c>
      <c r="B10" s="88" t="s">
        <v>30</v>
      </c>
      <c r="C10" s="88" t="s">
        <v>31</v>
      </c>
      <c r="D10" s="88" t="s">
        <v>32</v>
      </c>
      <c r="E10" s="88" t="s">
        <v>33</v>
      </c>
      <c r="F10" s="88" t="s">
        <v>34</v>
      </c>
      <c r="G10" s="88" t="s">
        <v>35</v>
      </c>
      <c r="H10" s="88" t="s">
        <v>36</v>
      </c>
    </row>
    <row r="11" spans="1:8" ht="27.6">
      <c r="A11" s="88">
        <v>5</v>
      </c>
      <c r="B11" s="88" t="s">
        <v>37</v>
      </c>
      <c r="C11" s="88" t="s">
        <v>38</v>
      </c>
      <c r="D11" s="88" t="s">
        <v>39</v>
      </c>
      <c r="E11" s="88" t="s">
        <v>33</v>
      </c>
      <c r="F11" s="88" t="s">
        <v>40</v>
      </c>
      <c r="G11" s="88" t="s">
        <v>41</v>
      </c>
      <c r="H11" s="88"/>
    </row>
    <row r="12" spans="1:8" ht="41.4">
      <c r="A12" s="88">
        <v>6</v>
      </c>
      <c r="B12" s="88" t="s">
        <v>42</v>
      </c>
      <c r="C12" s="88" t="s">
        <v>43</v>
      </c>
      <c r="D12" s="88" t="s">
        <v>44</v>
      </c>
      <c r="E12" s="88" t="s">
        <v>45</v>
      </c>
      <c r="F12" s="88" t="s">
        <v>46</v>
      </c>
      <c r="G12" s="88" t="s">
        <v>47</v>
      </c>
      <c r="H12" s="88"/>
    </row>
    <row r="13" spans="1:8" ht="27.6">
      <c r="A13" s="88">
        <v>7</v>
      </c>
      <c r="B13" s="88" t="s">
        <v>48</v>
      </c>
      <c r="C13" s="88" t="s">
        <v>49</v>
      </c>
      <c r="D13" s="88" t="s">
        <v>50</v>
      </c>
      <c r="E13" s="88" t="s">
        <v>51</v>
      </c>
      <c r="F13" s="88" t="s">
        <v>52</v>
      </c>
      <c r="G13" s="88" t="s">
        <v>53</v>
      </c>
      <c r="H13" s="88"/>
    </row>
    <row r="14" spans="1:8" ht="27.6">
      <c r="A14" s="88">
        <v>8</v>
      </c>
      <c r="B14" s="88" t="s">
        <v>54</v>
      </c>
      <c r="C14" s="88" t="s">
        <v>55</v>
      </c>
      <c r="D14" s="88" t="s">
        <v>56</v>
      </c>
      <c r="E14" s="88" t="s">
        <v>57</v>
      </c>
      <c r="F14" s="88" t="s">
        <v>58</v>
      </c>
      <c r="G14" s="88" t="s">
        <v>59</v>
      </c>
      <c r="H14" s="88"/>
    </row>
    <row r="15" spans="1:8" ht="11.1" customHeight="1">
      <c r="A15" s="56"/>
      <c r="B15" s="56"/>
      <c r="C15" s="56"/>
      <c r="D15" s="56"/>
      <c r="E15" s="56"/>
      <c r="F15" s="56"/>
      <c r="G15" s="56"/>
      <c r="H15" s="56"/>
    </row>
    <row r="16" spans="1:8" ht="14.25" customHeight="1">
      <c r="A16" s="283" t="s">
        <v>60</v>
      </c>
      <c r="B16" s="283"/>
      <c r="C16" s="283"/>
      <c r="D16" s="283"/>
      <c r="E16" s="283"/>
      <c r="F16" s="283"/>
      <c r="G16" s="283"/>
      <c r="H16" s="283"/>
    </row>
    <row r="17" spans="1:8">
      <c r="A17" s="54" t="s">
        <v>61</v>
      </c>
      <c r="B17" s="54" t="s">
        <v>4</v>
      </c>
      <c r="C17" s="54" t="s">
        <v>62</v>
      </c>
      <c r="D17" s="54" t="s">
        <v>63</v>
      </c>
      <c r="E17" s="54" t="s">
        <v>64</v>
      </c>
      <c r="F17" s="54" t="s">
        <v>65</v>
      </c>
      <c r="G17" s="54" t="s">
        <v>66</v>
      </c>
      <c r="H17" s="54" t="s">
        <v>67</v>
      </c>
    </row>
    <row r="18" spans="1:8" ht="27.6">
      <c r="A18" s="59" t="s">
        <v>68</v>
      </c>
      <c r="B18" s="59" t="s">
        <v>69</v>
      </c>
      <c r="C18" s="59" t="s">
        <v>70</v>
      </c>
      <c r="D18" s="59" t="s">
        <v>71</v>
      </c>
      <c r="E18" s="59" t="s">
        <v>72</v>
      </c>
      <c r="F18" s="59" t="s">
        <v>73</v>
      </c>
      <c r="G18" s="59" t="s">
        <v>74</v>
      </c>
      <c r="H18" s="59"/>
    </row>
    <row r="19" spans="1:8" ht="27.6">
      <c r="A19" s="59" t="s">
        <v>75</v>
      </c>
      <c r="B19" s="59" t="s">
        <v>76</v>
      </c>
      <c r="C19" s="59" t="s">
        <v>77</v>
      </c>
      <c r="D19" s="59" t="s">
        <v>78</v>
      </c>
      <c r="E19" s="59" t="s">
        <v>79</v>
      </c>
      <c r="F19" s="59" t="s">
        <v>73</v>
      </c>
      <c r="G19" s="59" t="s">
        <v>74</v>
      </c>
      <c r="H19" s="59"/>
    </row>
    <row r="20" spans="1:8" ht="41.4">
      <c r="A20" s="59" t="s">
        <v>80</v>
      </c>
      <c r="B20" s="59" t="s">
        <v>81</v>
      </c>
      <c r="C20" s="59" t="s">
        <v>82</v>
      </c>
      <c r="D20" s="59" t="s">
        <v>83</v>
      </c>
      <c r="E20" s="59" t="s">
        <v>84</v>
      </c>
      <c r="F20" s="59" t="s">
        <v>85</v>
      </c>
      <c r="G20" s="59" t="s">
        <v>74</v>
      </c>
      <c r="H20" s="59"/>
    </row>
    <row r="21" spans="1:8" ht="27.6">
      <c r="A21" s="59" t="s">
        <v>86</v>
      </c>
      <c r="B21" s="59" t="s">
        <v>87</v>
      </c>
      <c r="C21" s="59" t="s">
        <v>88</v>
      </c>
      <c r="D21" s="59" t="s">
        <v>89</v>
      </c>
      <c r="E21" s="59" t="s">
        <v>90</v>
      </c>
      <c r="F21" s="59" t="s">
        <v>91</v>
      </c>
      <c r="G21" s="59" t="s">
        <v>74</v>
      </c>
      <c r="H21" s="59"/>
    </row>
    <row r="22" spans="1:8" ht="27.6">
      <c r="A22" s="59" t="s">
        <v>92</v>
      </c>
      <c r="B22" s="59" t="s">
        <v>93</v>
      </c>
      <c r="C22" s="59" t="s">
        <v>94</v>
      </c>
      <c r="D22" s="59" t="s">
        <v>95</v>
      </c>
      <c r="E22" s="59" t="s">
        <v>96</v>
      </c>
      <c r="F22" s="59" t="s">
        <v>97</v>
      </c>
      <c r="G22" s="59" t="s">
        <v>74</v>
      </c>
      <c r="H22" s="59"/>
    </row>
    <row r="23" spans="1:8" ht="27.6">
      <c r="A23" s="59" t="s">
        <v>98</v>
      </c>
      <c r="B23" s="59" t="s">
        <v>99</v>
      </c>
      <c r="C23" s="59" t="s">
        <v>100</v>
      </c>
      <c r="D23" s="59" t="s">
        <v>101</v>
      </c>
      <c r="E23" s="59" t="s">
        <v>102</v>
      </c>
      <c r="F23" s="59" t="s">
        <v>97</v>
      </c>
      <c r="G23" s="59" t="s">
        <v>74</v>
      </c>
      <c r="H23" s="59"/>
    </row>
    <row r="24" spans="1:8" ht="27.6">
      <c r="A24" s="59" t="s">
        <v>103</v>
      </c>
      <c r="B24" s="59" t="s">
        <v>104</v>
      </c>
      <c r="C24" s="59" t="s">
        <v>105</v>
      </c>
      <c r="D24" s="59" t="s">
        <v>106</v>
      </c>
      <c r="E24" s="59" t="s">
        <v>102</v>
      </c>
      <c r="F24" s="59" t="s">
        <v>73</v>
      </c>
      <c r="G24" s="59" t="s">
        <v>74</v>
      </c>
      <c r="H24" s="59"/>
    </row>
    <row r="25" spans="1:8" ht="27.6" hidden="1">
      <c r="A25" s="59" t="s">
        <v>107</v>
      </c>
      <c r="B25" s="59" t="s">
        <v>108</v>
      </c>
      <c r="C25" s="59" t="s">
        <v>109</v>
      </c>
      <c r="D25" s="59" t="s">
        <v>110</v>
      </c>
      <c r="E25" s="59" t="s">
        <v>111</v>
      </c>
      <c r="F25" s="59" t="s">
        <v>73</v>
      </c>
      <c r="G25" s="59" t="s">
        <v>74</v>
      </c>
      <c r="H25" s="59"/>
    </row>
    <row r="26" spans="1:8">
      <c r="A26" s="57"/>
      <c r="B26" s="57"/>
      <c r="C26" s="57"/>
      <c r="D26" s="57"/>
      <c r="E26" s="57"/>
      <c r="F26" s="57"/>
      <c r="G26" s="57"/>
      <c r="H26" s="57"/>
    </row>
    <row r="27" spans="1:8" ht="11.1" customHeight="1">
      <c r="A27" s="284" t="s">
        <v>112</v>
      </c>
      <c r="B27" s="284"/>
      <c r="C27" s="284"/>
      <c r="D27" s="284"/>
      <c r="E27" s="284"/>
      <c r="F27" s="284"/>
      <c r="G27" s="284"/>
      <c r="H27" s="284"/>
    </row>
    <row r="28" spans="1:8">
      <c r="A28" s="59" t="s">
        <v>113</v>
      </c>
      <c r="B28" s="59" t="s">
        <v>114</v>
      </c>
      <c r="C28" s="60" t="s">
        <v>115</v>
      </c>
      <c r="D28" s="287"/>
      <c r="E28" s="288"/>
      <c r="F28" s="288"/>
      <c r="G28" s="288"/>
      <c r="H28" s="289"/>
    </row>
    <row r="29" spans="1:8">
      <c r="A29" s="59" t="s">
        <v>116</v>
      </c>
      <c r="B29" s="59" t="s">
        <v>117</v>
      </c>
      <c r="C29" s="60" t="s">
        <v>118</v>
      </c>
      <c r="D29" s="290"/>
      <c r="E29" s="291"/>
      <c r="F29" s="291"/>
      <c r="G29" s="291"/>
      <c r="H29" s="292"/>
    </row>
    <row r="30" spans="1:8">
      <c r="A30" s="59" t="s">
        <v>119</v>
      </c>
      <c r="B30" s="59" t="s">
        <v>120</v>
      </c>
      <c r="C30" s="60" t="s">
        <v>121</v>
      </c>
      <c r="D30" s="290"/>
      <c r="E30" s="291"/>
      <c r="F30" s="291"/>
      <c r="G30" s="291"/>
      <c r="H30" s="292"/>
    </row>
    <row r="31" spans="1:8">
      <c r="A31" s="59" t="s">
        <v>122</v>
      </c>
      <c r="B31" s="59" t="s">
        <v>123</v>
      </c>
      <c r="C31" s="60" t="s">
        <v>124</v>
      </c>
      <c r="D31" s="290"/>
      <c r="E31" s="291"/>
      <c r="F31" s="291"/>
      <c r="G31" s="291"/>
      <c r="H31" s="292"/>
    </row>
    <row r="32" spans="1:8" ht="27.6">
      <c r="A32" s="59" t="s">
        <v>125</v>
      </c>
      <c r="B32" s="59" t="s">
        <v>126</v>
      </c>
      <c r="C32" s="60" t="s">
        <v>127</v>
      </c>
      <c r="D32" s="290"/>
      <c r="E32" s="291"/>
      <c r="F32" s="291"/>
      <c r="G32" s="291"/>
      <c r="H32" s="292"/>
    </row>
    <row r="33" spans="1:8" ht="27.6">
      <c r="A33" s="59" t="s">
        <v>128</v>
      </c>
      <c r="B33" s="59" t="s">
        <v>129</v>
      </c>
      <c r="C33" s="60" t="s">
        <v>130</v>
      </c>
      <c r="D33" s="290"/>
      <c r="E33" s="291"/>
      <c r="F33" s="291"/>
      <c r="G33" s="291"/>
      <c r="H33" s="292"/>
    </row>
    <row r="34" spans="1:8" ht="27.6">
      <c r="A34" s="59" t="s">
        <v>92</v>
      </c>
      <c r="B34" s="59" t="s">
        <v>131</v>
      </c>
      <c r="C34" s="60" t="s">
        <v>132</v>
      </c>
      <c r="D34" s="290"/>
      <c r="E34" s="291"/>
      <c r="F34" s="291"/>
      <c r="G34" s="291"/>
      <c r="H34" s="292"/>
    </row>
    <row r="35" spans="1:8" ht="27.6">
      <c r="A35" s="59" t="s">
        <v>133</v>
      </c>
      <c r="B35" s="59" t="s">
        <v>134</v>
      </c>
      <c r="C35" s="59" t="s">
        <v>135</v>
      </c>
      <c r="D35" s="293"/>
      <c r="E35" s="294"/>
      <c r="F35" s="294"/>
      <c r="G35" s="294"/>
      <c r="H35" s="295"/>
    </row>
    <row r="36" spans="1:8">
      <c r="A36" s="57"/>
      <c r="B36" s="57"/>
      <c r="C36" s="57"/>
      <c r="D36" s="57"/>
      <c r="E36" s="57"/>
      <c r="F36" s="57"/>
      <c r="G36" s="57"/>
      <c r="H36" s="57"/>
    </row>
    <row r="37" spans="1:8" ht="11.1" customHeight="1">
      <c r="A37" s="284" t="s">
        <v>136</v>
      </c>
      <c r="B37" s="284"/>
      <c r="C37" s="284"/>
      <c r="D37" s="284"/>
      <c r="E37" s="284"/>
      <c r="F37" s="284"/>
      <c r="G37" s="284"/>
      <c r="H37" s="284"/>
    </row>
    <row r="38" spans="1:8">
      <c r="A38" s="296" t="s">
        <v>137</v>
      </c>
      <c r="B38" s="296"/>
      <c r="C38" s="296"/>
      <c r="D38" s="296"/>
      <c r="E38" s="296"/>
      <c r="F38" s="296"/>
      <c r="G38" s="296"/>
      <c r="H38" s="296"/>
    </row>
    <row r="39" spans="1:8">
      <c r="A39" s="296"/>
      <c r="B39" s="296"/>
      <c r="C39" s="296"/>
      <c r="D39" s="296"/>
      <c r="E39" s="296"/>
      <c r="F39" s="296"/>
      <c r="G39" s="296"/>
      <c r="H39" s="296"/>
    </row>
    <row r="40" spans="1:8">
      <c r="A40" s="296"/>
      <c r="B40" s="296"/>
      <c r="C40" s="296"/>
      <c r="D40" s="296"/>
      <c r="E40" s="296"/>
      <c r="F40" s="296"/>
      <c r="G40" s="296"/>
      <c r="H40" s="296"/>
    </row>
    <row r="41" spans="1:8">
      <c r="A41" s="296"/>
      <c r="B41" s="296"/>
      <c r="C41" s="296"/>
      <c r="D41" s="296"/>
      <c r="E41" s="296"/>
      <c r="F41" s="296"/>
      <c r="G41" s="296"/>
      <c r="H41" s="296"/>
    </row>
    <row r="42" spans="1:8">
      <c r="A42" s="296"/>
      <c r="B42" s="296"/>
      <c r="C42" s="296"/>
      <c r="D42" s="296"/>
      <c r="E42" s="296"/>
      <c r="F42" s="296"/>
      <c r="G42" s="296"/>
      <c r="H42" s="296"/>
    </row>
    <row r="43" spans="1:8">
      <c r="A43" s="297"/>
      <c r="B43" s="297"/>
      <c r="C43" s="297"/>
      <c r="D43" s="297"/>
      <c r="E43" s="297"/>
      <c r="F43" s="297"/>
      <c r="G43" s="297"/>
      <c r="H43" s="297"/>
    </row>
    <row r="44" spans="1:8">
      <c r="A44" s="57"/>
      <c r="B44" s="57"/>
      <c r="C44" s="57"/>
      <c r="D44" s="57"/>
      <c r="E44" s="57"/>
      <c r="F44" s="57"/>
      <c r="G44" s="57"/>
      <c r="H44" s="57"/>
    </row>
    <row r="45" spans="1:8" ht="11.1" customHeight="1">
      <c r="A45" s="285" t="s">
        <v>138</v>
      </c>
      <c r="B45" s="285"/>
      <c r="C45" s="285"/>
      <c r="D45" s="285"/>
      <c r="E45" s="285"/>
      <c r="F45" s="285"/>
      <c r="G45" s="285"/>
      <c r="H45" s="285"/>
    </row>
    <row r="46" spans="1:8">
      <c r="A46" s="298" t="s">
        <v>139</v>
      </c>
      <c r="B46" s="298"/>
      <c r="C46" s="298"/>
      <c r="D46" s="298"/>
      <c r="E46" s="298"/>
      <c r="F46" s="298"/>
      <c r="G46" s="298"/>
      <c r="H46" s="298"/>
    </row>
    <row r="47" spans="1:8">
      <c r="A47" s="298"/>
      <c r="B47" s="298"/>
      <c r="C47" s="298"/>
      <c r="D47" s="298"/>
      <c r="E47" s="298"/>
      <c r="F47" s="298"/>
      <c r="G47" s="298"/>
      <c r="H47" s="298"/>
    </row>
    <row r="48" spans="1:8" ht="14.25" customHeight="1">
      <c r="A48" s="299"/>
      <c r="B48" s="299"/>
      <c r="C48" s="299"/>
      <c r="D48" s="299"/>
      <c r="E48" s="299"/>
      <c r="F48" s="299"/>
      <c r="G48" s="299"/>
      <c r="H48" s="299"/>
    </row>
    <row r="49" spans="1:8" ht="14.25" customHeight="1">
      <c r="A49" s="44"/>
      <c r="B49" s="44"/>
      <c r="C49" s="44"/>
      <c r="D49" s="44"/>
      <c r="E49" s="44"/>
      <c r="F49" s="44"/>
      <c r="G49" s="44"/>
      <c r="H49" s="44"/>
    </row>
    <row r="50" spans="1:8" ht="14.25" customHeight="1">
      <c r="A50" s="300" t="s">
        <v>5438</v>
      </c>
      <c r="B50" s="301"/>
      <c r="C50" s="301"/>
      <c r="D50" s="301"/>
      <c r="E50" s="301"/>
      <c r="F50" s="301"/>
      <c r="G50" s="301"/>
      <c r="H50" s="302"/>
    </row>
    <row r="51" spans="1:8" ht="14.25" customHeight="1">
      <c r="A51" s="55" t="s">
        <v>2</v>
      </c>
      <c r="B51" s="55" t="s">
        <v>3</v>
      </c>
      <c r="C51" s="55" t="s">
        <v>140</v>
      </c>
      <c r="D51" s="55" t="s">
        <v>141</v>
      </c>
      <c r="E51" s="55" t="s">
        <v>142</v>
      </c>
      <c r="F51" s="55" t="s">
        <v>64</v>
      </c>
      <c r="G51" s="55" t="s">
        <v>8</v>
      </c>
      <c r="H51" s="55" t="s">
        <v>9</v>
      </c>
    </row>
    <row r="52" spans="1:8" ht="14.25" customHeight="1">
      <c r="A52" s="45">
        <v>9</v>
      </c>
      <c r="B52" s="45" t="s">
        <v>143</v>
      </c>
      <c r="C52" s="45" t="s">
        <v>144</v>
      </c>
      <c r="D52" s="45" t="s">
        <v>145</v>
      </c>
      <c r="E52" s="45" t="s">
        <v>146</v>
      </c>
      <c r="F52" s="45" t="s">
        <v>147</v>
      </c>
      <c r="G52" s="45" t="s">
        <v>148</v>
      </c>
      <c r="H52" s="45" t="s">
        <v>149</v>
      </c>
    </row>
    <row r="53" spans="1:8" ht="14.25" customHeight="1">
      <c r="A53" s="45">
        <v>10</v>
      </c>
      <c r="B53" s="45" t="s">
        <v>48</v>
      </c>
      <c r="C53" s="45" t="s">
        <v>150</v>
      </c>
      <c r="D53" s="45" t="s">
        <v>151</v>
      </c>
      <c r="E53" s="45" t="s">
        <v>152</v>
      </c>
      <c r="F53" s="45" t="s">
        <v>96</v>
      </c>
      <c r="G53" s="45" t="s">
        <v>153</v>
      </c>
      <c r="H53" s="45" t="s">
        <v>154</v>
      </c>
    </row>
    <row r="54" spans="1:8" ht="14.25" customHeight="1">
      <c r="A54" s="45">
        <v>11</v>
      </c>
      <c r="B54" s="45" t="s">
        <v>155</v>
      </c>
      <c r="C54" s="45" t="s">
        <v>156</v>
      </c>
      <c r="D54" s="45" t="s">
        <v>157</v>
      </c>
      <c r="E54" s="45" t="s">
        <v>158</v>
      </c>
      <c r="F54" s="45" t="s">
        <v>102</v>
      </c>
      <c r="G54" s="45" t="s">
        <v>159</v>
      </c>
      <c r="H54" s="45" t="s">
        <v>160</v>
      </c>
    </row>
    <row r="55" spans="1:8" ht="14.25" customHeight="1">
      <c r="A55" s="45">
        <v>12</v>
      </c>
      <c r="B55" s="45" t="s">
        <v>161</v>
      </c>
      <c r="C55" s="45" t="s">
        <v>162</v>
      </c>
      <c r="D55" s="45" t="s">
        <v>163</v>
      </c>
      <c r="E55" s="45" t="s">
        <v>164</v>
      </c>
      <c r="F55" s="45" t="s">
        <v>102</v>
      </c>
      <c r="G55" s="45" t="s">
        <v>165</v>
      </c>
      <c r="H55" s="45" t="s">
        <v>166</v>
      </c>
    </row>
    <row r="56" spans="1:8" ht="14.25" customHeight="1">
      <c r="A56" s="45">
        <v>13</v>
      </c>
      <c r="B56" s="45" t="s">
        <v>167</v>
      </c>
      <c r="C56" s="45" t="s">
        <v>168</v>
      </c>
      <c r="D56" s="45" t="s">
        <v>169</v>
      </c>
      <c r="E56" s="45" t="s">
        <v>170</v>
      </c>
      <c r="F56" s="45" t="s">
        <v>102</v>
      </c>
      <c r="G56" s="45" t="s">
        <v>171</v>
      </c>
      <c r="H56" s="45" t="s">
        <v>172</v>
      </c>
    </row>
    <row r="57" spans="1:8" ht="14.25" customHeight="1">
      <c r="A57" s="57">
        <v>14</v>
      </c>
      <c r="B57" s="57" t="s">
        <v>109</v>
      </c>
      <c r="C57" s="57" t="s">
        <v>173</v>
      </c>
      <c r="D57" s="57" t="s">
        <v>174</v>
      </c>
      <c r="E57" s="57" t="s">
        <v>175</v>
      </c>
      <c r="F57" s="57" t="s">
        <v>176</v>
      </c>
      <c r="G57" s="57" t="s">
        <v>177</v>
      </c>
      <c r="H57" s="57" t="s">
        <v>178</v>
      </c>
    </row>
    <row r="58" spans="1:8" ht="14.25" customHeight="1">
      <c r="A58" s="58">
        <v>15</v>
      </c>
      <c r="B58" s="58" t="s">
        <v>179</v>
      </c>
      <c r="C58" s="58" t="s">
        <v>180</v>
      </c>
      <c r="D58" s="58" t="s">
        <v>181</v>
      </c>
      <c r="E58" s="58" t="s">
        <v>182</v>
      </c>
      <c r="F58" s="58" t="s">
        <v>183</v>
      </c>
      <c r="G58" s="58" t="s">
        <v>184</v>
      </c>
      <c r="H58" s="58" t="s">
        <v>185</v>
      </c>
    </row>
    <row r="59" spans="1:8" ht="14.25" customHeight="1">
      <c r="A59" s="45">
        <v>16</v>
      </c>
      <c r="B59" s="45" t="s">
        <v>186</v>
      </c>
      <c r="C59" s="45" t="s">
        <v>187</v>
      </c>
      <c r="D59" s="45" t="s">
        <v>188</v>
      </c>
      <c r="E59" s="45" t="s">
        <v>189</v>
      </c>
      <c r="F59" s="45" t="s">
        <v>190</v>
      </c>
      <c r="G59" s="45" t="s">
        <v>191</v>
      </c>
      <c r="H59" s="45" t="s">
        <v>192</v>
      </c>
    </row>
    <row r="60" spans="1:8" ht="14.25" customHeight="1">
      <c r="A60" s="45"/>
      <c r="B60" s="45"/>
      <c r="C60" s="45"/>
      <c r="D60" s="45"/>
      <c r="E60" s="45"/>
      <c r="F60" s="45"/>
      <c r="G60" s="45"/>
      <c r="H60" s="45"/>
    </row>
    <row r="61" spans="1:8" ht="14.25" customHeight="1">
      <c r="A61" s="285" t="s">
        <v>193</v>
      </c>
      <c r="B61" s="285"/>
      <c r="C61" s="285"/>
      <c r="D61" s="285"/>
      <c r="E61" s="285"/>
      <c r="F61" s="285"/>
      <c r="G61" s="285"/>
      <c r="H61" s="285"/>
    </row>
    <row r="62" spans="1:8" ht="14.25" customHeight="1">
      <c r="A62" s="55" t="s">
        <v>2</v>
      </c>
      <c r="B62" s="55" t="s">
        <v>61</v>
      </c>
      <c r="C62" s="55" t="s">
        <v>4</v>
      </c>
      <c r="D62" s="55" t="s">
        <v>194</v>
      </c>
      <c r="E62" s="55" t="s">
        <v>195</v>
      </c>
      <c r="F62" s="55" t="s">
        <v>64</v>
      </c>
      <c r="G62" s="55" t="s">
        <v>65</v>
      </c>
      <c r="H62" s="55" t="s">
        <v>9</v>
      </c>
    </row>
    <row r="63" spans="1:8" ht="14.25" customHeight="1">
      <c r="A63" s="45">
        <v>1</v>
      </c>
      <c r="B63" s="45" t="s">
        <v>196</v>
      </c>
      <c r="C63" s="45" t="s">
        <v>197</v>
      </c>
      <c r="D63" s="45" t="s">
        <v>198</v>
      </c>
      <c r="E63" s="45" t="s">
        <v>83</v>
      </c>
      <c r="F63" s="45" t="s">
        <v>102</v>
      </c>
      <c r="G63" s="45" t="s">
        <v>85</v>
      </c>
      <c r="H63" s="45" t="s">
        <v>199</v>
      </c>
    </row>
    <row r="64" spans="1:8" ht="14.25" customHeight="1">
      <c r="A64" s="45">
        <v>2</v>
      </c>
      <c r="B64" s="45" t="s">
        <v>86</v>
      </c>
      <c r="C64" s="45" t="s">
        <v>200</v>
      </c>
      <c r="D64" s="45" t="s">
        <v>201</v>
      </c>
      <c r="E64" s="45" t="s">
        <v>89</v>
      </c>
      <c r="F64" s="45" t="s">
        <v>102</v>
      </c>
      <c r="G64" s="45" t="s">
        <v>73</v>
      </c>
      <c r="H64" s="45" t="s">
        <v>202</v>
      </c>
    </row>
    <row r="65" spans="1:8" ht="14.25" customHeight="1">
      <c r="A65" s="45">
        <v>3</v>
      </c>
      <c r="B65" s="45" t="s">
        <v>92</v>
      </c>
      <c r="C65" s="45" t="s">
        <v>203</v>
      </c>
      <c r="D65" s="45" t="s">
        <v>204</v>
      </c>
      <c r="E65" s="45" t="s">
        <v>205</v>
      </c>
      <c r="F65" s="45" t="s">
        <v>96</v>
      </c>
      <c r="G65" s="45" t="s">
        <v>97</v>
      </c>
      <c r="H65" s="45" t="s">
        <v>206</v>
      </c>
    </row>
    <row r="66" spans="1:8">
      <c r="A66" s="45">
        <v>4</v>
      </c>
      <c r="B66" s="45" t="s">
        <v>98</v>
      </c>
      <c r="C66" s="45" t="s">
        <v>207</v>
      </c>
      <c r="D66" s="45" t="s">
        <v>208</v>
      </c>
      <c r="E66" s="45" t="s">
        <v>209</v>
      </c>
      <c r="F66" s="45" t="s">
        <v>102</v>
      </c>
      <c r="G66" s="45" t="s">
        <v>97</v>
      </c>
      <c r="H66" s="45" t="s">
        <v>210</v>
      </c>
    </row>
    <row r="67" spans="1:8">
      <c r="A67" s="45">
        <v>5</v>
      </c>
      <c r="B67" s="45" t="s">
        <v>211</v>
      </c>
      <c r="C67" s="45" t="s">
        <v>212</v>
      </c>
      <c r="D67" s="45" t="s">
        <v>213</v>
      </c>
      <c r="E67" s="45" t="s">
        <v>214</v>
      </c>
      <c r="F67" s="45" t="s">
        <v>102</v>
      </c>
      <c r="G67" s="45" t="s">
        <v>73</v>
      </c>
      <c r="H67" s="45" t="s">
        <v>215</v>
      </c>
    </row>
    <row r="68" spans="1:8">
      <c r="A68" s="45">
        <v>6</v>
      </c>
      <c r="B68" s="45" t="s">
        <v>107</v>
      </c>
      <c r="C68" s="45" t="s">
        <v>216</v>
      </c>
      <c r="D68" s="45" t="s">
        <v>177</v>
      </c>
      <c r="E68" s="45" t="s">
        <v>217</v>
      </c>
      <c r="F68" s="45" t="s">
        <v>111</v>
      </c>
      <c r="G68" s="45" t="s">
        <v>73</v>
      </c>
      <c r="H68" s="45" t="s">
        <v>218</v>
      </c>
    </row>
    <row r="69" spans="1:8">
      <c r="A69" s="57"/>
      <c r="B69" s="57"/>
      <c r="C69" s="57"/>
      <c r="D69" s="57"/>
      <c r="E69" s="57"/>
      <c r="F69" s="57"/>
      <c r="G69" s="57"/>
      <c r="H69" s="57"/>
    </row>
    <row r="70" spans="1:8" hidden="1">
      <c r="A70" s="286" t="s">
        <v>219</v>
      </c>
      <c r="B70" s="286"/>
      <c r="C70" s="286"/>
      <c r="D70" s="286"/>
      <c r="E70" s="286"/>
      <c r="F70" s="286"/>
      <c r="G70" s="286"/>
      <c r="H70" s="286"/>
    </row>
  </sheetData>
  <mergeCells count="13">
    <mergeCell ref="A61:H61"/>
    <mergeCell ref="A70:H70"/>
    <mergeCell ref="D28:H35"/>
    <mergeCell ref="A37:H37"/>
    <mergeCell ref="A38:H43"/>
    <mergeCell ref="A45:H45"/>
    <mergeCell ref="A46:H48"/>
    <mergeCell ref="A50:H50"/>
    <mergeCell ref="A1:H2"/>
    <mergeCell ref="A3:H3"/>
    <mergeCell ref="A5:H5"/>
    <mergeCell ref="A16:H16"/>
    <mergeCell ref="A27:H27"/>
  </mergeCells>
  <conditionalFormatting sqref="G17:G25">
    <cfRule type="expression" dxfId="58" priority="1">
      <formula>G17="Completato"</formula>
    </cfRule>
    <cfRule type="expression" dxfId="57" priority="2">
      <formula>G17="In corso"</formula>
    </cfRule>
    <cfRule type="expression" dxfId="56" priority="3">
      <formula>G17="Da fare"</formula>
    </cfRule>
  </conditionalFormatting>
  <dataValidations count="1">
    <dataValidation type="list" sqref="G17:G25" xr:uid="{00000000-0002-0000-0000-000000000000}">
      <formula1>"Da fare,In corso,Completato,Non applicabile"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7"/>
  <sheetViews>
    <sheetView workbookViewId="0">
      <selection activeCell="B14" sqref="B14"/>
    </sheetView>
  </sheetViews>
  <sheetFormatPr defaultColWidth="0" defaultRowHeight="13.8"/>
  <cols>
    <col min="1" max="1" width="43" customWidth="1"/>
    <col min="2" max="2" width="53.09765625" customWidth="1"/>
    <col min="3" max="3" width="16" customWidth="1"/>
    <col min="4" max="4" width="90.8984375" customWidth="1"/>
    <col min="5" max="16384" width="8.796875" hidden="1"/>
  </cols>
  <sheetData>
    <row r="1" spans="1:4" ht="17.399999999999999" customHeight="1">
      <c r="A1" s="306" t="s">
        <v>5439</v>
      </c>
      <c r="B1" s="306" t="s">
        <v>220</v>
      </c>
      <c r="C1" s="306" t="s">
        <v>220</v>
      </c>
      <c r="D1" s="306" t="s">
        <v>220</v>
      </c>
    </row>
    <row r="2" spans="1:4" ht="17.399999999999999" customHeight="1">
      <c r="A2" s="307" t="s">
        <v>220</v>
      </c>
      <c r="B2" s="307" t="s">
        <v>220</v>
      </c>
      <c r="C2" s="307" t="s">
        <v>220</v>
      </c>
      <c r="D2" s="307" t="s">
        <v>220</v>
      </c>
    </row>
    <row r="3" spans="1:4" ht="12.3" customHeight="1">
      <c r="A3" s="308" t="s">
        <v>221</v>
      </c>
      <c r="B3" s="308"/>
      <c r="C3" s="308"/>
      <c r="D3" s="308"/>
    </row>
    <row r="5" spans="1:4" ht="11.1" customHeight="1">
      <c r="A5" s="304" t="s">
        <v>222</v>
      </c>
      <c r="B5" s="304" t="s">
        <v>222</v>
      </c>
      <c r="C5" s="304" t="s">
        <v>222</v>
      </c>
      <c r="D5" s="304" t="s">
        <v>222</v>
      </c>
    </row>
    <row r="6" spans="1:4" ht="14.25" customHeight="1">
      <c r="A6" s="75" t="s">
        <v>223</v>
      </c>
      <c r="B6" s="75" t="s">
        <v>224</v>
      </c>
      <c r="C6" s="75" t="s">
        <v>225</v>
      </c>
      <c r="D6" s="75" t="s">
        <v>226</v>
      </c>
    </row>
    <row r="7" spans="1:4">
      <c r="A7" s="22" t="s">
        <v>227</v>
      </c>
      <c r="B7" s="76">
        <v>2026</v>
      </c>
      <c r="C7" s="22" t="s">
        <v>228</v>
      </c>
      <c r="D7" s="22" t="s">
        <v>5440</v>
      </c>
    </row>
    <row r="8" spans="1:4">
      <c r="A8" s="22" t="s">
        <v>229</v>
      </c>
      <c r="B8" s="61">
        <v>43831</v>
      </c>
      <c r="C8" s="22" t="s">
        <v>230</v>
      </c>
      <c r="D8" s="22" t="s">
        <v>231</v>
      </c>
    </row>
    <row r="9" spans="1:4">
      <c r="A9" s="22" t="s">
        <v>232</v>
      </c>
      <c r="B9" s="62" t="s">
        <v>233</v>
      </c>
      <c r="C9" s="22" t="s">
        <v>234</v>
      </c>
      <c r="D9" s="22" t="s">
        <v>235</v>
      </c>
    </row>
    <row r="10" spans="1:4">
      <c r="A10" s="22" t="s">
        <v>236</v>
      </c>
      <c r="B10" s="77">
        <f>IF(AND(B9="Sì",B7&gt;=YEAR(B8),B7&lt;=YEAR(B8)+4),5%,15%)</f>
        <v>0.15</v>
      </c>
      <c r="C10" s="22" t="s">
        <v>237</v>
      </c>
      <c r="D10" s="22" t="s">
        <v>238</v>
      </c>
    </row>
    <row r="11" spans="1:4">
      <c r="A11" s="22" t="s">
        <v>239</v>
      </c>
      <c r="B11" s="63"/>
      <c r="C11" s="22" t="s">
        <v>237</v>
      </c>
      <c r="D11" s="22" t="s">
        <v>240</v>
      </c>
    </row>
    <row r="12" spans="1:4">
      <c r="A12" s="22" t="s">
        <v>241</v>
      </c>
      <c r="B12" s="77">
        <f>IF(B11="",B10,B11)</f>
        <v>0.15</v>
      </c>
      <c r="C12" s="22" t="s">
        <v>237</v>
      </c>
      <c r="D12" s="22" t="s">
        <v>242</v>
      </c>
    </row>
    <row r="13" spans="1:4">
      <c r="A13" s="22" t="s">
        <v>243</v>
      </c>
      <c r="B13" s="64">
        <v>85000</v>
      </c>
      <c r="C13" s="22" t="s">
        <v>244</v>
      </c>
      <c r="D13" s="22" t="s">
        <v>245</v>
      </c>
    </row>
    <row r="14" spans="1:4">
      <c r="A14" s="22" t="s">
        <v>246</v>
      </c>
      <c r="B14" s="64">
        <v>100000</v>
      </c>
      <c r="C14" s="22" t="s">
        <v>244</v>
      </c>
      <c r="D14" s="22" t="s">
        <v>247</v>
      </c>
    </row>
    <row r="15" spans="1:4">
      <c r="A15" s="22" t="s">
        <v>248</v>
      </c>
      <c r="B15" s="62" t="s">
        <v>233</v>
      </c>
      <c r="C15" s="22" t="s">
        <v>234</v>
      </c>
      <c r="D15" s="22" t="s">
        <v>249</v>
      </c>
    </row>
    <row r="16" spans="1:4">
      <c r="A16" s="22" t="s">
        <v>250</v>
      </c>
      <c r="B16" s="78">
        <f>IF(AND(B15="Sì",YEAR(B8)=B7),B13*(DATE(B7,12,31)-B8+1)/(DATE(B7,12,31)-DATE(B7,1,1)+1),B13)</f>
        <v>85000</v>
      </c>
      <c r="C16" s="22" t="s">
        <v>244</v>
      </c>
      <c r="D16" s="22" t="s">
        <v>251</v>
      </c>
    </row>
    <row r="17" spans="1:4">
      <c r="A17" s="22" t="s">
        <v>252</v>
      </c>
      <c r="B17" s="64">
        <v>0</v>
      </c>
      <c r="C17" s="22" t="s">
        <v>244</v>
      </c>
      <c r="D17" s="22" t="s">
        <v>253</v>
      </c>
    </row>
    <row r="18" spans="1:4">
      <c r="A18" s="22" t="s">
        <v>254</v>
      </c>
      <c r="B18" s="64">
        <v>20000</v>
      </c>
      <c r="C18" s="22" t="s">
        <v>244</v>
      </c>
      <c r="D18" s="22" t="s">
        <v>255</v>
      </c>
    </row>
    <row r="19" spans="1:4">
      <c r="A19" s="22" t="s">
        <v>256</v>
      </c>
      <c r="B19" s="64">
        <v>0</v>
      </c>
      <c r="C19" s="22" t="s">
        <v>244</v>
      </c>
      <c r="D19" s="22" t="s">
        <v>257</v>
      </c>
    </row>
    <row r="20" spans="1:4">
      <c r="A20" s="22" t="s">
        <v>258</v>
      </c>
      <c r="B20" s="64">
        <v>35000</v>
      </c>
      <c r="C20" s="22" t="s">
        <v>244</v>
      </c>
      <c r="D20" s="22" t="s">
        <v>5441</v>
      </c>
    </row>
    <row r="21" spans="1:4">
      <c r="A21" s="22" t="s">
        <v>259</v>
      </c>
      <c r="B21" s="62" t="s">
        <v>260</v>
      </c>
      <c r="C21" s="22" t="s">
        <v>234</v>
      </c>
      <c r="D21" s="22" t="s">
        <v>261</v>
      </c>
    </row>
    <row r="22" spans="1:4">
      <c r="A22" s="22" t="s">
        <v>262</v>
      </c>
      <c r="B22" s="62" t="s">
        <v>260</v>
      </c>
      <c r="C22" s="22" t="s">
        <v>234</v>
      </c>
      <c r="D22" s="22" t="s">
        <v>263</v>
      </c>
    </row>
    <row r="23" spans="1:4">
      <c r="A23" s="22" t="s">
        <v>264</v>
      </c>
      <c r="B23" s="79" t="str">
        <f>IF(AND(B17&lt;=B18,B19&lt;=B20,B21="No",B22="No"),"CONTROLLI PARAMETRICI OK","VERIFICARE REQUISITI / CAUSE OSTATIVE")</f>
        <v>CONTROLLI PARAMETRICI OK</v>
      </c>
      <c r="C23" s="22" t="s">
        <v>265</v>
      </c>
      <c r="D23" s="22" t="s">
        <v>266</v>
      </c>
    </row>
    <row r="26" spans="1:4" ht="11.1" customHeight="1">
      <c r="A26" s="304" t="s">
        <v>267</v>
      </c>
      <c r="B26" s="304" t="s">
        <v>267</v>
      </c>
      <c r="C26" s="304" t="s">
        <v>267</v>
      </c>
      <c r="D26" s="304" t="s">
        <v>267</v>
      </c>
    </row>
    <row r="27" spans="1:4" ht="14.25" customHeight="1">
      <c r="A27" s="75" t="s">
        <v>223</v>
      </c>
      <c r="B27" s="75" t="s">
        <v>224</v>
      </c>
      <c r="C27" s="75" t="s">
        <v>225</v>
      </c>
      <c r="D27" s="75" t="s">
        <v>226</v>
      </c>
    </row>
    <row r="28" spans="1:4">
      <c r="A28" s="22" t="s">
        <v>268</v>
      </c>
      <c r="B28" s="62" t="s">
        <v>269</v>
      </c>
      <c r="C28" s="22" t="s">
        <v>270</v>
      </c>
      <c r="D28" s="22" t="s">
        <v>271</v>
      </c>
    </row>
    <row r="29" spans="1:4">
      <c r="A29" s="22" t="s">
        <v>272</v>
      </c>
      <c r="B29" s="63">
        <v>0.26069999999999999</v>
      </c>
      <c r="C29" s="22" t="s">
        <v>237</v>
      </c>
      <c r="D29" s="22" t="s">
        <v>273</v>
      </c>
    </row>
    <row r="30" spans="1:4">
      <c r="A30" s="22" t="s">
        <v>274</v>
      </c>
      <c r="B30" s="63">
        <v>0.24</v>
      </c>
      <c r="C30" s="22" t="s">
        <v>237</v>
      </c>
      <c r="D30" s="22" t="s">
        <v>275</v>
      </c>
    </row>
    <row r="31" spans="1:4">
      <c r="A31" s="22" t="s">
        <v>276</v>
      </c>
      <c r="B31" s="63">
        <v>0.24</v>
      </c>
      <c r="C31" s="22" t="s">
        <v>237</v>
      </c>
      <c r="D31" s="22" t="s">
        <v>5442</v>
      </c>
    </row>
    <row r="32" spans="1:4">
      <c r="A32" s="22" t="s">
        <v>277</v>
      </c>
      <c r="B32" s="63">
        <v>0.24479999999999999</v>
      </c>
      <c r="C32" s="22" t="s">
        <v>237</v>
      </c>
      <c r="D32" s="22" t="s">
        <v>278</v>
      </c>
    </row>
    <row r="33" spans="1:4">
      <c r="A33" s="22" t="s">
        <v>279</v>
      </c>
      <c r="B33" s="64">
        <v>18808</v>
      </c>
      <c r="C33" s="22" t="s">
        <v>244</v>
      </c>
      <c r="D33" s="22" t="s">
        <v>5443</v>
      </c>
    </row>
    <row r="34" spans="1:4">
      <c r="A34" s="22" t="s">
        <v>280</v>
      </c>
      <c r="B34" s="64">
        <v>56224</v>
      </c>
      <c r="C34" s="22" t="s">
        <v>244</v>
      </c>
      <c r="D34" s="22" t="s">
        <v>5444</v>
      </c>
    </row>
    <row r="35" spans="1:4">
      <c r="A35" s="22" t="s">
        <v>281</v>
      </c>
      <c r="B35" s="64">
        <v>93707</v>
      </c>
      <c r="C35" s="22" t="s">
        <v>244</v>
      </c>
      <c r="D35" s="22" t="s">
        <v>5445</v>
      </c>
    </row>
    <row r="36" spans="1:4">
      <c r="A36" s="22" t="s">
        <v>282</v>
      </c>
      <c r="B36" s="64">
        <v>122295</v>
      </c>
      <c r="C36" s="22" t="s">
        <v>244</v>
      </c>
      <c r="D36" s="22" t="s">
        <v>5446</v>
      </c>
    </row>
    <row r="37" spans="1:4">
      <c r="A37" s="22" t="s">
        <v>283</v>
      </c>
      <c r="B37" s="62" t="s">
        <v>233</v>
      </c>
      <c r="C37" s="22" t="s">
        <v>234</v>
      </c>
      <c r="D37" s="22" t="s">
        <v>284</v>
      </c>
    </row>
    <row r="38" spans="1:4">
      <c r="A38" s="22" t="s">
        <v>285</v>
      </c>
      <c r="B38" s="65">
        <v>4521.3599999999997</v>
      </c>
      <c r="C38" s="22" t="s">
        <v>244</v>
      </c>
      <c r="D38" s="22" t="s">
        <v>286</v>
      </c>
    </row>
    <row r="39" spans="1:4">
      <c r="A39" s="22" t="s">
        <v>287</v>
      </c>
      <c r="B39" s="65">
        <v>4611.6400000000003</v>
      </c>
      <c r="C39" s="22" t="s">
        <v>244</v>
      </c>
      <c r="D39" s="22" t="s">
        <v>286</v>
      </c>
    </row>
    <row r="40" spans="1:4">
      <c r="A40" s="22" t="s">
        <v>288</v>
      </c>
      <c r="B40" s="65">
        <v>7.44</v>
      </c>
      <c r="C40" s="22" t="s">
        <v>244</v>
      </c>
      <c r="D40" s="22" t="s">
        <v>289</v>
      </c>
    </row>
    <row r="41" spans="1:4">
      <c r="A41" s="22" t="s">
        <v>290</v>
      </c>
      <c r="B41" s="66" t="s">
        <v>291</v>
      </c>
      <c r="C41" s="22" t="s">
        <v>270</v>
      </c>
      <c r="D41" s="22" t="s">
        <v>292</v>
      </c>
    </row>
    <row r="42" spans="1:4">
      <c r="A42" s="22" t="s">
        <v>293</v>
      </c>
      <c r="B42" s="67">
        <f>IF(B85="Sì",50%,IF(B41="35% forfettari",IF(B82="Sì",35%,0%),IF(B41="50% nuovi iscritti 2025",IF(AND(B83="Sì",B84="Sì"),50%,0%),0%)))</f>
        <v>0</v>
      </c>
      <c r="C42" s="22" t="s">
        <v>237</v>
      </c>
      <c r="D42" s="22" t="s">
        <v>294</v>
      </c>
    </row>
    <row r="43" spans="1:4">
      <c r="A43" s="22" t="s">
        <v>295</v>
      </c>
      <c r="B43" s="68">
        <v>0.14000000000000001</v>
      </c>
      <c r="C43" s="22" t="s">
        <v>237</v>
      </c>
      <c r="D43" s="22" t="s">
        <v>296</v>
      </c>
    </row>
    <row r="44" spans="1:4">
      <c r="A44" s="22" t="s">
        <v>297</v>
      </c>
      <c r="B44" s="69">
        <v>0</v>
      </c>
      <c r="C44" s="22" t="s">
        <v>244</v>
      </c>
      <c r="D44" s="22" t="s">
        <v>298</v>
      </c>
    </row>
    <row r="45" spans="1:4">
      <c r="A45" s="22" t="s">
        <v>299</v>
      </c>
      <c r="B45" s="66" t="s">
        <v>300</v>
      </c>
      <c r="C45" s="22" t="s">
        <v>270</v>
      </c>
      <c r="D45" s="22" t="s">
        <v>301</v>
      </c>
    </row>
    <row r="46" spans="1:4">
      <c r="A46" s="22" t="s">
        <v>302</v>
      </c>
      <c r="B46" s="70">
        <f>SUMIFS(CONTRIBUTI_VERSATI!$J$10:$J$159,CONTRIBUTI_VERSATI!$D$10:$D$159,$B$7,CONTRIBUTI_VERSATI!$M$10:$M$159,1)</f>
        <v>5000</v>
      </c>
      <c r="C46" s="22" t="s">
        <v>244</v>
      </c>
      <c r="D46" s="22" t="s">
        <v>303</v>
      </c>
    </row>
    <row r="47" spans="1:4">
      <c r="A47" s="22" t="s">
        <v>304</v>
      </c>
      <c r="B47" s="69"/>
      <c r="C47" s="22" t="s">
        <v>244</v>
      </c>
      <c r="D47" s="22" t="s">
        <v>305</v>
      </c>
    </row>
    <row r="48" spans="1:4">
      <c r="A48" s="22" t="s">
        <v>306</v>
      </c>
      <c r="B48" s="69" t="s">
        <v>260</v>
      </c>
      <c r="C48" s="22" t="s">
        <v>234</v>
      </c>
      <c r="D48" s="22" t="s">
        <v>307</v>
      </c>
    </row>
    <row r="49" spans="1:4">
      <c r="A49" t="s">
        <v>308</v>
      </c>
      <c r="B49" s="47"/>
      <c r="C49" t="s">
        <v>244</v>
      </c>
      <c r="D49" t="s">
        <v>309</v>
      </c>
    </row>
    <row r="50" spans="1:4">
      <c r="A50" t="s">
        <v>310</v>
      </c>
      <c r="B50" s="48" t="s">
        <v>260</v>
      </c>
      <c r="C50" t="s">
        <v>234</v>
      </c>
      <c r="D50" t="s">
        <v>311</v>
      </c>
    </row>
    <row r="52" spans="1:4" ht="11.1" customHeight="1">
      <c r="A52" s="304" t="s">
        <v>312</v>
      </c>
      <c r="B52" s="304" t="s">
        <v>312</v>
      </c>
      <c r="C52" s="304" t="s">
        <v>312</v>
      </c>
      <c r="D52" s="304" t="s">
        <v>312</v>
      </c>
    </row>
    <row r="53" spans="1:4" ht="14.25" customHeight="1">
      <c r="A53" s="75" t="s">
        <v>223</v>
      </c>
      <c r="B53" s="75" t="s">
        <v>224</v>
      </c>
      <c r="C53" s="75" t="s">
        <v>313</v>
      </c>
      <c r="D53" s="75" t="s">
        <v>226</v>
      </c>
    </row>
    <row r="54" spans="1:4">
      <c r="A54" s="22" t="s">
        <v>314</v>
      </c>
      <c r="B54" s="63">
        <v>1</v>
      </c>
      <c r="C54" s="22" t="s">
        <v>315</v>
      </c>
      <c r="D54" s="22" t="s">
        <v>316</v>
      </c>
    </row>
    <row r="55" spans="1:4">
      <c r="A55" s="22" t="s">
        <v>317</v>
      </c>
      <c r="B55" s="63">
        <v>0.4</v>
      </c>
      <c r="C55" s="22" t="s">
        <v>318</v>
      </c>
      <c r="D55" s="22" t="s">
        <v>319</v>
      </c>
    </row>
    <row r="56" spans="1:4">
      <c r="A56" s="22" t="s">
        <v>320</v>
      </c>
      <c r="B56" s="63">
        <v>0.6</v>
      </c>
      <c r="C56" s="22" t="s">
        <v>318</v>
      </c>
      <c r="D56" s="22" t="s">
        <v>321</v>
      </c>
    </row>
    <row r="57" spans="1:4">
      <c r="A57" s="22" t="s">
        <v>322</v>
      </c>
      <c r="B57" s="63">
        <v>0.8</v>
      </c>
      <c r="C57" s="22" t="s">
        <v>323</v>
      </c>
      <c r="D57" s="22" t="s">
        <v>324</v>
      </c>
    </row>
    <row r="58" spans="1:4">
      <c r="A58" s="22" t="s">
        <v>325</v>
      </c>
      <c r="B58" s="63">
        <v>0.5</v>
      </c>
      <c r="C58" s="22" t="s">
        <v>318</v>
      </c>
      <c r="D58" s="22" t="s">
        <v>326</v>
      </c>
    </row>
    <row r="59" spans="1:4">
      <c r="A59" s="22" t="s">
        <v>327</v>
      </c>
      <c r="B59" s="63">
        <v>0.5</v>
      </c>
      <c r="C59" s="22" t="s">
        <v>318</v>
      </c>
      <c r="D59" s="22" t="s">
        <v>326</v>
      </c>
    </row>
    <row r="62" spans="1:4" ht="11.1" customHeight="1">
      <c r="A62" s="304" t="s">
        <v>328</v>
      </c>
      <c r="B62" s="304" t="s">
        <v>328</v>
      </c>
      <c r="C62" s="304" t="s">
        <v>328</v>
      </c>
      <c r="D62" s="304" t="s">
        <v>328</v>
      </c>
    </row>
    <row r="63" spans="1:4" ht="14.25" customHeight="1">
      <c r="A63" s="75" t="s">
        <v>223</v>
      </c>
      <c r="B63" s="75" t="s">
        <v>224</v>
      </c>
      <c r="C63" s="75" t="s">
        <v>313</v>
      </c>
      <c r="D63" s="75" t="s">
        <v>226</v>
      </c>
    </row>
    <row r="64" spans="1:4">
      <c r="A64" s="22" t="s">
        <v>329</v>
      </c>
      <c r="B64" s="62" t="s">
        <v>233</v>
      </c>
      <c r="C64" s="22" t="s">
        <v>234</v>
      </c>
      <c r="D64" s="22" t="s">
        <v>330</v>
      </c>
    </row>
    <row r="66" spans="1:4" ht="11.1" customHeight="1">
      <c r="A66" s="305" t="s">
        <v>331</v>
      </c>
      <c r="B66" s="305"/>
      <c r="C66" s="305"/>
      <c r="D66" s="305"/>
    </row>
    <row r="67" spans="1:4" ht="11.1" customHeight="1">
      <c r="A67" s="80" t="s">
        <v>223</v>
      </c>
      <c r="B67" s="80" t="s">
        <v>224</v>
      </c>
      <c r="C67" s="80" t="s">
        <v>225</v>
      </c>
      <c r="D67" s="80" t="s">
        <v>226</v>
      </c>
    </row>
    <row r="68" spans="1:4" ht="11.1" customHeight="1">
      <c r="A68" s="81" t="s">
        <v>332</v>
      </c>
      <c r="B68" s="91">
        <v>46248</v>
      </c>
      <c r="C68" s="23" t="s">
        <v>230</v>
      </c>
      <c r="D68" s="23" t="s">
        <v>333</v>
      </c>
    </row>
    <row r="69" spans="1:4" ht="11.1" customHeight="1">
      <c r="A69" s="81" t="s">
        <v>334</v>
      </c>
      <c r="B69" s="71">
        <v>30</v>
      </c>
      <c r="C69" s="23" t="s">
        <v>335</v>
      </c>
      <c r="D69" s="23" t="s">
        <v>336</v>
      </c>
    </row>
    <row r="70" spans="1:4" ht="11.1" customHeight="1">
      <c r="A70" s="81" t="s">
        <v>337</v>
      </c>
      <c r="B70" s="72">
        <v>0.25</v>
      </c>
      <c r="C70" s="23" t="s">
        <v>338</v>
      </c>
      <c r="D70" s="23" t="s">
        <v>339</v>
      </c>
    </row>
    <row r="71" spans="1:4" ht="11.1" customHeight="1">
      <c r="A71" s="81" t="s">
        <v>340</v>
      </c>
      <c r="B71" s="72">
        <v>0.4</v>
      </c>
      <c r="C71" s="23" t="s">
        <v>338</v>
      </c>
      <c r="D71" s="23" t="s">
        <v>341</v>
      </c>
    </row>
    <row r="72" spans="1:4" ht="11.1" customHeight="1">
      <c r="A72" s="81" t="s">
        <v>342</v>
      </c>
      <c r="B72" s="72">
        <v>1</v>
      </c>
      <c r="C72" s="23" t="s">
        <v>343</v>
      </c>
      <c r="D72" s="23" t="s">
        <v>344</v>
      </c>
    </row>
    <row r="73" spans="1:4" ht="11.1" customHeight="1">
      <c r="A73" s="81" t="s">
        <v>345</v>
      </c>
      <c r="B73" s="73">
        <v>30000</v>
      </c>
      <c r="C73" s="23" t="s">
        <v>244</v>
      </c>
      <c r="D73" s="23" t="s">
        <v>346</v>
      </c>
    </row>
    <row r="74" spans="1:4" ht="11.1" customHeight="1">
      <c r="A74" s="81" t="s">
        <v>347</v>
      </c>
      <c r="B74" s="71">
        <v>30</v>
      </c>
      <c r="C74" s="23" t="s">
        <v>348</v>
      </c>
      <c r="D74" s="23" t="s">
        <v>349</v>
      </c>
    </row>
    <row r="75" spans="1:4" ht="11.1" customHeight="1">
      <c r="A75" s="81" t="s">
        <v>350</v>
      </c>
      <c r="B75" s="71">
        <v>6</v>
      </c>
      <c r="C75" s="23" t="s">
        <v>351</v>
      </c>
      <c r="D75" s="23" t="s">
        <v>352</v>
      </c>
    </row>
    <row r="76" spans="1:4" ht="11.1" customHeight="1">
      <c r="A76" s="81" t="s">
        <v>353</v>
      </c>
      <c r="B76" s="71">
        <v>30</v>
      </c>
      <c r="C76" s="23" t="s">
        <v>348</v>
      </c>
      <c r="D76" s="23" t="s">
        <v>354</v>
      </c>
    </row>
    <row r="77" spans="1:4" ht="11.1" customHeight="1">
      <c r="A77" s="81" t="s">
        <v>355</v>
      </c>
      <c r="B77" s="71">
        <v>11</v>
      </c>
      <c r="C77" s="23" t="s">
        <v>351</v>
      </c>
      <c r="D77" s="23" t="s">
        <v>356</v>
      </c>
    </row>
    <row r="78" spans="1:4" ht="11.1" customHeight="1">
      <c r="A78" s="81" t="s">
        <v>357</v>
      </c>
      <c r="B78" s="71" t="s">
        <v>233</v>
      </c>
      <c r="C78" s="23" t="s">
        <v>234</v>
      </c>
      <c r="D78" s="23" t="s">
        <v>358</v>
      </c>
    </row>
    <row r="79" spans="1:4" ht="11.1" customHeight="1">
      <c r="A79" s="81" t="s">
        <v>359</v>
      </c>
      <c r="B79" s="82" t="s">
        <v>5447</v>
      </c>
      <c r="C79" s="23" t="s">
        <v>360</v>
      </c>
      <c r="D79" s="23" t="s">
        <v>5448</v>
      </c>
    </row>
    <row r="80" spans="1:4" ht="11.1" customHeight="1">
      <c r="A80" s="81" t="s">
        <v>361</v>
      </c>
      <c r="B80" s="85">
        <v>46249</v>
      </c>
      <c r="C80" s="23" t="s">
        <v>230</v>
      </c>
      <c r="D80" s="23" t="s">
        <v>362</v>
      </c>
    </row>
    <row r="81" spans="1:4">
      <c r="A81" s="303" t="s">
        <v>363</v>
      </c>
      <c r="B81" s="303"/>
      <c r="C81" s="303"/>
      <c r="D81" s="303"/>
    </row>
    <row r="82" spans="1:4">
      <c r="A82" s="83" t="s">
        <v>364</v>
      </c>
      <c r="B82" s="74" t="s">
        <v>260</v>
      </c>
      <c r="C82" s="83" t="s">
        <v>234</v>
      </c>
      <c r="D82" s="83" t="s">
        <v>365</v>
      </c>
    </row>
    <row r="83" spans="1:4">
      <c r="A83" s="83" t="s">
        <v>366</v>
      </c>
      <c r="B83" s="74" t="s">
        <v>260</v>
      </c>
      <c r="C83" s="83" t="s">
        <v>234</v>
      </c>
      <c r="D83" s="83" t="s">
        <v>367</v>
      </c>
    </row>
    <row r="84" spans="1:4">
      <c r="A84" s="83" t="s">
        <v>368</v>
      </c>
      <c r="B84" s="74" t="s">
        <v>260</v>
      </c>
      <c r="C84" s="83" t="s">
        <v>234</v>
      </c>
      <c r="D84" s="83" t="s">
        <v>369</v>
      </c>
    </row>
    <row r="85" spans="1:4">
      <c r="A85" s="83" t="s">
        <v>370</v>
      </c>
      <c r="B85" s="74" t="s">
        <v>260</v>
      </c>
      <c r="C85" s="83" t="s">
        <v>234</v>
      </c>
      <c r="D85" s="83" t="s">
        <v>371</v>
      </c>
    </row>
    <row r="86" spans="1:4">
      <c r="A86" s="83" t="s">
        <v>372</v>
      </c>
      <c r="B86" s="84" t="str">
        <f>IF(AND(B41="Nessuna",B85="No"),"NESSUNA RIDUZIONE",IF(B42=0,"RIDUZIONE NON APPLICATA · REQUISITI DA CONFERMARE","RIDUZIONE APPLICATA · VERIFICARE DOCUMENTAZIONE INPS"))</f>
        <v>NESSUNA RIDUZIONE</v>
      </c>
      <c r="C86" s="83" t="s">
        <v>265</v>
      </c>
      <c r="D86" s="83" t="s">
        <v>373</v>
      </c>
    </row>
    <row r="87" spans="1:4">
      <c r="A87" s="83" t="s">
        <v>374</v>
      </c>
      <c r="B87" s="84" t="s">
        <v>5449</v>
      </c>
      <c r="C87" s="83" t="s">
        <v>360</v>
      </c>
      <c r="D87" s="83" t="s">
        <v>375</v>
      </c>
    </row>
  </sheetData>
  <mergeCells count="8">
    <mergeCell ref="A81:D81"/>
    <mergeCell ref="A62:D62"/>
    <mergeCell ref="A66:D66"/>
    <mergeCell ref="A1:D2"/>
    <mergeCell ref="A3:D3"/>
    <mergeCell ref="A5:D5"/>
    <mergeCell ref="A26:D26"/>
    <mergeCell ref="A52:D52"/>
  </mergeCells>
  <conditionalFormatting sqref="B23">
    <cfRule type="expression" dxfId="55" priority="1">
      <formula>LEFT(B23,9)="CONTROLLI"</formula>
    </cfRule>
    <cfRule type="expression" dxfId="54" priority="2">
      <formula>LEFT(B23,9)&lt;&gt;"CONTROLLI"</formula>
    </cfRule>
  </conditionalFormatting>
  <dataValidations count="5">
    <dataValidation type="list" sqref="B9 B64 B48 B37 B21:B22 B15" xr:uid="{00000000-0002-0000-0100-000000000000}">
      <formula1>"Sì,No"</formula1>
    </dataValidation>
    <dataValidation type="list" sqref="B28" xr:uid="{00000000-0002-0000-0100-000001000000}">
      <formula1>"Gestione Separata – professionista,Gestione Separata – altra copertura/pensione,Artigiano,Commerciante,Cassa professionale / manuale"</formula1>
    </dataValidation>
    <dataValidation type="list" sqref="B41" xr:uid="{00000000-0002-0000-0100-000002000000}">
      <formula1>"Nessuna,35% forfettari,50% nuovi iscritti 2025"</formula1>
    </dataValidation>
    <dataValidation type="list" sqref="B45" xr:uid="{00000000-0002-0000-0100-000003000000}">
      <formula1>"Stima INPS maturata,Contributi versati nell'anno"</formula1>
    </dataValidation>
    <dataValidation type="list" allowBlank="1" sqref="B50 B82:B85" xr:uid="{00000000-0002-0000-0100-000004000000}">
      <formula1>"Sì,No"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workbookViewId="0">
      <selection activeCell="E8" sqref="E8"/>
    </sheetView>
  </sheetViews>
  <sheetFormatPr defaultRowHeight="13.8" zeroHeight="1"/>
  <cols>
    <col min="1" max="2" width="12" customWidth="1"/>
    <col min="3" max="3" width="17" customWidth="1"/>
    <col min="4" max="4" width="45" customWidth="1"/>
    <col min="5" max="5" width="20" customWidth="1"/>
    <col min="6" max="6" width="46" customWidth="1"/>
    <col min="7" max="7" width="44" customWidth="1"/>
    <col min="8" max="10" width="15" customWidth="1"/>
    <col min="11" max="11" width="16" customWidth="1"/>
    <col min="12" max="12" width="42" customWidth="1"/>
    <col min="13" max="13" width="0" hidden="1" customWidth="1"/>
  </cols>
  <sheetData>
    <row r="1" spans="1:12" ht="17.399999999999999" customHeight="1">
      <c r="A1" s="307" t="s">
        <v>475</v>
      </c>
      <c r="B1" s="307" t="s">
        <v>475</v>
      </c>
      <c r="C1" s="307" t="s">
        <v>475</v>
      </c>
      <c r="D1" s="307" t="s">
        <v>475</v>
      </c>
      <c r="E1" s="307" t="s">
        <v>475</v>
      </c>
      <c r="F1" s="307" t="s">
        <v>475</v>
      </c>
      <c r="G1" s="307" t="s">
        <v>475</v>
      </c>
      <c r="H1" s="307" t="s">
        <v>475</v>
      </c>
      <c r="I1" s="307" t="s">
        <v>475</v>
      </c>
      <c r="J1" s="307" t="s">
        <v>475</v>
      </c>
      <c r="K1" s="307" t="s">
        <v>475</v>
      </c>
      <c r="L1" s="307" t="s">
        <v>475</v>
      </c>
    </row>
    <row r="2" spans="1:12" ht="17.399999999999999" customHeight="1">
      <c r="A2" s="307" t="s">
        <v>475</v>
      </c>
      <c r="B2" s="307" t="s">
        <v>475</v>
      </c>
      <c r="C2" s="307" t="s">
        <v>475</v>
      </c>
      <c r="D2" s="307" t="s">
        <v>475</v>
      </c>
      <c r="E2" s="307" t="s">
        <v>475</v>
      </c>
      <c r="F2" s="307" t="s">
        <v>475</v>
      </c>
      <c r="G2" s="307" t="s">
        <v>475</v>
      </c>
      <c r="H2" s="307" t="s">
        <v>475</v>
      </c>
      <c r="I2" s="307" t="s">
        <v>475</v>
      </c>
      <c r="J2" s="307" t="s">
        <v>475</v>
      </c>
      <c r="K2" s="307" t="s">
        <v>475</v>
      </c>
      <c r="L2" s="307" t="s">
        <v>475</v>
      </c>
    </row>
    <row r="3" spans="1:12" ht="14.25" customHeight="1">
      <c r="A3" s="309" t="s">
        <v>476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</row>
    <row r="4" spans="1:12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/>
    <row r="6" spans="1:12" ht="35.4" customHeight="1">
      <c r="A6" s="99" t="s">
        <v>477</v>
      </c>
      <c r="B6" s="100" t="s">
        <v>478</v>
      </c>
      <c r="C6" s="100" t="s">
        <v>479</v>
      </c>
      <c r="D6" s="100" t="s">
        <v>480</v>
      </c>
      <c r="E6" s="100" t="s">
        <v>481</v>
      </c>
      <c r="F6" s="100" t="s">
        <v>482</v>
      </c>
      <c r="G6" s="100" t="s">
        <v>483</v>
      </c>
      <c r="H6" s="100" t="s">
        <v>484</v>
      </c>
      <c r="I6" s="100" t="s">
        <v>485</v>
      </c>
      <c r="J6" s="100" t="s">
        <v>486</v>
      </c>
      <c r="K6" s="100" t="s">
        <v>28</v>
      </c>
      <c r="L6" s="101" t="s">
        <v>67</v>
      </c>
    </row>
    <row r="7" spans="1:12" ht="27.6">
      <c r="A7" s="102" t="s">
        <v>487</v>
      </c>
      <c r="B7" s="103" t="s">
        <v>233</v>
      </c>
      <c r="C7" s="104" t="s">
        <v>2909</v>
      </c>
      <c r="D7" s="105" t="str">
        <f>IF(C7="","",IFERROR(VLOOKUP(C7,DB_ATECO2025!$A$4:$B$1293,2,FALSE),"Codice ATECO 2025 non trovato"))</f>
        <v>Attività di consulenza in materia di sicurezza e salute dei posti di lavoro</v>
      </c>
      <c r="E7" s="106" t="s">
        <v>4673</v>
      </c>
      <c r="F7" s="105" t="str">
        <f>IF(E7="","",IFERROR(VLOOKUP(E7,DB_ATECO2022!$A$4:$B$1244,2,FALSE),"Codice fiscale non trovato"))</f>
        <v>Consulenza sulla sicurezza ed igiene dei posti di lavoro</v>
      </c>
      <c r="G7" s="107" t="str">
        <f>IF(H7="","",IF(H7=40%,"Gruppo a redditività 40%",IF(H7=54%,"Commercio ambulante altri prodotti",IF(H7=62%,"Intermediari del commercio",IF(H7=67%,"Altre attività",IF(H7=78%,"Professionali / scientifiche / tecniche / sanitarie / istruzione / finanza",IF(H7=86%,"Costruzioni / immobiliare","Verificare")))))))</f>
        <v>Professionali / scientifiche / tecniche / sanitarie / istruzione / finanza</v>
      </c>
      <c r="H7" s="108">
        <f>IF(E7="","",IF(OR(LEFT(E7,2)="10",LEFT(E7,2)="11"),40%,IF(OR(LEFT(E7,2)="45",AND(VALUE(LEFT(E7,4))&gt;=46.2,VALUE(LEFT(E7,4))&lt;=46.9),AND(VALUE(LEFT(E7,4))&gt;=47.1,VALUE(LEFT(E7,4))&lt;=47.7),LEFT(E7,4)="47.9",LEFT(E7,5)="47.81"),40%,IF(AND(VALUE(LEFT(E7,5))&gt;=47.82,VALUE(LEFT(E7,5))&lt;=47.89),54%,IF(OR(LEFT(E7,2)="41",LEFT(E7,2)="42",LEFT(E7,2)="43",LEFT(E7,2)="68"),86%,IF(LEFT(E7,4)="46.1",62%,IF(OR(LEFT(E7,2)="55",LEFT(E7,2)="56"),40%,IF(OR(AND(VALUE(LEFT(E7,2))&gt;=64,VALUE(LEFT(E7,2))&lt;=66),AND(VALUE(LEFT(E7,2))&gt;=69,VALUE(LEFT(E7,2))&lt;=75),AND(VALUE(LEFT(E7,2))&gt;=85,VALUE(LEFT(E7,2))&lt;=88)),78%,67%))))))))</f>
        <v>0.78</v>
      </c>
      <c r="I7" s="109"/>
      <c r="J7" s="110">
        <f>IF(I7="",H7,I7)</f>
        <v>0.78</v>
      </c>
      <c r="K7" s="103" t="s">
        <v>490</v>
      </c>
      <c r="L7" s="111" t="s">
        <v>491</v>
      </c>
    </row>
    <row r="8" spans="1:12">
      <c r="A8" s="102" t="s">
        <v>492</v>
      </c>
      <c r="B8" s="103" t="s">
        <v>260</v>
      </c>
      <c r="C8" s="104"/>
      <c r="D8" s="105" t="str">
        <f>IF(C8="","",IFERROR(VLOOKUP(C8,DB_ATECO2025!$A$4:$B$1293,2,FALSE),"Codice ATECO 2025 non trovato"))</f>
        <v/>
      </c>
      <c r="E8" s="106"/>
      <c r="F8" s="105" t="str">
        <f>IF(E8="","",IFERROR(VLOOKUP(E8,DB_ATECO2022!$A$4:$B$1244,2,FALSE),"Codice fiscale non trovato"))</f>
        <v/>
      </c>
      <c r="G8" s="107" t="str">
        <f>IF(H8="","",IF(H8=40%,"Gruppo a redditività 40%",IF(H8=54%,"Commercio ambulante altri prodotti",IF(H8=62%,"Intermediari del commercio",IF(H8=67%,"Altre attività",IF(H8=78%,"Professionali / scientifiche / tecniche / sanitarie / istruzione / finanza",IF(H8=86%,"Costruzioni / immobiliare","Verificare")))))))</f>
        <v/>
      </c>
      <c r="H8" s="108" t="str">
        <f>IF(E8="","",IF(OR(LEFT(E8,2)="10",LEFT(E8,2)="11"),40%,IF(OR(LEFT(E8,2)="45",AND(VALUE(LEFT(E8,4))&gt;=46.2,VALUE(LEFT(E8,4))&lt;=46.9),AND(VALUE(LEFT(E8,4))&gt;=47.1,VALUE(LEFT(E8,4))&lt;=47.7),LEFT(E8,4)="47.9",LEFT(E8,5)="47.81"),40%,IF(AND(VALUE(LEFT(E8,5))&gt;=47.82,VALUE(LEFT(E8,5))&lt;=47.89),54%,IF(OR(LEFT(E8,2)="41",LEFT(E8,2)="42",LEFT(E8,2)="43",LEFT(E8,2)="68"),86%,IF(LEFT(E8,4)="46.1",62%,IF(OR(LEFT(E8,2)="55",LEFT(E8,2)="56"),40%,IF(OR(AND(VALUE(LEFT(E8,2))&gt;=64,VALUE(LEFT(E8,2))&lt;=66),AND(VALUE(LEFT(E8,2))&gt;=69,VALUE(LEFT(E8,2))&lt;=75),AND(VALUE(LEFT(E8,2))&gt;=85,VALUE(LEFT(E8,2))&lt;=88)),78%,67%))))))))</f>
        <v/>
      </c>
      <c r="I8" s="109"/>
      <c r="J8" s="110" t="str">
        <f>IF(I8="",H8,I8)</f>
        <v/>
      </c>
      <c r="K8" s="103" t="s">
        <v>490</v>
      </c>
      <c r="L8" s="111"/>
    </row>
    <row r="9" spans="1:12">
      <c r="A9" s="102" t="s">
        <v>493</v>
      </c>
      <c r="B9" s="103" t="s">
        <v>260</v>
      </c>
      <c r="C9" s="104"/>
      <c r="D9" s="105" t="str">
        <f>IF(C9="","",IFERROR(VLOOKUP(C9,DB_ATECO2025!$A$4:$B$1293,2,FALSE),"Codice ATECO 2025 non trovato"))</f>
        <v/>
      </c>
      <c r="E9" s="106"/>
      <c r="F9" s="105" t="str">
        <f>IF(E9="","",IFERROR(VLOOKUP(E9,DB_ATECO2022!$A$4:$B$1244,2,FALSE),"Codice fiscale non trovato"))</f>
        <v/>
      </c>
      <c r="G9" s="107" t="str">
        <f>IF(H9="","",IF(H9=40%,"Gruppo a redditività 40%",IF(H9=54%,"Commercio ambulante altri prodotti",IF(H9=62%,"Intermediari del commercio",IF(H9=67%,"Altre attività",IF(H9=78%,"Professionali / scientifiche / tecniche / sanitarie / istruzione / finanza",IF(H9=86%,"Costruzioni / immobiliare","Verificare")))))))</f>
        <v/>
      </c>
      <c r="H9" s="108" t="str">
        <f>IF(E9="","",IF(OR(LEFT(E9,2)="10",LEFT(E9,2)="11"),40%,IF(OR(LEFT(E9,2)="45",AND(VALUE(LEFT(E9,4))&gt;=46.2,VALUE(LEFT(E9,4))&lt;=46.9),AND(VALUE(LEFT(E9,4))&gt;=47.1,VALUE(LEFT(E9,4))&lt;=47.7),LEFT(E9,4)="47.9",LEFT(E9,5)="47.81"),40%,IF(AND(VALUE(LEFT(E9,5))&gt;=47.82,VALUE(LEFT(E9,5))&lt;=47.89),54%,IF(OR(LEFT(E9,2)="41",LEFT(E9,2)="42",LEFT(E9,2)="43",LEFT(E9,2)="68"),86%,IF(LEFT(E9,4)="46.1",62%,IF(OR(LEFT(E9,2)="55",LEFT(E9,2)="56"),40%,IF(OR(AND(VALUE(LEFT(E9,2))&gt;=64,VALUE(LEFT(E9,2))&lt;=66),AND(VALUE(LEFT(E9,2))&gt;=69,VALUE(LEFT(E9,2))&lt;=75),AND(VALUE(LEFT(E9,2))&gt;=85,VALUE(LEFT(E9,2))&lt;=88)),78%,67%))))))))</f>
        <v/>
      </c>
      <c r="I9" s="109"/>
      <c r="J9" s="110" t="str">
        <f>IF(I9="",H9,I9)</f>
        <v/>
      </c>
      <c r="K9" s="103" t="s">
        <v>490</v>
      </c>
      <c r="L9" s="111"/>
    </row>
    <row r="10" spans="1:12">
      <c r="A10" s="102" t="s">
        <v>494</v>
      </c>
      <c r="B10" s="103" t="s">
        <v>260</v>
      </c>
      <c r="C10" s="104"/>
      <c r="D10" s="105" t="str">
        <f>IF(C10="","",IFERROR(VLOOKUP(C10,DB_ATECO2025!$A$4:$B$1293,2,FALSE),"Codice ATECO 2025 non trovato"))</f>
        <v/>
      </c>
      <c r="E10" s="106"/>
      <c r="F10" s="105" t="str">
        <f>IF(E10="","",IFERROR(VLOOKUP(E10,DB_ATECO2022!$A$4:$B$1244,2,FALSE),"Codice fiscale non trovato"))</f>
        <v/>
      </c>
      <c r="G10" s="107" t="str">
        <f>IF(H10="","",IF(H10=40%,"Gruppo a redditività 40%",IF(H10=54%,"Commercio ambulante altri prodotti",IF(H10=62%,"Intermediari del commercio",IF(H10=67%,"Altre attività",IF(H10=78%,"Professionali / scientifiche / tecniche / sanitarie / istruzione / finanza",IF(H10=86%,"Costruzioni / immobiliare","Verificare")))))))</f>
        <v/>
      </c>
      <c r="H10" s="108" t="str">
        <f>IF(E10="","",IF(OR(LEFT(E10,2)="10",LEFT(E10,2)="11"),40%,IF(OR(LEFT(E10,2)="45",AND(VALUE(LEFT(E10,4))&gt;=46.2,VALUE(LEFT(E10,4))&lt;=46.9),AND(VALUE(LEFT(E10,4))&gt;=47.1,VALUE(LEFT(E10,4))&lt;=47.7),LEFT(E10,4)="47.9",LEFT(E10,5)="47.81"),40%,IF(AND(VALUE(LEFT(E10,5))&gt;=47.82,VALUE(LEFT(E10,5))&lt;=47.89),54%,IF(OR(LEFT(E10,2)="41",LEFT(E10,2)="42",LEFT(E10,2)="43",LEFT(E10,2)="68"),86%,IF(LEFT(E10,4)="46.1",62%,IF(OR(LEFT(E10,2)="55",LEFT(E10,2)="56"),40%,IF(OR(AND(VALUE(LEFT(E10,2))&gt;=64,VALUE(LEFT(E10,2))&lt;=66),AND(VALUE(LEFT(E10,2))&gt;=69,VALUE(LEFT(E10,2))&lt;=75),AND(VALUE(LEFT(E10,2))&gt;=85,VALUE(LEFT(E10,2))&lt;=88)),78%,67%))))))))</f>
        <v/>
      </c>
      <c r="I10" s="109"/>
      <c r="J10" s="110" t="str">
        <f>IF(I10="",H10,I10)</f>
        <v/>
      </c>
      <c r="K10" s="103" t="s">
        <v>490</v>
      </c>
      <c r="L10" s="111"/>
    </row>
    <row r="11" spans="1:12">
      <c r="A11" s="112" t="s">
        <v>495</v>
      </c>
      <c r="B11" s="113" t="s">
        <v>260</v>
      </c>
      <c r="C11" s="114"/>
      <c r="D11" s="115" t="str">
        <f>IF(C11="","",IFERROR(VLOOKUP(C11,DB_ATECO2025!$A$4:$B$1293,2,FALSE),"Codice ATECO 2025 non trovato"))</f>
        <v/>
      </c>
      <c r="E11" s="116"/>
      <c r="F11" s="115" t="str">
        <f>IF(E11="","",IFERROR(VLOOKUP(E11,DB_ATECO2022!$A$4:$B$1244,2,FALSE),"Codice fiscale non trovato"))</f>
        <v/>
      </c>
      <c r="G11" s="117" t="str">
        <f>IF(H11="","",IF(H11=40%,"Gruppo a redditività 40%",IF(H11=54%,"Commercio ambulante altri prodotti",IF(H11=62%,"Intermediari del commercio",IF(H11=67%,"Altre attività",IF(H11=78%,"Professionali / scientifiche / tecniche / sanitarie / istruzione / finanza",IF(H11=86%,"Costruzioni / immobiliare","Verificare")))))))</f>
        <v/>
      </c>
      <c r="H11" s="118" t="str">
        <f>IF(E11="","",IF(OR(LEFT(E11,2)="10",LEFT(E11,2)="11"),40%,IF(OR(LEFT(E11,2)="45",AND(VALUE(LEFT(E11,4))&gt;=46.2,VALUE(LEFT(E11,4))&lt;=46.9),AND(VALUE(LEFT(E11,4))&gt;=47.1,VALUE(LEFT(E11,4))&lt;=47.7),LEFT(E11,4)="47.9",LEFT(E11,5)="47.81"),40%,IF(AND(VALUE(LEFT(E11,5))&gt;=47.82,VALUE(LEFT(E11,5))&lt;=47.89),54%,IF(OR(LEFT(E11,2)="41",LEFT(E11,2)="42",LEFT(E11,2)="43",LEFT(E11,2)="68"),86%,IF(LEFT(E11,4)="46.1",62%,IF(OR(LEFT(E11,2)="55",LEFT(E11,2)="56"),40%,IF(OR(AND(VALUE(LEFT(E11,2))&gt;=64,VALUE(LEFT(E11,2))&lt;=66),AND(VALUE(LEFT(E11,2))&gt;=69,VALUE(LEFT(E11,2))&lt;=75),AND(VALUE(LEFT(E11,2))&gt;=85,VALUE(LEFT(E11,2))&lt;=88)),78%,67%))))))))</f>
        <v/>
      </c>
      <c r="I11" s="119"/>
      <c r="J11" s="120" t="str">
        <f>IF(I11="",H11,I11)</f>
        <v/>
      </c>
      <c r="K11" s="113" t="s">
        <v>490</v>
      </c>
      <c r="L11" s="121"/>
    </row>
    <row r="12" spans="1:12"/>
    <row r="18" spans="1:1" hidden="1">
      <c r="A18" t="s">
        <v>5453</v>
      </c>
    </row>
  </sheetData>
  <mergeCells count="2">
    <mergeCell ref="A1:L2"/>
    <mergeCell ref="A3:L3"/>
  </mergeCells>
  <conditionalFormatting sqref="K7:K11">
    <cfRule type="expression" dxfId="53" priority="1">
      <formula>K7="Verificato"</formula>
    </cfRule>
    <cfRule type="expression" dxfId="52" priority="2">
      <formula>K7="Da verificare"</formula>
    </cfRule>
  </conditionalFormatting>
  <dataValidations count="2">
    <dataValidation type="list" sqref="B7:B11" xr:uid="{00000000-0002-0000-0400-000000000000}">
      <formula1>"Sì,No"</formula1>
    </dataValidation>
    <dataValidation type="list" sqref="K7:K11" xr:uid="{00000000-0002-0000-0400-000001000000}">
      <formula1>"Da verificare,Verificato,Non applicabile"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"/>
  <sheetViews>
    <sheetView workbookViewId="0">
      <selection activeCell="B6" sqref="B6:D6"/>
    </sheetView>
  </sheetViews>
  <sheetFormatPr defaultColWidth="0" defaultRowHeight="13.8" zeroHeight="1"/>
  <cols>
    <col min="1" max="1" width="24" style="86" customWidth="1"/>
    <col min="2" max="4" width="18" style="86" customWidth="1"/>
    <col min="5" max="5" width="25" style="86" customWidth="1"/>
    <col min="6" max="8" width="18" style="86" customWidth="1"/>
    <col min="9" max="12" width="0" hidden="1" customWidth="1"/>
    <col min="13" max="16384" width="8.796875" hidden="1"/>
  </cols>
  <sheetData>
    <row r="1" spans="1:12" ht="12.3" customHeight="1">
      <c r="A1" s="314" t="s">
        <v>376</v>
      </c>
      <c r="B1" s="314"/>
      <c r="C1" s="314"/>
      <c r="D1" s="314"/>
      <c r="E1" s="314"/>
      <c r="F1" s="314"/>
      <c r="G1" s="314"/>
      <c r="H1" s="314"/>
    </row>
    <row r="2" spans="1:12" ht="12.3" customHeight="1">
      <c r="A2" s="314"/>
      <c r="B2" s="314"/>
      <c r="C2" s="314"/>
      <c r="D2" s="314"/>
      <c r="E2" s="314"/>
      <c r="F2" s="314"/>
      <c r="G2" s="314"/>
      <c r="H2" s="314"/>
    </row>
    <row r="3" spans="1:12" ht="10.199999999999999" customHeight="1">
      <c r="A3" s="315" t="s">
        <v>377</v>
      </c>
      <c r="B3" s="315"/>
      <c r="C3" s="315"/>
      <c r="D3" s="315"/>
      <c r="E3" s="315"/>
      <c r="F3" s="315"/>
      <c r="G3" s="315"/>
      <c r="H3" s="315"/>
    </row>
    <row r="4" spans="1:12">
      <c r="A4"/>
      <c r="B4"/>
      <c r="C4"/>
      <c r="D4"/>
      <c r="E4"/>
      <c r="F4"/>
      <c r="G4"/>
      <c r="H4"/>
    </row>
    <row r="5" spans="1:12" ht="11.1" customHeight="1">
      <c r="A5" s="316" t="s">
        <v>378</v>
      </c>
      <c r="B5" s="316"/>
      <c r="C5" s="316"/>
      <c r="D5" s="316"/>
      <c r="E5" s="316" t="s">
        <v>379</v>
      </c>
      <c r="F5" s="316"/>
      <c r="G5" s="316"/>
      <c r="H5" s="316"/>
    </row>
    <row r="6" spans="1:12" ht="11.1" customHeight="1">
      <c r="A6" s="96" t="s">
        <v>380</v>
      </c>
      <c r="B6" s="311" t="s">
        <v>224</v>
      </c>
      <c r="C6" s="312"/>
      <c r="D6" s="313"/>
      <c r="E6" s="97" t="s">
        <v>227</v>
      </c>
      <c r="F6" s="318">
        <f>CONFIGURAZIONE!B7</f>
        <v>2026</v>
      </c>
      <c r="G6" s="318"/>
      <c r="H6" s="318"/>
    </row>
    <row r="7" spans="1:12" ht="11.1" customHeight="1">
      <c r="A7" s="98" t="s">
        <v>381</v>
      </c>
      <c r="B7" s="317" t="s">
        <v>382</v>
      </c>
      <c r="C7" s="317"/>
      <c r="D7" s="317"/>
      <c r="E7" s="97" t="s">
        <v>383</v>
      </c>
      <c r="F7" s="319">
        <f>CONFIGURAZIONE!B8</f>
        <v>43831</v>
      </c>
      <c r="G7" s="318"/>
      <c r="H7" s="318"/>
    </row>
    <row r="8" spans="1:12" ht="11.1" customHeight="1">
      <c r="A8" s="98" t="s">
        <v>384</v>
      </c>
      <c r="B8" s="317"/>
      <c r="C8" s="317"/>
      <c r="D8" s="317"/>
      <c r="E8" s="97" t="s">
        <v>385</v>
      </c>
      <c r="F8" s="318" t="str">
        <f>ATTIVITA!C7</f>
        <v>74.99.21</v>
      </c>
      <c r="G8" s="318"/>
      <c r="H8" s="318"/>
      <c r="L8" t="s">
        <v>5453</v>
      </c>
    </row>
    <row r="9" spans="1:12" ht="11.1" customHeight="1">
      <c r="A9" s="98" t="s">
        <v>386</v>
      </c>
      <c r="B9" s="317"/>
      <c r="C9" s="317"/>
      <c r="D9" s="317"/>
      <c r="E9" s="97" t="s">
        <v>387</v>
      </c>
      <c r="F9" s="318" t="str">
        <f>ATTIVITA!D7</f>
        <v>Attività di consulenza in materia di sicurezza e salute dei posti di lavoro</v>
      </c>
      <c r="G9" s="318"/>
      <c r="H9" s="318"/>
    </row>
    <row r="10" spans="1:12" ht="11.1" customHeight="1">
      <c r="A10" s="98" t="s">
        <v>388</v>
      </c>
      <c r="B10" s="317" t="s">
        <v>389</v>
      </c>
      <c r="C10" s="317"/>
      <c r="D10" s="317"/>
      <c r="E10" s="97" t="s">
        <v>390</v>
      </c>
      <c r="F10" s="320">
        <f>ATTIVITA!J7</f>
        <v>0.78</v>
      </c>
      <c r="G10" s="318"/>
      <c r="H10" s="318"/>
    </row>
    <row r="11" spans="1:12" ht="11.1" customHeight="1">
      <c r="A11" s="98" t="s">
        <v>391</v>
      </c>
      <c r="B11" s="317"/>
      <c r="C11" s="317"/>
      <c r="D11" s="317"/>
      <c r="E11" s="97" t="s">
        <v>392</v>
      </c>
      <c r="F11" s="320">
        <f>CONFIGURAZIONE!B12</f>
        <v>0.15</v>
      </c>
      <c r="G11" s="318"/>
      <c r="H11" s="318"/>
    </row>
    <row r="12" spans="1:12" ht="11.1" customHeight="1">
      <c r="A12" s="98" t="s">
        <v>393</v>
      </c>
      <c r="B12" s="317"/>
      <c r="C12" s="317"/>
      <c r="D12" s="317"/>
      <c r="E12" s="97" t="s">
        <v>268</v>
      </c>
      <c r="F12" s="318" t="str">
        <f>CONFIGURAZIONE!B28</f>
        <v>Gestione Separata – professionista</v>
      </c>
      <c r="G12" s="318"/>
      <c r="H12" s="318"/>
    </row>
    <row r="13" spans="1:12" ht="11.1" customHeight="1">
      <c r="A13" s="98" t="s">
        <v>394</v>
      </c>
      <c r="B13" s="317"/>
      <c r="C13" s="317"/>
      <c r="D13" s="317"/>
      <c r="E13" s="97" t="s">
        <v>395</v>
      </c>
      <c r="F13" s="321">
        <f>CONFIGURAZIONE!B16</f>
        <v>85000</v>
      </c>
      <c r="G13" s="318"/>
      <c r="H13" s="318"/>
    </row>
    <row r="14" spans="1:12" ht="11.1" customHeight="1">
      <c r="A14" s="98" t="s">
        <v>396</v>
      </c>
      <c r="B14" s="317"/>
      <c r="C14" s="317"/>
      <c r="D14" s="317"/>
      <c r="E14" s="97" t="s">
        <v>397</v>
      </c>
      <c r="F14" s="318" t="str">
        <f>CALCOLO!B31</f>
        <v>ATTENZIONE · PROIEZIONE OLTRE 85.000 €</v>
      </c>
      <c r="G14" s="318"/>
      <c r="H14" s="318"/>
    </row>
    <row r="15" spans="1:12" ht="11.1" customHeight="1">
      <c r="A15" s="98" t="s">
        <v>398</v>
      </c>
      <c r="B15" s="317"/>
      <c r="C15" s="317"/>
      <c r="D15" s="317"/>
      <c r="E15" s="97" t="s">
        <v>359</v>
      </c>
      <c r="F15" s="318" t="str">
        <f>CONFIGURAZIONE!B79</f>
        <v>2.1.4 • correzione date, scadenze e forecast</v>
      </c>
      <c r="G15" s="318"/>
      <c r="H15" s="318"/>
    </row>
    <row r="16" spans="1:12" ht="11.1" customHeight="1">
      <c r="A16" s="98" t="s">
        <v>399</v>
      </c>
      <c r="B16" s="317"/>
      <c r="C16" s="317"/>
      <c r="D16" s="317"/>
      <c r="E16" s="97" t="s">
        <v>400</v>
      </c>
      <c r="F16" s="320">
        <f>COUNTA(B7,B8,B9,B10,B11,B12,B13,B14,B15,B16,B17,B18,B19)/13</f>
        <v>0.23076923076923078</v>
      </c>
      <c r="G16" s="318"/>
      <c r="H16" s="318"/>
    </row>
    <row r="17" spans="1:8" ht="11.1" customHeight="1">
      <c r="A17" s="98" t="s">
        <v>401</v>
      </c>
      <c r="B17" s="317"/>
      <c r="C17" s="317"/>
      <c r="D17" s="317"/>
      <c r="E17" s="97" t="s">
        <v>402</v>
      </c>
      <c r="F17" s="318" t="str">
        <f>IF(F16&lt;60%,"Completare l’anagrafica prima di produrre il report",IF(CENTRO_CONTROLLI!B3&gt;0,"Risolvi gli errori del Centro Controlli","Profilo e controlli principali in ordine"))</f>
        <v>Completare l’anagrafica prima di produrre il report</v>
      </c>
      <c r="G17" s="318"/>
      <c r="H17" s="318"/>
    </row>
    <row r="18" spans="1:8" ht="11.1" customHeight="1">
      <c r="A18" s="98" t="s">
        <v>403</v>
      </c>
      <c r="B18" s="317" t="s">
        <v>404</v>
      </c>
      <c r="C18" s="317"/>
      <c r="D18" s="317"/>
      <c r="E18" s="310"/>
      <c r="F18" s="310"/>
      <c r="G18" s="310"/>
      <c r="H18" s="310"/>
    </row>
    <row r="19" spans="1:8" ht="11.1" customHeight="1">
      <c r="A19" s="98" t="s">
        <v>405</v>
      </c>
      <c r="B19" s="317"/>
      <c r="C19" s="317"/>
      <c r="D19" s="317"/>
      <c r="E19" s="310"/>
      <c r="F19" s="310"/>
      <c r="G19" s="310"/>
      <c r="H19" s="310"/>
    </row>
    <row r="20" spans="1:8" ht="11.1" customHeight="1">
      <c r="A20" s="98" t="s">
        <v>406</v>
      </c>
      <c r="B20" s="317"/>
      <c r="C20" s="317"/>
      <c r="D20" s="317"/>
      <c r="E20" s="310"/>
      <c r="F20" s="310"/>
      <c r="G20" s="310"/>
      <c r="H20" s="310"/>
    </row>
    <row r="21" spans="1:8" ht="11.1" customHeight="1">
      <c r="A21"/>
      <c r="B21"/>
      <c r="C21"/>
      <c r="D21"/>
      <c r="E21"/>
      <c r="F21"/>
      <c r="G21"/>
      <c r="H21"/>
    </row>
    <row r="22" spans="1:8" ht="11.1" customHeight="1">
      <c r="A22" s="322" t="s">
        <v>407</v>
      </c>
      <c r="B22" s="322"/>
      <c r="C22" s="322"/>
      <c r="D22" s="322"/>
      <c r="E22" s="322"/>
      <c r="F22" s="322"/>
      <c r="G22" s="322"/>
      <c r="H22" s="322"/>
    </row>
    <row r="23" spans="1:8" ht="11.1" customHeight="1">
      <c r="A23" s="92" t="s">
        <v>408</v>
      </c>
      <c r="B23" s="92" t="s">
        <v>409</v>
      </c>
      <c r="C23" s="92"/>
      <c r="D23" s="92"/>
      <c r="E23" s="92" t="s">
        <v>410</v>
      </c>
      <c r="F23" s="92" t="s">
        <v>411</v>
      </c>
      <c r="G23" s="92" t="s">
        <v>65</v>
      </c>
      <c r="H23" s="92" t="s">
        <v>67</v>
      </c>
    </row>
    <row r="24" spans="1:8" ht="11.1" customHeight="1">
      <c r="A24" s="93" t="s">
        <v>412</v>
      </c>
      <c r="B24" s="323" t="s">
        <v>413</v>
      </c>
      <c r="C24" s="323"/>
      <c r="D24" s="323"/>
      <c r="E24" s="94" t="s">
        <v>260</v>
      </c>
      <c r="F24" s="95"/>
      <c r="G24" s="94"/>
      <c r="H24" s="94"/>
    </row>
    <row r="25" spans="1:8" ht="11.1" customHeight="1">
      <c r="A25" s="93" t="s">
        <v>414</v>
      </c>
      <c r="B25" s="323" t="s">
        <v>415</v>
      </c>
      <c r="C25" s="323"/>
      <c r="D25" s="323"/>
      <c r="E25" s="94" t="s">
        <v>260</v>
      </c>
      <c r="F25" s="95"/>
      <c r="G25" s="94"/>
      <c r="H25" s="94"/>
    </row>
    <row r="26" spans="1:8" ht="11.1" customHeight="1">
      <c r="A26" s="93" t="s">
        <v>21</v>
      </c>
      <c r="B26" s="323" t="s">
        <v>416</v>
      </c>
      <c r="C26" s="323"/>
      <c r="D26" s="323"/>
      <c r="E26" s="94" t="s">
        <v>260</v>
      </c>
      <c r="F26" s="95"/>
      <c r="G26" s="94"/>
      <c r="H26" s="94"/>
    </row>
    <row r="27" spans="1:8" ht="11.1" customHeight="1">
      <c r="A27" s="93" t="s">
        <v>417</v>
      </c>
      <c r="B27" s="323" t="s">
        <v>418</v>
      </c>
      <c r="C27" s="323"/>
      <c r="D27" s="323"/>
      <c r="E27" s="94" t="s">
        <v>260</v>
      </c>
      <c r="F27" s="95"/>
      <c r="G27" s="94"/>
      <c r="H27" s="94"/>
    </row>
    <row r="28" spans="1:8" ht="11.1" customHeight="1">
      <c r="A28" s="93" t="s">
        <v>103</v>
      </c>
      <c r="B28" s="323" t="s">
        <v>419</v>
      </c>
      <c r="C28" s="323"/>
      <c r="D28" s="323"/>
      <c r="E28" s="94" t="s">
        <v>260</v>
      </c>
      <c r="F28" s="95"/>
      <c r="G28" s="94"/>
      <c r="H28" s="94"/>
    </row>
    <row r="29" spans="1:8" ht="11.1" customHeight="1">
      <c r="A29" s="93" t="s">
        <v>420</v>
      </c>
      <c r="B29" s="323" t="s">
        <v>421</v>
      </c>
      <c r="C29" s="323"/>
      <c r="D29" s="323"/>
      <c r="E29" s="94" t="s">
        <v>260</v>
      </c>
      <c r="F29" s="95"/>
      <c r="G29" s="94"/>
      <c r="H29" s="94"/>
    </row>
    <row r="30" spans="1:8" ht="11.1" hidden="1" customHeight="1"/>
    <row r="31" spans="1:8" ht="11.1" hidden="1" customHeight="1"/>
    <row r="32" spans="1:8" ht="11.1" hidden="1" customHeight="1">
      <c r="A32" s="324" t="s">
        <v>422</v>
      </c>
      <c r="B32" s="324"/>
      <c r="C32" s="324" t="s">
        <v>155</v>
      </c>
      <c r="D32" s="324"/>
      <c r="E32" s="324" t="s">
        <v>423</v>
      </c>
      <c r="F32" s="324"/>
      <c r="G32" s="324" t="s">
        <v>424</v>
      </c>
      <c r="H32" s="324"/>
    </row>
    <row r="36" spans="1:1" hidden="1">
      <c r="A36" s="86" t="s">
        <v>5453</v>
      </c>
    </row>
  </sheetData>
  <mergeCells count="43">
    <mergeCell ref="G32:H32"/>
    <mergeCell ref="B28:D28"/>
    <mergeCell ref="B29:D29"/>
    <mergeCell ref="A32:B32"/>
    <mergeCell ref="C32:D32"/>
    <mergeCell ref="E32:F32"/>
    <mergeCell ref="A22:H22"/>
    <mergeCell ref="B24:D24"/>
    <mergeCell ref="B25:D25"/>
    <mergeCell ref="B26:D26"/>
    <mergeCell ref="B27:D27"/>
    <mergeCell ref="B18:D18"/>
    <mergeCell ref="B19:D19"/>
    <mergeCell ref="B20:D20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B13:D13"/>
    <mergeCell ref="E18:H20"/>
    <mergeCell ref="B6:D6"/>
    <mergeCell ref="A1:H2"/>
    <mergeCell ref="A3:H3"/>
    <mergeCell ref="A5:D5"/>
    <mergeCell ref="E5:H5"/>
    <mergeCell ref="B7:D7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</mergeCells>
  <conditionalFormatting sqref="E24:E29">
    <cfRule type="expression" dxfId="51" priority="4">
      <formula>E24="Sì"</formula>
    </cfRule>
    <cfRule type="expression" dxfId="50" priority="5">
      <formula>E24="No"</formula>
    </cfRule>
  </conditionalFormatting>
  <conditionalFormatting sqref="F14">
    <cfRule type="expression" dxfId="49" priority="1">
      <formula>ISNUMBER(SEARCH("CRITICO",F14))</formula>
    </cfRule>
    <cfRule type="expression" dxfId="48" priority="2">
      <formula>ISNUMBER(SEARCH("ATTENZIONE",F14))</formula>
    </cfRule>
    <cfRule type="expression" dxfId="47" priority="3">
      <formula>ISNUMBER(SEARCH("ENTRO",F14))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6"/>
  <sheetViews>
    <sheetView showGridLines="0" tabSelected="1" workbookViewId="0">
      <selection sqref="A1:U2"/>
    </sheetView>
  </sheetViews>
  <sheetFormatPr defaultColWidth="0" defaultRowHeight="13.8"/>
  <cols>
    <col min="1" max="17" width="11" customWidth="1"/>
    <col min="18" max="18" width="21.8984375" customWidth="1"/>
    <col min="19" max="19" width="2.3984375" customWidth="1"/>
    <col min="20" max="21" width="8.796875" hidden="1" customWidth="1"/>
    <col min="22" max="16384" width="8.796875" hidden="1"/>
  </cols>
  <sheetData>
    <row r="1" spans="1:21" ht="24" customHeight="1">
      <c r="A1" s="267" t="s">
        <v>5457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1"/>
      <c r="T1" s="261"/>
      <c r="U1" s="261"/>
    </row>
    <row r="2" spans="1:21" ht="24" customHeight="1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1"/>
      <c r="T2" s="261"/>
      <c r="U2" s="261"/>
    </row>
    <row r="3" spans="1:21" ht="17.55" customHeight="1">
      <c r="A3" s="268" t="s">
        <v>425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1"/>
      <c r="T3" s="261"/>
      <c r="U3" s="261"/>
    </row>
    <row r="4" spans="1:21" ht="19.95" customHeight="1">
      <c r="A4" s="219" t="s">
        <v>426</v>
      </c>
      <c r="B4" s="219"/>
      <c r="C4" s="220">
        <v>2026</v>
      </c>
      <c r="D4" s="220"/>
      <c r="E4" s="219" t="s">
        <v>427</v>
      </c>
      <c r="F4" s="219"/>
      <c r="G4" s="221">
        <f>CONFIGURAZIONE!B8</f>
        <v>43831</v>
      </c>
      <c r="H4" s="221"/>
      <c r="I4" s="219" t="s">
        <v>428</v>
      </c>
      <c r="J4" s="219"/>
      <c r="K4" s="222">
        <f>CALCOLO!B20</f>
        <v>0.15</v>
      </c>
      <c r="L4" s="222"/>
      <c r="M4" s="219" t="s">
        <v>429</v>
      </c>
      <c r="N4" s="219"/>
      <c r="O4" s="262" t="str">
        <f>CONFIGURAZIONE!B28</f>
        <v>Gestione Separata – professionista</v>
      </c>
      <c r="P4" s="263"/>
      <c r="Q4" s="269" t="s">
        <v>430</v>
      </c>
      <c r="R4" s="269"/>
      <c r="S4" s="270"/>
      <c r="T4" s="270"/>
      <c r="U4" s="270"/>
    </row>
    <row r="5" spans="1:21" ht="19.95" customHeight="1">
      <c r="A5" s="219"/>
      <c r="B5" s="219"/>
      <c r="C5" s="220"/>
      <c r="D5" s="220"/>
      <c r="E5" s="219"/>
      <c r="F5" s="219"/>
      <c r="G5" s="221"/>
      <c r="H5" s="221"/>
      <c r="I5" s="219"/>
      <c r="J5" s="219"/>
      <c r="K5" s="222"/>
      <c r="L5" s="222"/>
      <c r="M5" s="219"/>
      <c r="N5" s="219"/>
      <c r="O5" s="264"/>
      <c r="P5" s="265"/>
      <c r="Q5" s="271" t="str">
        <f>CALCOLO!B32&amp;" · "&amp;CALCOLO!B33</f>
        <v>Contributi versati nell'anno · CALCOLO CONSUNTIVO DA VERIFICARE CON IL PROFESSIONISTA</v>
      </c>
      <c r="R5" s="271"/>
      <c r="S5" s="271"/>
      <c r="T5" s="271"/>
      <c r="U5" s="271"/>
    </row>
    <row r="6" spans="1:2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21" ht="17.55" customHeight="1">
      <c r="A7" s="223" t="s">
        <v>431</v>
      </c>
      <c r="B7" s="223"/>
      <c r="C7" s="223"/>
      <c r="D7" s="226" t="s">
        <v>432</v>
      </c>
      <c r="E7" s="226"/>
      <c r="F7" s="226"/>
      <c r="G7" s="228" t="s">
        <v>433</v>
      </c>
      <c r="H7" s="228"/>
      <c r="I7" s="228"/>
      <c r="J7" s="272" t="s">
        <v>434</v>
      </c>
      <c r="K7" s="272"/>
      <c r="L7" s="272"/>
      <c r="M7" s="231" t="s">
        <v>435</v>
      </c>
      <c r="N7" s="231"/>
      <c r="O7" s="231"/>
      <c r="P7" s="273" t="s">
        <v>436</v>
      </c>
      <c r="Q7" s="273"/>
      <c r="R7" s="273"/>
    </row>
    <row r="8" spans="1:21" ht="20.85" customHeight="1">
      <c r="A8" s="224">
        <f>CALCOLO!B9</f>
        <v>52830</v>
      </c>
      <c r="B8" s="224"/>
      <c r="C8" s="224"/>
      <c r="D8" s="227">
        <f>CALCOLO!B13</f>
        <v>15565</v>
      </c>
      <c r="E8" s="227"/>
      <c r="F8" s="227"/>
      <c r="G8" s="229">
        <f>CALCOLO!B15</f>
        <v>41207.4</v>
      </c>
      <c r="H8" s="229"/>
      <c r="I8" s="229"/>
      <c r="J8" s="230">
        <f>CALCOLO!B17</f>
        <v>10742.769179999999</v>
      </c>
      <c r="K8" s="230"/>
      <c r="L8" s="230"/>
      <c r="M8" s="232">
        <f>CALCOLO!B21</f>
        <v>5431.11</v>
      </c>
      <c r="N8" s="232"/>
      <c r="O8" s="232"/>
      <c r="P8" s="233">
        <f>CALCOLO!B22</f>
        <v>21091.12082</v>
      </c>
      <c r="Q8" s="233"/>
      <c r="R8" s="233"/>
    </row>
    <row r="9" spans="1:21" ht="20.85" customHeight="1">
      <c r="A9" s="224"/>
      <c r="B9" s="224"/>
      <c r="C9" s="224"/>
      <c r="D9" s="227"/>
      <c r="E9" s="227"/>
      <c r="F9" s="227"/>
      <c r="G9" s="229"/>
      <c r="H9" s="229"/>
      <c r="I9" s="229"/>
      <c r="J9" s="230"/>
      <c r="K9" s="230"/>
      <c r="L9" s="230"/>
      <c r="M9" s="232"/>
      <c r="N9" s="232"/>
      <c r="O9" s="232"/>
      <c r="P9" s="233"/>
      <c r="Q9" s="233"/>
      <c r="R9" s="233"/>
    </row>
    <row r="10" spans="1:21" ht="20.85" customHeight="1">
      <c r="A10" s="224"/>
      <c r="B10" s="224"/>
      <c r="C10" s="224"/>
      <c r="D10" s="227"/>
      <c r="E10" s="227"/>
      <c r="F10" s="227"/>
      <c r="G10" s="229"/>
      <c r="H10" s="229"/>
      <c r="I10" s="229"/>
      <c r="J10" s="230"/>
      <c r="K10" s="230"/>
      <c r="L10" s="230"/>
      <c r="M10" s="232"/>
      <c r="N10" s="232"/>
      <c r="O10" s="232"/>
      <c r="P10" s="233"/>
      <c r="Q10" s="233"/>
      <c r="R10" s="233"/>
    </row>
    <row r="11" spans="1:21" ht="17.55" customHeight="1">
      <c r="A11" s="225" t="s">
        <v>437</v>
      </c>
      <c r="B11" s="225"/>
      <c r="C11" s="26">
        <f>CALCOLO!B27</f>
        <v>0.62152941176470589</v>
      </c>
      <c r="D11" s="225" t="s">
        <v>438</v>
      </c>
      <c r="E11" s="225"/>
      <c r="F11" s="27">
        <f>IF(CALCOLO!B9=0,0,CALCOLO!B13/CALCOLO!B9)</f>
        <v>0.29462426651523754</v>
      </c>
      <c r="G11" s="225" t="s">
        <v>439</v>
      </c>
      <c r="H11" s="225"/>
      <c r="I11" s="28">
        <f>CALCOLO!B16</f>
        <v>0.78</v>
      </c>
      <c r="J11" s="225" t="s">
        <v>440</v>
      </c>
      <c r="K11" s="225"/>
      <c r="L11" s="29">
        <f>IF(CALCOLO!B15=0,0,CALCOLO!B17/CALCOLO!B15)</f>
        <v>0.26069999999999999</v>
      </c>
      <c r="M11" s="225" t="s">
        <v>441</v>
      </c>
      <c r="N11" s="225"/>
      <c r="O11" s="30">
        <f>CALCOLO!B20</f>
        <v>0.15</v>
      </c>
      <c r="P11" s="225" t="s">
        <v>442</v>
      </c>
      <c r="Q11" s="225"/>
      <c r="R11" s="31">
        <f>IF(CALCOLO!B9=0,0,CALCOLO!B22/CALCOLO!B9)</f>
        <v>0.39922621275790271</v>
      </c>
    </row>
    <row r="12" spans="1:2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21" ht="17.55" customHeight="1">
      <c r="A13" s="234" t="s">
        <v>443</v>
      </c>
      <c r="B13" s="234"/>
      <c r="C13" s="234"/>
      <c r="D13" s="234"/>
      <c r="E13" s="234"/>
      <c r="F13" s="234"/>
      <c r="G13" s="234"/>
      <c r="H13" s="234"/>
      <c r="I13" s="234"/>
      <c r="J13" s="234"/>
      <c r="K13" s="234" t="s">
        <v>444</v>
      </c>
      <c r="L13" s="234"/>
      <c r="M13" s="234"/>
      <c r="N13" s="234"/>
      <c r="O13" s="234"/>
      <c r="P13" s="234"/>
      <c r="Q13" s="234"/>
      <c r="R13" s="234"/>
    </row>
    <row r="14" spans="1:2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2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2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7.55" customHeight="1">
      <c r="A27" s="235" t="s">
        <v>445</v>
      </c>
      <c r="B27" s="235"/>
      <c r="C27" s="235"/>
      <c r="D27" s="235"/>
      <c r="E27" s="235"/>
      <c r="F27" s="235"/>
      <c r="G27" s="235" t="s">
        <v>446</v>
      </c>
      <c r="H27" s="235"/>
      <c r="I27" s="235"/>
      <c r="J27" s="235"/>
      <c r="K27" s="235"/>
      <c r="L27" s="235"/>
      <c r="M27" s="235" t="s">
        <v>447</v>
      </c>
      <c r="N27" s="235"/>
      <c r="O27" s="235"/>
      <c r="P27" s="235"/>
      <c r="Q27" s="235"/>
      <c r="R27" s="235"/>
    </row>
    <row r="28" spans="1:1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8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18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1:2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1:2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2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2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1:2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1:2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2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spans="1:21" ht="19.2" customHeight="1">
      <c r="A40" s="236" t="str">
        <f>CALCOLO!B31</f>
        <v>ATTENZIONE · PROIEZIONE OLTRE 85.000 €</v>
      </c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</row>
    <row r="41" spans="1:21" ht="19.2" customHeight="1">
      <c r="A41" s="236"/>
      <c r="B41" s="236"/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</row>
    <row r="42" spans="1:21" ht="19.2" customHeight="1">
      <c r="A42" s="236"/>
      <c r="B42" s="236"/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</row>
    <row r="43" spans="1:2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 spans="1:21" ht="17.55" customHeight="1">
      <c r="A44" s="237" t="s">
        <v>448</v>
      </c>
      <c r="B44" s="237" t="s">
        <v>224</v>
      </c>
      <c r="C44" s="237" t="s">
        <v>449</v>
      </c>
      <c r="D44" s="237" t="s">
        <v>450</v>
      </c>
      <c r="E44" s="237" t="s">
        <v>224</v>
      </c>
      <c r="F44" s="237" t="s">
        <v>449</v>
      </c>
      <c r="G44" s="237" t="s">
        <v>451</v>
      </c>
      <c r="H44" s="237" t="s">
        <v>224</v>
      </c>
      <c r="I44" s="237" t="s">
        <v>449</v>
      </c>
      <c r="J44" s="237" t="s">
        <v>452</v>
      </c>
      <c r="K44" s="237" t="s">
        <v>224</v>
      </c>
      <c r="L44" s="237" t="s">
        <v>449</v>
      </c>
      <c r="M44" s="237" t="s">
        <v>453</v>
      </c>
      <c r="N44" s="237" t="s">
        <v>224</v>
      </c>
      <c r="O44" s="237" t="s">
        <v>449</v>
      </c>
      <c r="P44" s="237" t="s">
        <v>454</v>
      </c>
      <c r="Q44" s="237" t="s">
        <v>224</v>
      </c>
      <c r="R44" s="237" t="s">
        <v>449</v>
      </c>
    </row>
    <row r="45" spans="1:21" ht="19.2" customHeight="1">
      <c r="A45" s="244">
        <f>CALCOLO!B11</f>
        <v>87048</v>
      </c>
      <c r="B45" s="244"/>
      <c r="C45" s="244"/>
      <c r="D45" s="245">
        <f>CALCOLO!B25</f>
        <v>7673.8791799999999</v>
      </c>
      <c r="E45" s="245"/>
      <c r="F45" s="245"/>
      <c r="G45" s="246">
        <f>CALCOLO!B10</f>
        <v>34218</v>
      </c>
      <c r="H45" s="246"/>
      <c r="I45" s="246"/>
      <c r="J45" s="247">
        <f>CALCOLO!B14</f>
        <v>3904</v>
      </c>
      <c r="K45" s="247"/>
      <c r="L45" s="247"/>
      <c r="M45" s="248">
        <f>CALCOLO!B42</f>
        <v>22643.430851999998</v>
      </c>
      <c r="N45" s="248"/>
      <c r="O45" s="248"/>
      <c r="P45" s="238">
        <f>CALCOLO!B43</f>
        <v>7555.7736719999994</v>
      </c>
      <c r="Q45" s="238"/>
      <c r="R45" s="238"/>
    </row>
    <row r="46" spans="1:21" ht="19.2" customHeight="1">
      <c r="A46" s="244"/>
      <c r="B46" s="244"/>
      <c r="C46" s="244"/>
      <c r="D46" s="245"/>
      <c r="E46" s="245"/>
      <c r="F46" s="245"/>
      <c r="G46" s="246"/>
      <c r="H46" s="246"/>
      <c r="I46" s="246"/>
      <c r="J46" s="247"/>
      <c r="K46" s="247"/>
      <c r="L46" s="247"/>
      <c r="M46" s="248"/>
      <c r="N46" s="248"/>
      <c r="O46" s="248"/>
      <c r="P46" s="238"/>
      <c r="Q46" s="238"/>
      <c r="R46" s="238"/>
    </row>
    <row r="47" spans="1:21" ht="19.2" customHeight="1">
      <c r="A47" s="244"/>
      <c r="B47" s="244"/>
      <c r="C47" s="244"/>
      <c r="D47" s="245"/>
      <c r="E47" s="245"/>
      <c r="F47" s="245"/>
      <c r="G47" s="246"/>
      <c r="H47" s="246"/>
      <c r="I47" s="246"/>
      <c r="J47" s="247"/>
      <c r="K47" s="247"/>
      <c r="L47" s="247"/>
      <c r="M47" s="248"/>
      <c r="N47" s="248"/>
      <c r="O47" s="248"/>
      <c r="P47" s="238"/>
      <c r="Q47" s="238"/>
      <c r="R47" s="238"/>
    </row>
    <row r="48" spans="1:21" ht="20.85" customHeight="1">
      <c r="A48" s="274" t="s">
        <v>455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5"/>
      <c r="T48" s="275"/>
      <c r="U48" s="275"/>
    </row>
    <row r="50" spans="1:18" ht="19.2" customHeight="1">
      <c r="A50" s="239" t="s">
        <v>456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</row>
    <row r="52" spans="1:18" ht="19.2" customHeight="1">
      <c r="A52" s="240" t="s">
        <v>457</v>
      </c>
      <c r="B52" s="240"/>
      <c r="C52" s="240"/>
      <c r="D52" s="250" t="s">
        <v>458</v>
      </c>
      <c r="E52" s="250"/>
      <c r="F52" s="250"/>
      <c r="G52" s="252" t="s">
        <v>459</v>
      </c>
      <c r="H52" s="252"/>
      <c r="I52" s="252"/>
      <c r="J52" s="242" t="s">
        <v>460</v>
      </c>
      <c r="K52" s="242"/>
      <c r="L52" s="242"/>
      <c r="M52" s="254" t="s">
        <v>461</v>
      </c>
      <c r="N52" s="254"/>
      <c r="O52" s="254"/>
      <c r="P52" s="256" t="s">
        <v>462</v>
      </c>
      <c r="Q52" s="256"/>
      <c r="R52" s="256"/>
    </row>
    <row r="53" spans="1:18" ht="19.2" customHeight="1">
      <c r="A53" s="241">
        <f>CALCOLO!B29</f>
        <v>32170</v>
      </c>
      <c r="B53" s="241"/>
      <c r="C53" s="241"/>
      <c r="D53" s="251">
        <f>CALCOLO!B30</f>
        <v>47170</v>
      </c>
      <c r="E53" s="251"/>
      <c r="F53" s="251"/>
      <c r="G53" s="253">
        <f>IF(SIMULATORE!$M$5&gt;=12,MAX(0,CALCOLO!B25),MAX(0,CALCOLO!B25/(12-SIMULATORE!$M$5)))</f>
        <v>1918.469795</v>
      </c>
      <c r="H53" s="253"/>
      <c r="I53" s="253"/>
      <c r="J53" s="243">
        <f>IF(CALCOLO!B9=0,0,CALCOLO!B23/CALCOLO!B9)</f>
        <v>0.30614952072685975</v>
      </c>
      <c r="K53" s="243"/>
      <c r="L53" s="243"/>
      <c r="M53" s="255">
        <f>MAX(CLIENTI!J10:J59)</f>
        <v>0.31058110921824722</v>
      </c>
      <c r="N53" s="255"/>
      <c r="O53" s="255"/>
      <c r="P53" s="257">
        <f>SIMULATORE!H5</f>
        <v>78292.667849411664</v>
      </c>
      <c r="Q53" s="257"/>
      <c r="R53" s="257"/>
    </row>
    <row r="54" spans="1:18" ht="19.2" customHeight="1">
      <c r="A54" s="241"/>
      <c r="B54" s="241"/>
      <c r="C54" s="241"/>
      <c r="D54" s="251"/>
      <c r="E54" s="251"/>
      <c r="F54" s="251"/>
      <c r="G54" s="253"/>
      <c r="H54" s="253"/>
      <c r="I54" s="253"/>
      <c r="J54" s="243"/>
      <c r="K54" s="243"/>
      <c r="L54" s="243"/>
      <c r="M54" s="255"/>
      <c r="N54" s="255"/>
      <c r="O54" s="255"/>
      <c r="P54" s="257"/>
      <c r="Q54" s="257"/>
      <c r="R54" s="257"/>
    </row>
    <row r="55" spans="1:18" ht="19.2" customHeight="1">
      <c r="A55" s="249" t="s">
        <v>463</v>
      </c>
      <c r="B55" s="249"/>
      <c r="C55" s="249"/>
      <c r="D55" s="249" t="s">
        <v>464</v>
      </c>
      <c r="E55" s="249"/>
      <c r="F55" s="249"/>
      <c r="G55" s="249" t="s">
        <v>465</v>
      </c>
      <c r="H55" s="249"/>
      <c r="I55" s="249"/>
      <c r="J55" s="249" t="s">
        <v>466</v>
      </c>
      <c r="K55" s="249"/>
      <c r="L55" s="249"/>
      <c r="M55" s="249" t="s">
        <v>467</v>
      </c>
      <c r="N55" s="249"/>
      <c r="O55" s="249"/>
      <c r="P55" s="249" t="s">
        <v>468</v>
      </c>
      <c r="Q55" s="249"/>
      <c r="R55" s="249"/>
    </row>
    <row r="57" spans="1:18" ht="17.55" customHeight="1">
      <c r="A57" s="276" t="s">
        <v>469</v>
      </c>
      <c r="B57" s="276"/>
      <c r="C57" s="276"/>
      <c r="D57" s="276"/>
      <c r="E57" s="276"/>
      <c r="F57" s="276"/>
      <c r="G57" s="276"/>
      <c r="H57" s="276"/>
      <c r="I57" s="276"/>
      <c r="J57" s="276"/>
      <c r="K57" s="276" t="s">
        <v>470</v>
      </c>
      <c r="L57" s="276"/>
      <c r="M57" s="276"/>
      <c r="N57" s="276"/>
      <c r="O57" s="276"/>
      <c r="P57" s="276"/>
      <c r="Q57" s="276"/>
      <c r="R57" s="276"/>
    </row>
    <row r="76" spans="1:18" ht="17.55" customHeight="1">
      <c r="A76" s="277" t="s">
        <v>471</v>
      </c>
      <c r="B76" s="277"/>
      <c r="C76" s="277"/>
      <c r="D76" s="277"/>
      <c r="E76" s="277"/>
      <c r="F76" s="277"/>
      <c r="G76" s="277"/>
      <c r="H76" s="277"/>
      <c r="I76" s="277"/>
      <c r="J76" s="277"/>
      <c r="K76" s="277"/>
      <c r="L76" s="277"/>
      <c r="M76" s="277"/>
      <c r="N76" s="277"/>
      <c r="O76" s="277"/>
      <c r="P76" s="277"/>
      <c r="Q76" s="277"/>
      <c r="R76" s="277"/>
    </row>
    <row r="77" spans="1:18" ht="19.2" customHeight="1">
      <c r="A77" s="278" t="str">
        <f>IF(CONFIGURAZIONE!B7&lt;&gt;2026,"CRITICO — La release è fiscalmente utilizzabile solo per il 2026.",IF(CALCOLO!B8&gt;CONFIGURAZIONE!B14,"CRITICO — Superata la soglia di € 100.000: il regime cessa nell’anno e il calcolo fiscale è bloccato.",IF(CALCOLO!B12&gt;CONFIGURAZIONE!B14,"La proiezione supera € 100.000: rivedere il forecast e preparare il cambio di regime.",IF(CALCOLO!B12&gt;CONFIGURAZIONE!B16,"La proiezione supera € 85.000: pianificare la fuoriuscita dall’anno successivo.","Incassi effettivi e proiettati entro le soglie configurate."))))</f>
        <v>La proiezione supera € 85.000: pianificare la fuoriuscita dall’anno successivo.</v>
      </c>
      <c r="B77" s="278"/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8"/>
      <c r="Q77" s="278"/>
      <c r="R77" s="278"/>
    </row>
    <row r="78" spans="1:18" ht="19.2" customHeight="1">
      <c r="A78" s="278"/>
      <c r="B78" s="278"/>
      <c r="C78" s="278"/>
      <c r="D78" s="278"/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  <c r="P78" s="278"/>
      <c r="Q78" s="278"/>
      <c r="R78" s="278"/>
    </row>
    <row r="79" spans="1:18" ht="19.2" customHeight="1">
      <c r="A79" s="266" t="str">
        <f>IF(CALCOLO!B23="","Fondo fiscale non valutabile: risultato forfettario bloccato.",IF(CALCOLO!B25&gt;0,"Fondo annuale insufficiente di "&amp;TEXT(CALCOLO!B25,"€ #,##0")&amp;". Per recuperare entro dicembre accantonare circa "&amp;TEXT(IF(SIMULATORE!M5&gt;=12,CALCOLO!B25,CALCOLO!B25/(12-SIMULATORE!M5)),"€ #,##0")&amp;" al mese.","Il fondo annuale copre il target stimato."))</f>
        <v>Fondo annuale insufficiente di € 7,674. Per recuperare entro dicembre accantonare circa € 1,918 al mese.</v>
      </c>
      <c r="B79" s="266"/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</row>
    <row r="80" spans="1:18" ht="19.2" customHeight="1">
      <c r="A80" s="266"/>
      <c r="B80" s="266"/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266"/>
    </row>
    <row r="81" spans="1:21" ht="19.2" customHeight="1">
      <c r="A81" s="266" t="str">
        <f>IF(CENTRO_CONTROLLI!B3&gt;0,"Il Centro Controlli rileva "&amp;CENTRO_CONTROLLI!B3&amp;" errori: risolverli prima di utilizzare il report.",IF(CENTRO_CONTROLLI!D3&gt;0,"Non risultano errori bloccanti; restano "&amp;CENTRO_CONTROLLI!D3&amp;" attenzioni da verificare.","Tutti i controlli automatici risultano coerenti."))</f>
        <v>Non risultano errori bloccanti; restano 6 attenzioni da verificare.</v>
      </c>
      <c r="B81" s="266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</row>
    <row r="82" spans="1:21" ht="19.2" customHeight="1">
      <c r="A82" s="266"/>
      <c r="B82" s="266"/>
      <c r="C82" s="266"/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</row>
    <row r="84" spans="1:21" ht="19.2" hidden="1" customHeight="1">
      <c r="A84" s="258" t="s">
        <v>472</v>
      </c>
      <c r="B84" s="258"/>
      <c r="C84" s="258"/>
      <c r="D84" s="258" t="s">
        <v>155</v>
      </c>
      <c r="E84" s="258"/>
      <c r="F84" s="258"/>
      <c r="G84" s="258" t="s">
        <v>161</v>
      </c>
      <c r="H84" s="258"/>
      <c r="I84" s="258"/>
      <c r="J84" s="258" t="s">
        <v>167</v>
      </c>
      <c r="K84" s="258"/>
      <c r="L84" s="258"/>
      <c r="M84" s="258" t="s">
        <v>473</v>
      </c>
      <c r="N84" s="258"/>
      <c r="O84" s="258"/>
      <c r="P84" s="258" t="s">
        <v>474</v>
      </c>
      <c r="Q84" s="258"/>
      <c r="R84" s="258"/>
      <c r="S84" s="259"/>
      <c r="T84" s="259"/>
      <c r="U84" s="259"/>
    </row>
    <row r="85" spans="1:21" hidden="1"/>
    <row r="86" spans="1:21" ht="16.05" hidden="1" customHeight="1">
      <c r="A86" s="260" t="s">
        <v>5450</v>
      </c>
      <c r="B86" s="260"/>
      <c r="C86" s="260"/>
      <c r="D86" s="260"/>
      <c r="E86" s="260"/>
      <c r="F86" s="260"/>
      <c r="G86" s="260"/>
      <c r="H86" s="260"/>
      <c r="I86" s="260"/>
      <c r="J86" s="260"/>
      <c r="K86" s="260"/>
      <c r="L86" s="260"/>
      <c r="M86" s="260"/>
      <c r="N86" s="260"/>
      <c r="O86" s="260"/>
      <c r="P86" s="260"/>
      <c r="Q86" s="260"/>
      <c r="R86" s="260"/>
      <c r="S86" s="261"/>
      <c r="T86" s="261"/>
      <c r="U86" s="261"/>
    </row>
  </sheetData>
  <mergeCells count="76">
    <mergeCell ref="A84:U84"/>
    <mergeCell ref="A86:U86"/>
    <mergeCell ref="O4:P5"/>
    <mergeCell ref="A81:R82"/>
    <mergeCell ref="A1:U2"/>
    <mergeCell ref="A3:U3"/>
    <mergeCell ref="Q4:U4"/>
    <mergeCell ref="Q5:U5"/>
    <mergeCell ref="J7:L7"/>
    <mergeCell ref="P7:R7"/>
    <mergeCell ref="A48:U48"/>
    <mergeCell ref="A57:J57"/>
    <mergeCell ref="K57:R57"/>
    <mergeCell ref="A76:R76"/>
    <mergeCell ref="A77:R78"/>
    <mergeCell ref="A79:R80"/>
    <mergeCell ref="J55:L55"/>
    <mergeCell ref="M52:O52"/>
    <mergeCell ref="M53:O54"/>
    <mergeCell ref="M55:O55"/>
    <mergeCell ref="P52:R52"/>
    <mergeCell ref="P53:R54"/>
    <mergeCell ref="P55:R55"/>
    <mergeCell ref="A55:C55"/>
    <mergeCell ref="D52:F52"/>
    <mergeCell ref="D53:F54"/>
    <mergeCell ref="D55:F55"/>
    <mergeCell ref="G52:I52"/>
    <mergeCell ref="G53:I54"/>
    <mergeCell ref="G55:I55"/>
    <mergeCell ref="P45:R47"/>
    <mergeCell ref="A50:R50"/>
    <mergeCell ref="A52:C52"/>
    <mergeCell ref="A53:C54"/>
    <mergeCell ref="J52:L52"/>
    <mergeCell ref="J53:L54"/>
    <mergeCell ref="A45:C47"/>
    <mergeCell ref="D45:F47"/>
    <mergeCell ref="G45:I47"/>
    <mergeCell ref="J45:L47"/>
    <mergeCell ref="M45:O47"/>
    <mergeCell ref="A40:R42"/>
    <mergeCell ref="A44:C44"/>
    <mergeCell ref="D44:F44"/>
    <mergeCell ref="G44:I44"/>
    <mergeCell ref="J44:L44"/>
    <mergeCell ref="M44:O44"/>
    <mergeCell ref="P44:R44"/>
    <mergeCell ref="P8:R10"/>
    <mergeCell ref="P11:Q11"/>
    <mergeCell ref="A13:J13"/>
    <mergeCell ref="K13:R13"/>
    <mergeCell ref="A27:F27"/>
    <mergeCell ref="G27:L27"/>
    <mergeCell ref="M27:R27"/>
    <mergeCell ref="K4:L5"/>
    <mergeCell ref="M4:N5"/>
    <mergeCell ref="A7:C7"/>
    <mergeCell ref="A8:C10"/>
    <mergeCell ref="A11:B11"/>
    <mergeCell ref="D7:F7"/>
    <mergeCell ref="D8:F10"/>
    <mergeCell ref="D11:E11"/>
    <mergeCell ref="G7:I7"/>
    <mergeCell ref="G8:I10"/>
    <mergeCell ref="G11:H11"/>
    <mergeCell ref="J8:L10"/>
    <mergeCell ref="J11:K11"/>
    <mergeCell ref="M7:O7"/>
    <mergeCell ref="M8:O10"/>
    <mergeCell ref="M11:N11"/>
    <mergeCell ref="A4:B5"/>
    <mergeCell ref="C4:D5"/>
    <mergeCell ref="E4:F5"/>
    <mergeCell ref="G4:H5"/>
    <mergeCell ref="I4:J5"/>
  </mergeCells>
  <conditionalFormatting sqref="A40:R42">
    <cfRule type="expression" dxfId="46" priority="1">
      <formula>LEFT(A40,7)="REGIME "</formula>
    </cfRule>
    <cfRule type="expression" dxfId="45" priority="2">
      <formula>LEFT(A40,10)="ATTENZIONE"</formula>
    </cfRule>
    <cfRule type="expression" dxfId="44" priority="3">
      <formula>OR(LEFT(A40,8)="CRITICO ",LEFT(A40,8)="SUPERATA")</formula>
    </cfRule>
  </conditionalFormatting>
  <conditionalFormatting sqref="Q5:U5">
    <cfRule type="expression" dxfId="43" priority="4">
      <formula>ISNUMBER(SEARCH("NON UTILIZZABILE",$Q$5))</formula>
    </cfRule>
  </conditionalFormatting>
  <dataValidations count="1">
    <dataValidation type="list" sqref="C4" xr:uid="{00000000-0002-0000-0300-000000000000}">
      <formula1>"2024,2025,2026,2027,2028,2029,2030,2031,2032,2033,2034,2035"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56"/>
  <sheetViews>
    <sheetView workbookViewId="0">
      <selection activeCell="X7" sqref="X7"/>
    </sheetView>
  </sheetViews>
  <sheetFormatPr defaultRowHeight="13.8"/>
  <cols>
    <col min="1" max="1" width="12" customWidth="1"/>
    <col min="2" max="2" width="13" customWidth="1"/>
    <col min="3" max="5" width="14" customWidth="1"/>
    <col min="6" max="6" width="18" customWidth="1"/>
    <col min="7" max="7" width="26" customWidth="1"/>
    <col min="8" max="8" width="32" customWidth="1"/>
    <col min="9" max="9" width="13" customWidth="1"/>
    <col min="10" max="10" width="15" customWidth="1"/>
    <col min="11" max="11" width="29.09765625" customWidth="1"/>
    <col min="12" max="12" width="22" customWidth="1"/>
    <col min="13" max="13" width="16" customWidth="1"/>
    <col min="14" max="14" width="15" customWidth="1"/>
    <col min="15" max="15" width="12" customWidth="1"/>
    <col min="16" max="17" width="10" customWidth="1"/>
    <col min="18" max="18" width="15" customWidth="1"/>
    <col min="19" max="19" width="19" customWidth="1"/>
    <col min="20" max="20" width="20" customWidth="1"/>
    <col min="21" max="22" width="14" customWidth="1"/>
    <col min="23" max="23" width="17" customWidth="1"/>
    <col min="24" max="24" width="29.09765625" customWidth="1"/>
    <col min="25" max="25" width="20" customWidth="1"/>
    <col min="26" max="26" width="34" customWidth="1"/>
  </cols>
  <sheetData>
    <row r="1" spans="1:26" ht="17.399999999999999" customHeight="1">
      <c r="A1" s="307" t="s">
        <v>496</v>
      </c>
      <c r="B1" s="307" t="s">
        <v>497</v>
      </c>
      <c r="C1" s="307" t="s">
        <v>497</v>
      </c>
      <c r="D1" s="307" t="s">
        <v>497</v>
      </c>
      <c r="E1" s="307" t="s">
        <v>497</v>
      </c>
      <c r="F1" s="307" t="s">
        <v>497</v>
      </c>
      <c r="G1" s="307" t="s">
        <v>497</v>
      </c>
      <c r="H1" s="307" t="s">
        <v>497</v>
      </c>
      <c r="I1" s="307" t="s">
        <v>497</v>
      </c>
      <c r="J1" s="307" t="s">
        <v>497</v>
      </c>
      <c r="K1" s="307" t="s">
        <v>497</v>
      </c>
      <c r="L1" s="307" t="s">
        <v>497</v>
      </c>
      <c r="M1" s="307" t="s">
        <v>497</v>
      </c>
      <c r="N1" s="307" t="s">
        <v>497</v>
      </c>
      <c r="O1" s="307" t="s">
        <v>497</v>
      </c>
      <c r="P1" s="307" t="s">
        <v>497</v>
      </c>
      <c r="Q1" s="307" t="s">
        <v>497</v>
      </c>
      <c r="R1" s="307" t="s">
        <v>497</v>
      </c>
      <c r="S1" s="307" t="s">
        <v>497</v>
      </c>
      <c r="T1" s="307" t="s">
        <v>497</v>
      </c>
      <c r="U1" s="307" t="s">
        <v>497</v>
      </c>
      <c r="V1" s="307" t="s">
        <v>497</v>
      </c>
      <c r="W1" s="307" t="s">
        <v>497</v>
      </c>
      <c r="X1" s="261"/>
      <c r="Y1" s="261"/>
      <c r="Z1" s="261"/>
    </row>
    <row r="2" spans="1:26" ht="17.399999999999999" customHeight="1">
      <c r="A2" s="307" t="s">
        <v>497</v>
      </c>
      <c r="B2" s="307" t="s">
        <v>497</v>
      </c>
      <c r="C2" s="307" t="s">
        <v>497</v>
      </c>
      <c r="D2" s="307" t="s">
        <v>497</v>
      </c>
      <c r="E2" s="307" t="s">
        <v>497</v>
      </c>
      <c r="F2" s="307" t="s">
        <v>497</v>
      </c>
      <c r="G2" s="307" t="s">
        <v>497</v>
      </c>
      <c r="H2" s="307" t="s">
        <v>497</v>
      </c>
      <c r="I2" s="307" t="s">
        <v>497</v>
      </c>
      <c r="J2" s="307" t="s">
        <v>497</v>
      </c>
      <c r="K2" s="307" t="s">
        <v>497</v>
      </c>
      <c r="L2" s="307" t="s">
        <v>497</v>
      </c>
      <c r="M2" s="307" t="s">
        <v>497</v>
      </c>
      <c r="N2" s="307" t="s">
        <v>497</v>
      </c>
      <c r="O2" s="307" t="s">
        <v>497</v>
      </c>
      <c r="P2" s="307" t="s">
        <v>497</v>
      </c>
      <c r="Q2" s="307" t="s">
        <v>497</v>
      </c>
      <c r="R2" s="307" t="s">
        <v>497</v>
      </c>
      <c r="S2" s="307" t="s">
        <v>497</v>
      </c>
      <c r="T2" s="307" t="s">
        <v>497</v>
      </c>
      <c r="U2" s="307" t="s">
        <v>497</v>
      </c>
      <c r="V2" s="307" t="s">
        <v>497</v>
      </c>
      <c r="W2" s="307" t="s">
        <v>497</v>
      </c>
      <c r="X2" s="261"/>
      <c r="Y2" s="261"/>
      <c r="Z2" s="261"/>
    </row>
    <row r="3" spans="1:26" ht="13.35" customHeight="1">
      <c r="A3" s="309" t="s">
        <v>498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275"/>
      <c r="Y3" s="275"/>
      <c r="Z3" s="275"/>
    </row>
    <row r="4" spans="1:26" ht="13.35" customHeight="1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275"/>
      <c r="Y4" s="275"/>
      <c r="Z4" s="275"/>
    </row>
    <row r="6" spans="1:26" ht="24.6" customHeight="1">
      <c r="A6" s="122" t="s">
        <v>499</v>
      </c>
      <c r="B6" s="123" t="s">
        <v>500</v>
      </c>
      <c r="C6" s="123" t="s">
        <v>501</v>
      </c>
      <c r="D6" s="123" t="s">
        <v>502</v>
      </c>
      <c r="E6" s="123" t="s">
        <v>503</v>
      </c>
      <c r="F6" s="123" t="s">
        <v>504</v>
      </c>
      <c r="G6" s="123" t="s">
        <v>505</v>
      </c>
      <c r="H6" s="123" t="s">
        <v>409</v>
      </c>
      <c r="I6" s="123" t="s">
        <v>477</v>
      </c>
      <c r="J6" s="123" t="s">
        <v>506</v>
      </c>
      <c r="K6" s="123" t="s">
        <v>507</v>
      </c>
      <c r="L6" s="123" t="s">
        <v>508</v>
      </c>
      <c r="M6" s="123" t="s">
        <v>509</v>
      </c>
      <c r="N6" s="123" t="s">
        <v>66</v>
      </c>
      <c r="O6" s="123" t="s">
        <v>510</v>
      </c>
      <c r="P6" s="123" t="s">
        <v>511</v>
      </c>
      <c r="Q6" s="123" t="s">
        <v>512</v>
      </c>
      <c r="R6" s="123" t="s">
        <v>390</v>
      </c>
      <c r="S6" s="123" t="s">
        <v>513</v>
      </c>
      <c r="T6" s="123" t="s">
        <v>514</v>
      </c>
      <c r="U6" s="123" t="s">
        <v>515</v>
      </c>
      <c r="V6" s="123" t="s">
        <v>516</v>
      </c>
      <c r="W6" s="123" t="s">
        <v>517</v>
      </c>
      <c r="X6" s="124" t="s">
        <v>518</v>
      </c>
      <c r="Y6" s="124" t="s">
        <v>519</v>
      </c>
      <c r="Z6" s="125" t="s">
        <v>520</v>
      </c>
    </row>
    <row r="7" spans="1:26">
      <c r="A7" s="126" t="s">
        <v>521</v>
      </c>
      <c r="B7" s="127" t="s">
        <v>522</v>
      </c>
      <c r="C7" s="128">
        <v>46027</v>
      </c>
      <c r="D7" s="128">
        <v>46042</v>
      </c>
      <c r="E7" s="128">
        <v>46040</v>
      </c>
      <c r="F7" s="127" t="s">
        <v>523</v>
      </c>
      <c r="G7" s="127" t="s">
        <v>524</v>
      </c>
      <c r="H7" s="127" t="s">
        <v>525</v>
      </c>
      <c r="I7" s="127" t="s">
        <v>487</v>
      </c>
      <c r="J7" s="129">
        <v>3200</v>
      </c>
      <c r="K7" s="129">
        <v>2</v>
      </c>
      <c r="L7" s="130">
        <f t="shared" ref="L7:L70" si="0">IF(A7="","",SUM(J7:K7))</f>
        <v>3202</v>
      </c>
      <c r="M7" s="127" t="s">
        <v>233</v>
      </c>
      <c r="N7" s="131" t="str">
        <f>IF(A7="","",IF(E7&lt;&gt;"","Incassato",IF(D7&lt;CONFIGURAZIONE!$B$68,"Scaduto","Da incassare")))</f>
        <v>Incassato</v>
      </c>
      <c r="O7" s="131">
        <f t="shared" ref="O7:O70" si="1">IF(E7="","",YEAR(E7))</f>
        <v>2026</v>
      </c>
      <c r="P7" s="131">
        <f t="shared" ref="P7:P70" si="2">IF(E7="","",MONTH(E7))</f>
        <v>1</v>
      </c>
      <c r="Q7" s="131" t="str">
        <f t="shared" ref="Q7:Q70" si="3">IF(P7="","",CHOOSE(P7,"Gen","Feb","Mar","Apr","Mag","Giu","Lug","Ago","Set","Ott","Nov","Dic"))</f>
        <v>Gen</v>
      </c>
      <c r="R7" s="132">
        <f>IF(I7="","",IFERROR(VLOOKUP(I7,ATTIVITA!$A$7:$J$11,10,FALSE),0))</f>
        <v>0.78</v>
      </c>
      <c r="S7" s="130">
        <f t="shared" ref="S7:S70" si="4">IF(OR(E7="",W7=0,M7&lt;&gt;"Sì"),0,L7*R7)</f>
        <v>2497.56</v>
      </c>
      <c r="T7" s="130">
        <f t="shared" ref="T7:T70" si="5">IF(AND(E7&lt;&gt;"",M7="Sì",W7=1),L7,0)</f>
        <v>3202</v>
      </c>
      <c r="U7" s="131">
        <f t="shared" ref="U7:U70" si="6">IF(D7="","",YEAR(D7))</f>
        <v>2026</v>
      </c>
      <c r="V7" s="131">
        <f t="shared" ref="V7:V70" si="7">IF(D7="","",MONTH(D7))</f>
        <v>1</v>
      </c>
      <c r="W7" s="133">
        <f>IF(A7="",0,IF(B7="ANNULLATO",0,IF(AND(B7="DEMO",CONFIGURAZIONE!$B$64="No"),0,1)))</f>
        <v>1</v>
      </c>
      <c r="X7" s="89"/>
      <c r="Y7" s="134">
        <f t="shared" ref="Y7:Y70" si="8">IF(A7="","",L7+IF(X7="",0,X7))</f>
        <v>3202</v>
      </c>
      <c r="Z7" s="135"/>
    </row>
    <row r="8" spans="1:26">
      <c r="A8" s="126" t="s">
        <v>526</v>
      </c>
      <c r="B8" s="127" t="s">
        <v>522</v>
      </c>
      <c r="C8" s="128">
        <v>46043</v>
      </c>
      <c r="D8" s="128">
        <v>46053</v>
      </c>
      <c r="E8" s="128">
        <v>46051</v>
      </c>
      <c r="F8" s="127" t="s">
        <v>527</v>
      </c>
      <c r="G8" s="127" t="s">
        <v>528</v>
      </c>
      <c r="H8" s="127" t="s">
        <v>529</v>
      </c>
      <c r="I8" s="127" t="s">
        <v>487</v>
      </c>
      <c r="J8" s="129">
        <v>2900</v>
      </c>
      <c r="K8" s="129">
        <v>2</v>
      </c>
      <c r="L8" s="130">
        <f t="shared" si="0"/>
        <v>2902</v>
      </c>
      <c r="M8" s="127" t="s">
        <v>233</v>
      </c>
      <c r="N8" s="131" t="str">
        <f>IF(A8="","",IF(E8&lt;&gt;"","Incassato",IF(D8&lt;CONFIGURAZIONE!$B$68,"Scaduto","Da incassare")))</f>
        <v>Incassato</v>
      </c>
      <c r="O8" s="131">
        <f t="shared" si="1"/>
        <v>2026</v>
      </c>
      <c r="P8" s="131">
        <f t="shared" si="2"/>
        <v>1</v>
      </c>
      <c r="Q8" s="131" t="str">
        <f t="shared" si="3"/>
        <v>Gen</v>
      </c>
      <c r="R8" s="132">
        <f>IF(I8="","",IFERROR(VLOOKUP(I8,ATTIVITA!$A$7:$J$11,10,FALSE),0))</f>
        <v>0.78</v>
      </c>
      <c r="S8" s="130">
        <f t="shared" si="4"/>
        <v>2263.56</v>
      </c>
      <c r="T8" s="130">
        <f t="shared" si="5"/>
        <v>2902</v>
      </c>
      <c r="U8" s="131">
        <f t="shared" si="6"/>
        <v>2026</v>
      </c>
      <c r="V8" s="131">
        <f t="shared" si="7"/>
        <v>1</v>
      </c>
      <c r="W8" s="133">
        <f>IF(A8="",0,IF(B8="ANNULLATO",0,IF(AND(B8="DEMO",CONFIGURAZIONE!$B$64="No"),0,1)))</f>
        <v>1</v>
      </c>
      <c r="X8" s="89"/>
      <c r="Y8" s="134">
        <f t="shared" si="8"/>
        <v>2902</v>
      </c>
      <c r="Z8" s="135"/>
    </row>
    <row r="9" spans="1:26">
      <c r="A9" s="126" t="s">
        <v>530</v>
      </c>
      <c r="B9" s="127" t="s">
        <v>522</v>
      </c>
      <c r="C9" s="128">
        <v>46056</v>
      </c>
      <c r="D9" s="128">
        <v>46071</v>
      </c>
      <c r="E9" s="128">
        <v>46069</v>
      </c>
      <c r="F9" s="127" t="s">
        <v>531</v>
      </c>
      <c r="G9" s="127" t="s">
        <v>532</v>
      </c>
      <c r="H9" s="127" t="s">
        <v>533</v>
      </c>
      <c r="I9" s="127" t="s">
        <v>487</v>
      </c>
      <c r="J9" s="129">
        <v>3500</v>
      </c>
      <c r="K9" s="129">
        <v>2</v>
      </c>
      <c r="L9" s="130">
        <f t="shared" si="0"/>
        <v>3502</v>
      </c>
      <c r="M9" s="127" t="s">
        <v>233</v>
      </c>
      <c r="N9" s="131" t="str">
        <f>IF(A9="","",IF(E9&lt;&gt;"","Incassato",IF(D9&lt;CONFIGURAZIONE!$B$68,"Scaduto","Da incassare")))</f>
        <v>Incassato</v>
      </c>
      <c r="O9" s="131">
        <f t="shared" si="1"/>
        <v>2026</v>
      </c>
      <c r="P9" s="131">
        <f t="shared" si="2"/>
        <v>2</v>
      </c>
      <c r="Q9" s="131" t="str">
        <f t="shared" si="3"/>
        <v>Feb</v>
      </c>
      <c r="R9" s="132">
        <f>IF(I9="","",IFERROR(VLOOKUP(I9,ATTIVITA!$A$7:$J$11,10,FALSE),0))</f>
        <v>0.78</v>
      </c>
      <c r="S9" s="130">
        <f t="shared" si="4"/>
        <v>2731.56</v>
      </c>
      <c r="T9" s="130">
        <f t="shared" si="5"/>
        <v>3502</v>
      </c>
      <c r="U9" s="131">
        <f t="shared" si="6"/>
        <v>2026</v>
      </c>
      <c r="V9" s="131">
        <f t="shared" si="7"/>
        <v>2</v>
      </c>
      <c r="W9" s="133">
        <f>IF(A9="",0,IF(B9="ANNULLATO",0,IF(AND(B9="DEMO",CONFIGURAZIONE!$B$64="No"),0,1)))</f>
        <v>1</v>
      </c>
      <c r="X9" s="89"/>
      <c r="Y9" s="134">
        <f t="shared" si="8"/>
        <v>3502</v>
      </c>
      <c r="Z9" s="135"/>
    </row>
    <row r="10" spans="1:26">
      <c r="A10" s="126" t="s">
        <v>534</v>
      </c>
      <c r="B10" s="127" t="s">
        <v>522</v>
      </c>
      <c r="C10" s="128">
        <v>46071</v>
      </c>
      <c r="D10" s="128">
        <v>46081</v>
      </c>
      <c r="E10" s="128">
        <v>46079</v>
      </c>
      <c r="F10" s="127" t="s">
        <v>535</v>
      </c>
      <c r="G10" s="127" t="s">
        <v>536</v>
      </c>
      <c r="H10" s="127" t="s">
        <v>537</v>
      </c>
      <c r="I10" s="127" t="s">
        <v>487</v>
      </c>
      <c r="J10" s="129">
        <v>2700</v>
      </c>
      <c r="K10" s="129">
        <v>2</v>
      </c>
      <c r="L10" s="130">
        <f t="shared" si="0"/>
        <v>2702</v>
      </c>
      <c r="M10" s="127" t="s">
        <v>233</v>
      </c>
      <c r="N10" s="131" t="str">
        <f>IF(A10="","",IF(E10&lt;&gt;"","Incassato",IF(D10&lt;CONFIGURAZIONE!$B$68,"Scaduto","Da incassare")))</f>
        <v>Incassato</v>
      </c>
      <c r="O10" s="131">
        <f t="shared" si="1"/>
        <v>2026</v>
      </c>
      <c r="P10" s="131">
        <f t="shared" si="2"/>
        <v>2</v>
      </c>
      <c r="Q10" s="131" t="str">
        <f t="shared" si="3"/>
        <v>Feb</v>
      </c>
      <c r="R10" s="132">
        <f>IF(I10="","",IFERROR(VLOOKUP(I10,ATTIVITA!$A$7:$J$11,10,FALSE),0))</f>
        <v>0.78</v>
      </c>
      <c r="S10" s="130">
        <f t="shared" si="4"/>
        <v>2107.56</v>
      </c>
      <c r="T10" s="130">
        <f t="shared" si="5"/>
        <v>2702</v>
      </c>
      <c r="U10" s="131">
        <f t="shared" si="6"/>
        <v>2026</v>
      </c>
      <c r="V10" s="131">
        <f t="shared" si="7"/>
        <v>2</v>
      </c>
      <c r="W10" s="133">
        <f>IF(A10="",0,IF(B10="ANNULLATO",0,IF(AND(B10="DEMO",CONFIGURAZIONE!$B$64="No"),0,1)))</f>
        <v>1</v>
      </c>
      <c r="X10" s="89"/>
      <c r="Y10" s="134">
        <f t="shared" si="8"/>
        <v>2702</v>
      </c>
      <c r="Z10" s="135"/>
    </row>
    <row r="11" spans="1:26">
      <c r="A11" s="126" t="s">
        <v>538</v>
      </c>
      <c r="B11" s="127" t="s">
        <v>522</v>
      </c>
      <c r="C11" s="128">
        <v>46085</v>
      </c>
      <c r="D11" s="128">
        <v>46100</v>
      </c>
      <c r="E11" s="128">
        <v>46098</v>
      </c>
      <c r="F11" s="127" t="s">
        <v>539</v>
      </c>
      <c r="G11" s="127" t="s">
        <v>524</v>
      </c>
      <c r="H11" s="127" t="s">
        <v>525</v>
      </c>
      <c r="I11" s="127" t="s">
        <v>487</v>
      </c>
      <c r="J11" s="129">
        <v>3200</v>
      </c>
      <c r="K11" s="129">
        <v>2</v>
      </c>
      <c r="L11" s="130">
        <f t="shared" si="0"/>
        <v>3202</v>
      </c>
      <c r="M11" s="127" t="s">
        <v>233</v>
      </c>
      <c r="N11" s="131" t="str">
        <f>IF(A11="","",IF(E11&lt;&gt;"","Incassato",IF(D11&lt;CONFIGURAZIONE!$B$68,"Scaduto","Da incassare")))</f>
        <v>Incassato</v>
      </c>
      <c r="O11" s="131">
        <f t="shared" si="1"/>
        <v>2026</v>
      </c>
      <c r="P11" s="131">
        <f t="shared" si="2"/>
        <v>3</v>
      </c>
      <c r="Q11" s="131" t="str">
        <f t="shared" si="3"/>
        <v>Mar</v>
      </c>
      <c r="R11" s="132">
        <f>IF(I11="","",IFERROR(VLOOKUP(I11,ATTIVITA!$A$7:$J$11,10,FALSE),0))</f>
        <v>0.78</v>
      </c>
      <c r="S11" s="130">
        <f t="shared" si="4"/>
        <v>2497.56</v>
      </c>
      <c r="T11" s="130">
        <f t="shared" si="5"/>
        <v>3202</v>
      </c>
      <c r="U11" s="131">
        <f t="shared" si="6"/>
        <v>2026</v>
      </c>
      <c r="V11" s="131">
        <f t="shared" si="7"/>
        <v>3</v>
      </c>
      <c r="W11" s="133">
        <f>IF(A11="",0,IF(B11="ANNULLATO",0,IF(AND(B11="DEMO",CONFIGURAZIONE!$B$64="No"),0,1)))</f>
        <v>1</v>
      </c>
      <c r="X11" s="89"/>
      <c r="Y11" s="134">
        <f t="shared" si="8"/>
        <v>3202</v>
      </c>
      <c r="Z11" s="135"/>
    </row>
    <row r="12" spans="1:26">
      <c r="A12" s="126" t="s">
        <v>540</v>
      </c>
      <c r="B12" s="127" t="s">
        <v>522</v>
      </c>
      <c r="C12" s="128">
        <v>46101</v>
      </c>
      <c r="D12" s="128">
        <v>46112</v>
      </c>
      <c r="E12" s="128">
        <v>46111</v>
      </c>
      <c r="F12" s="127" t="s">
        <v>541</v>
      </c>
      <c r="G12" s="127" t="s">
        <v>528</v>
      </c>
      <c r="H12" s="127" t="s">
        <v>529</v>
      </c>
      <c r="I12" s="127" t="s">
        <v>487</v>
      </c>
      <c r="J12" s="129">
        <v>3100</v>
      </c>
      <c r="K12" s="129">
        <v>2</v>
      </c>
      <c r="L12" s="130">
        <f t="shared" si="0"/>
        <v>3102</v>
      </c>
      <c r="M12" s="127" t="s">
        <v>233</v>
      </c>
      <c r="N12" s="131" t="str">
        <f>IF(A12="","",IF(E12&lt;&gt;"","Incassato",IF(D12&lt;CONFIGURAZIONE!$B$68,"Scaduto","Da incassare")))</f>
        <v>Incassato</v>
      </c>
      <c r="O12" s="131">
        <f t="shared" si="1"/>
        <v>2026</v>
      </c>
      <c r="P12" s="131">
        <f t="shared" si="2"/>
        <v>3</v>
      </c>
      <c r="Q12" s="131" t="str">
        <f t="shared" si="3"/>
        <v>Mar</v>
      </c>
      <c r="R12" s="132">
        <f>IF(I12="","",IFERROR(VLOOKUP(I12,ATTIVITA!$A$7:$J$11,10,FALSE),0))</f>
        <v>0.78</v>
      </c>
      <c r="S12" s="130">
        <f t="shared" si="4"/>
        <v>2419.56</v>
      </c>
      <c r="T12" s="130">
        <f t="shared" si="5"/>
        <v>3102</v>
      </c>
      <c r="U12" s="131">
        <f t="shared" si="6"/>
        <v>2026</v>
      </c>
      <c r="V12" s="131">
        <f t="shared" si="7"/>
        <v>3</v>
      </c>
      <c r="W12" s="133">
        <f>IF(A12="",0,IF(B12="ANNULLATO",0,IF(AND(B12="DEMO",CONFIGURAZIONE!$B$64="No"),0,1)))</f>
        <v>1</v>
      </c>
      <c r="X12" s="89"/>
      <c r="Y12" s="134">
        <f t="shared" si="8"/>
        <v>3102</v>
      </c>
      <c r="Z12" s="135"/>
    </row>
    <row r="13" spans="1:26">
      <c r="A13" s="126" t="s">
        <v>542</v>
      </c>
      <c r="B13" s="127" t="s">
        <v>522</v>
      </c>
      <c r="C13" s="128">
        <v>46114</v>
      </c>
      <c r="D13" s="128">
        <v>46129</v>
      </c>
      <c r="E13" s="128">
        <v>46127</v>
      </c>
      <c r="F13" s="127" t="s">
        <v>543</v>
      </c>
      <c r="G13" s="127" t="s">
        <v>532</v>
      </c>
      <c r="H13" s="127" t="s">
        <v>533</v>
      </c>
      <c r="I13" s="127" t="s">
        <v>487</v>
      </c>
      <c r="J13" s="129">
        <v>4200</v>
      </c>
      <c r="K13" s="129">
        <v>2</v>
      </c>
      <c r="L13" s="130">
        <f t="shared" si="0"/>
        <v>4202</v>
      </c>
      <c r="M13" s="127" t="s">
        <v>233</v>
      </c>
      <c r="N13" s="131" t="str">
        <f>IF(A13="","",IF(E13&lt;&gt;"","Incassato",IF(D13&lt;CONFIGURAZIONE!$B$68,"Scaduto","Da incassare")))</f>
        <v>Incassato</v>
      </c>
      <c r="O13" s="131">
        <f t="shared" si="1"/>
        <v>2026</v>
      </c>
      <c r="P13" s="131">
        <f t="shared" si="2"/>
        <v>4</v>
      </c>
      <c r="Q13" s="131" t="str">
        <f t="shared" si="3"/>
        <v>Apr</v>
      </c>
      <c r="R13" s="132">
        <f>IF(I13="","",IFERROR(VLOOKUP(I13,ATTIVITA!$A$7:$J$11,10,FALSE),0))</f>
        <v>0.78</v>
      </c>
      <c r="S13" s="130">
        <f t="shared" si="4"/>
        <v>3277.56</v>
      </c>
      <c r="T13" s="130">
        <f t="shared" si="5"/>
        <v>4202</v>
      </c>
      <c r="U13" s="131">
        <f t="shared" si="6"/>
        <v>2026</v>
      </c>
      <c r="V13" s="131">
        <f t="shared" si="7"/>
        <v>4</v>
      </c>
      <c r="W13" s="133">
        <f>IF(A13="",0,IF(B13="ANNULLATO",0,IF(AND(B13="DEMO",CONFIGURAZIONE!$B$64="No"),0,1)))</f>
        <v>1</v>
      </c>
      <c r="X13" s="89"/>
      <c r="Y13" s="134">
        <f t="shared" si="8"/>
        <v>4202</v>
      </c>
      <c r="Z13" s="135"/>
    </row>
    <row r="14" spans="1:26">
      <c r="A14" s="126" t="s">
        <v>544</v>
      </c>
      <c r="B14" s="127" t="s">
        <v>522</v>
      </c>
      <c r="C14" s="128">
        <v>46131</v>
      </c>
      <c r="D14" s="128">
        <v>46142</v>
      </c>
      <c r="E14" s="128">
        <v>46140</v>
      </c>
      <c r="F14" s="127" t="s">
        <v>545</v>
      </c>
      <c r="G14" s="127" t="s">
        <v>536</v>
      </c>
      <c r="H14" s="127" t="s">
        <v>537</v>
      </c>
      <c r="I14" s="127" t="s">
        <v>487</v>
      </c>
      <c r="J14" s="129">
        <v>3200</v>
      </c>
      <c r="K14" s="129">
        <v>2</v>
      </c>
      <c r="L14" s="130">
        <f t="shared" si="0"/>
        <v>3202</v>
      </c>
      <c r="M14" s="127" t="s">
        <v>233</v>
      </c>
      <c r="N14" s="131" t="str">
        <f>IF(A14="","",IF(E14&lt;&gt;"","Incassato",IF(D14&lt;CONFIGURAZIONE!$B$68,"Scaduto","Da incassare")))</f>
        <v>Incassato</v>
      </c>
      <c r="O14" s="131">
        <f t="shared" si="1"/>
        <v>2026</v>
      </c>
      <c r="P14" s="131">
        <f t="shared" si="2"/>
        <v>4</v>
      </c>
      <c r="Q14" s="131" t="str">
        <f t="shared" si="3"/>
        <v>Apr</v>
      </c>
      <c r="R14" s="132">
        <f>IF(I14="","",IFERROR(VLOOKUP(I14,ATTIVITA!$A$7:$J$11,10,FALSE),0))</f>
        <v>0.78</v>
      </c>
      <c r="S14" s="130">
        <f t="shared" si="4"/>
        <v>2497.56</v>
      </c>
      <c r="T14" s="130">
        <f t="shared" si="5"/>
        <v>3202</v>
      </c>
      <c r="U14" s="131">
        <f t="shared" si="6"/>
        <v>2026</v>
      </c>
      <c r="V14" s="131">
        <f t="shared" si="7"/>
        <v>4</v>
      </c>
      <c r="W14" s="133">
        <f>IF(A14="",0,IF(B14="ANNULLATO",0,IF(AND(B14="DEMO",CONFIGURAZIONE!$B$64="No"),0,1)))</f>
        <v>1</v>
      </c>
      <c r="X14" s="89"/>
      <c r="Y14" s="134">
        <f t="shared" si="8"/>
        <v>3202</v>
      </c>
      <c r="Z14" s="135"/>
    </row>
    <row r="15" spans="1:26">
      <c r="A15" s="126" t="s">
        <v>546</v>
      </c>
      <c r="B15" s="127" t="s">
        <v>522</v>
      </c>
      <c r="C15" s="128">
        <v>46146</v>
      </c>
      <c r="D15" s="128">
        <v>46161</v>
      </c>
      <c r="E15" s="128">
        <v>46160</v>
      </c>
      <c r="F15" s="127" t="s">
        <v>547</v>
      </c>
      <c r="G15" s="127" t="s">
        <v>524</v>
      </c>
      <c r="H15" s="127" t="s">
        <v>525</v>
      </c>
      <c r="I15" s="127" t="s">
        <v>487</v>
      </c>
      <c r="J15" s="129">
        <v>3700</v>
      </c>
      <c r="K15" s="129">
        <v>2</v>
      </c>
      <c r="L15" s="130">
        <f t="shared" si="0"/>
        <v>3702</v>
      </c>
      <c r="M15" s="127" t="s">
        <v>233</v>
      </c>
      <c r="N15" s="131" t="str">
        <f>IF(A15="","",IF(E15&lt;&gt;"","Incassato",IF(D15&lt;CONFIGURAZIONE!$B$68,"Scaduto","Da incassare")))</f>
        <v>Incassato</v>
      </c>
      <c r="O15" s="131">
        <f t="shared" si="1"/>
        <v>2026</v>
      </c>
      <c r="P15" s="131">
        <f t="shared" si="2"/>
        <v>5</v>
      </c>
      <c r="Q15" s="131" t="str">
        <f t="shared" si="3"/>
        <v>Mag</v>
      </c>
      <c r="R15" s="132">
        <f>IF(I15="","",IFERROR(VLOOKUP(I15,ATTIVITA!$A$7:$J$11,10,FALSE),0))</f>
        <v>0.78</v>
      </c>
      <c r="S15" s="130">
        <f t="shared" si="4"/>
        <v>2887.56</v>
      </c>
      <c r="T15" s="130">
        <f t="shared" si="5"/>
        <v>3702</v>
      </c>
      <c r="U15" s="131">
        <f t="shared" si="6"/>
        <v>2026</v>
      </c>
      <c r="V15" s="131">
        <f t="shared" si="7"/>
        <v>5</v>
      </c>
      <c r="W15" s="133">
        <f>IF(A15="",0,IF(B15="ANNULLATO",0,IF(AND(B15="DEMO",CONFIGURAZIONE!$B$64="No"),0,1)))</f>
        <v>1</v>
      </c>
      <c r="X15" s="89"/>
      <c r="Y15" s="134">
        <f t="shared" si="8"/>
        <v>3702</v>
      </c>
      <c r="Z15" s="135"/>
    </row>
    <row r="16" spans="1:26">
      <c r="A16" s="126" t="s">
        <v>548</v>
      </c>
      <c r="B16" s="127" t="s">
        <v>522</v>
      </c>
      <c r="C16" s="128">
        <v>46162</v>
      </c>
      <c r="D16" s="128">
        <v>46173</v>
      </c>
      <c r="E16" s="128">
        <v>46171</v>
      </c>
      <c r="F16" s="127" t="s">
        <v>549</v>
      </c>
      <c r="G16" s="127" t="s">
        <v>528</v>
      </c>
      <c r="H16" s="127" t="s">
        <v>529</v>
      </c>
      <c r="I16" s="127" t="s">
        <v>487</v>
      </c>
      <c r="J16" s="129">
        <v>3300</v>
      </c>
      <c r="K16" s="129">
        <v>2</v>
      </c>
      <c r="L16" s="130">
        <f t="shared" si="0"/>
        <v>3302</v>
      </c>
      <c r="M16" s="127" t="s">
        <v>233</v>
      </c>
      <c r="N16" s="131" t="str">
        <f>IF(A16="","",IF(E16&lt;&gt;"","Incassato",IF(D16&lt;CONFIGURAZIONE!$B$68,"Scaduto","Da incassare")))</f>
        <v>Incassato</v>
      </c>
      <c r="O16" s="131">
        <f t="shared" si="1"/>
        <v>2026</v>
      </c>
      <c r="P16" s="131">
        <f t="shared" si="2"/>
        <v>5</v>
      </c>
      <c r="Q16" s="131" t="str">
        <f t="shared" si="3"/>
        <v>Mag</v>
      </c>
      <c r="R16" s="132">
        <f>IF(I16="","",IFERROR(VLOOKUP(I16,ATTIVITA!$A$7:$J$11,10,FALSE),0))</f>
        <v>0.78</v>
      </c>
      <c r="S16" s="130">
        <f t="shared" si="4"/>
        <v>2575.56</v>
      </c>
      <c r="T16" s="130">
        <f t="shared" si="5"/>
        <v>3302</v>
      </c>
      <c r="U16" s="131">
        <f t="shared" si="6"/>
        <v>2026</v>
      </c>
      <c r="V16" s="131">
        <f t="shared" si="7"/>
        <v>5</v>
      </c>
      <c r="W16" s="133">
        <f>IF(A16="",0,IF(B16="ANNULLATO",0,IF(AND(B16="DEMO",CONFIGURAZIONE!$B$64="No"),0,1)))</f>
        <v>1</v>
      </c>
      <c r="X16" s="89"/>
      <c r="Y16" s="134">
        <f t="shared" si="8"/>
        <v>3302</v>
      </c>
      <c r="Z16" s="135"/>
    </row>
    <row r="17" spans="1:26">
      <c r="A17" s="126" t="s">
        <v>550</v>
      </c>
      <c r="B17" s="127" t="s">
        <v>522</v>
      </c>
      <c r="C17" s="128">
        <v>46176</v>
      </c>
      <c r="D17" s="128">
        <v>46191</v>
      </c>
      <c r="E17" s="128">
        <v>46189</v>
      </c>
      <c r="F17" s="127" t="s">
        <v>551</v>
      </c>
      <c r="G17" s="127" t="s">
        <v>532</v>
      </c>
      <c r="H17" s="127" t="s">
        <v>533</v>
      </c>
      <c r="I17" s="127" t="s">
        <v>487</v>
      </c>
      <c r="J17" s="129">
        <v>4500</v>
      </c>
      <c r="K17" s="129">
        <v>2</v>
      </c>
      <c r="L17" s="130">
        <f t="shared" si="0"/>
        <v>4502</v>
      </c>
      <c r="M17" s="127" t="s">
        <v>233</v>
      </c>
      <c r="N17" s="131" t="str">
        <f>IF(A17="","",IF(E17&lt;&gt;"","Incassato",IF(D17&lt;CONFIGURAZIONE!$B$68,"Scaduto","Da incassare")))</f>
        <v>Incassato</v>
      </c>
      <c r="O17" s="131">
        <f t="shared" si="1"/>
        <v>2026</v>
      </c>
      <c r="P17" s="131">
        <f t="shared" si="2"/>
        <v>6</v>
      </c>
      <c r="Q17" s="131" t="str">
        <f t="shared" si="3"/>
        <v>Giu</v>
      </c>
      <c r="R17" s="132">
        <f>IF(I17="","",IFERROR(VLOOKUP(I17,ATTIVITA!$A$7:$J$11,10,FALSE),0))</f>
        <v>0.78</v>
      </c>
      <c r="S17" s="130">
        <f t="shared" si="4"/>
        <v>3511.56</v>
      </c>
      <c r="T17" s="130">
        <f t="shared" si="5"/>
        <v>4502</v>
      </c>
      <c r="U17" s="131">
        <f t="shared" si="6"/>
        <v>2026</v>
      </c>
      <c r="V17" s="131">
        <f t="shared" si="7"/>
        <v>6</v>
      </c>
      <c r="W17" s="133">
        <f>IF(A17="",0,IF(B17="ANNULLATO",0,IF(AND(B17="DEMO",CONFIGURAZIONE!$B$64="No"),0,1)))</f>
        <v>1</v>
      </c>
      <c r="X17" s="89"/>
      <c r="Y17" s="134">
        <f t="shared" si="8"/>
        <v>4502</v>
      </c>
      <c r="Z17" s="135"/>
    </row>
    <row r="18" spans="1:26">
      <c r="A18" s="126" t="s">
        <v>552</v>
      </c>
      <c r="B18" s="127" t="s">
        <v>522</v>
      </c>
      <c r="C18" s="128">
        <v>46192</v>
      </c>
      <c r="D18" s="128">
        <v>46203</v>
      </c>
      <c r="E18" s="128">
        <v>46202</v>
      </c>
      <c r="F18" s="127" t="s">
        <v>553</v>
      </c>
      <c r="G18" s="127" t="s">
        <v>536</v>
      </c>
      <c r="H18" s="127" t="s">
        <v>537</v>
      </c>
      <c r="I18" s="127" t="s">
        <v>487</v>
      </c>
      <c r="J18" s="129">
        <v>3600</v>
      </c>
      <c r="K18" s="129">
        <v>2</v>
      </c>
      <c r="L18" s="130">
        <f t="shared" si="0"/>
        <v>3602</v>
      </c>
      <c r="M18" s="127" t="s">
        <v>233</v>
      </c>
      <c r="N18" s="131" t="str">
        <f>IF(A18="","",IF(E18&lt;&gt;"","Incassato",IF(D18&lt;CONFIGURAZIONE!$B$68,"Scaduto","Da incassare")))</f>
        <v>Incassato</v>
      </c>
      <c r="O18" s="131">
        <f t="shared" si="1"/>
        <v>2026</v>
      </c>
      <c r="P18" s="131">
        <f t="shared" si="2"/>
        <v>6</v>
      </c>
      <c r="Q18" s="131" t="str">
        <f t="shared" si="3"/>
        <v>Giu</v>
      </c>
      <c r="R18" s="132">
        <f>IF(I18="","",IFERROR(VLOOKUP(I18,ATTIVITA!$A$7:$J$11,10,FALSE),0))</f>
        <v>0.78</v>
      </c>
      <c r="S18" s="130">
        <f t="shared" si="4"/>
        <v>2809.56</v>
      </c>
      <c r="T18" s="130">
        <f t="shared" si="5"/>
        <v>3602</v>
      </c>
      <c r="U18" s="131">
        <f t="shared" si="6"/>
        <v>2026</v>
      </c>
      <c r="V18" s="131">
        <f t="shared" si="7"/>
        <v>6</v>
      </c>
      <c r="W18" s="133">
        <f>IF(A18="",0,IF(B18="ANNULLATO",0,IF(AND(B18="DEMO",CONFIGURAZIONE!$B$64="No"),0,1)))</f>
        <v>1</v>
      </c>
      <c r="X18" s="89"/>
      <c r="Y18" s="134">
        <f t="shared" si="8"/>
        <v>3602</v>
      </c>
      <c r="Z18" s="135"/>
    </row>
    <row r="19" spans="1:26">
      <c r="A19" s="126" t="s">
        <v>554</v>
      </c>
      <c r="B19" s="127" t="s">
        <v>522</v>
      </c>
      <c r="C19" s="128">
        <v>46205</v>
      </c>
      <c r="D19" s="128">
        <v>46220</v>
      </c>
      <c r="E19" s="128">
        <v>46218</v>
      </c>
      <c r="F19" s="127" t="s">
        <v>555</v>
      </c>
      <c r="G19" s="127" t="s">
        <v>524</v>
      </c>
      <c r="H19" s="127" t="s">
        <v>525</v>
      </c>
      <c r="I19" s="127" t="s">
        <v>487</v>
      </c>
      <c r="J19" s="129">
        <v>4000</v>
      </c>
      <c r="K19" s="129">
        <v>2</v>
      </c>
      <c r="L19" s="130">
        <f t="shared" si="0"/>
        <v>4002</v>
      </c>
      <c r="M19" s="127" t="s">
        <v>233</v>
      </c>
      <c r="N19" s="131" t="str">
        <f>IF(A19="","",IF(E19&lt;&gt;"","Incassato",IF(D19&lt;CONFIGURAZIONE!$B$68,"Scaduto","Da incassare")))</f>
        <v>Incassato</v>
      </c>
      <c r="O19" s="131">
        <f t="shared" si="1"/>
        <v>2026</v>
      </c>
      <c r="P19" s="131">
        <f t="shared" si="2"/>
        <v>7</v>
      </c>
      <c r="Q19" s="131" t="str">
        <f t="shared" si="3"/>
        <v>Lug</v>
      </c>
      <c r="R19" s="132">
        <f>IF(I19="","",IFERROR(VLOOKUP(I19,ATTIVITA!$A$7:$J$11,10,FALSE),0))</f>
        <v>0.78</v>
      </c>
      <c r="S19" s="130">
        <f t="shared" si="4"/>
        <v>3121.56</v>
      </c>
      <c r="T19" s="130">
        <f t="shared" si="5"/>
        <v>4002</v>
      </c>
      <c r="U19" s="131">
        <f t="shared" si="6"/>
        <v>2026</v>
      </c>
      <c r="V19" s="131">
        <f t="shared" si="7"/>
        <v>7</v>
      </c>
      <c r="W19" s="133">
        <f>IF(A19="",0,IF(B19="ANNULLATO",0,IF(AND(B19="DEMO",CONFIGURAZIONE!$B$64="No"),0,1)))</f>
        <v>1</v>
      </c>
      <c r="X19" s="89"/>
      <c r="Y19" s="134">
        <f t="shared" si="8"/>
        <v>4002</v>
      </c>
      <c r="Z19" s="135"/>
    </row>
    <row r="20" spans="1:26">
      <c r="A20" s="126" t="s">
        <v>556</v>
      </c>
      <c r="B20" s="127" t="s">
        <v>522</v>
      </c>
      <c r="C20" s="128">
        <v>46223</v>
      </c>
      <c r="D20" s="128">
        <v>46234</v>
      </c>
      <c r="E20" s="128">
        <v>46233</v>
      </c>
      <c r="F20" s="127" t="s">
        <v>557</v>
      </c>
      <c r="G20" s="127" t="s">
        <v>528</v>
      </c>
      <c r="H20" s="127" t="s">
        <v>529</v>
      </c>
      <c r="I20" s="127" t="s">
        <v>487</v>
      </c>
      <c r="J20" s="129">
        <v>3500</v>
      </c>
      <c r="K20" s="129">
        <v>2</v>
      </c>
      <c r="L20" s="130">
        <f t="shared" si="0"/>
        <v>3502</v>
      </c>
      <c r="M20" s="127" t="s">
        <v>233</v>
      </c>
      <c r="N20" s="131" t="str">
        <f>IF(A20="","",IF(E20&lt;&gt;"","Incassato",IF(D20&lt;CONFIGURAZIONE!$B$68,"Scaduto","Da incassare")))</f>
        <v>Incassato</v>
      </c>
      <c r="O20" s="131">
        <f t="shared" si="1"/>
        <v>2026</v>
      </c>
      <c r="P20" s="131">
        <f t="shared" si="2"/>
        <v>7</v>
      </c>
      <c r="Q20" s="131" t="str">
        <f t="shared" si="3"/>
        <v>Lug</v>
      </c>
      <c r="R20" s="132">
        <f>IF(I20="","",IFERROR(VLOOKUP(I20,ATTIVITA!$A$7:$J$11,10,FALSE),0))</f>
        <v>0.78</v>
      </c>
      <c r="S20" s="130">
        <f t="shared" si="4"/>
        <v>2731.56</v>
      </c>
      <c r="T20" s="130">
        <f t="shared" si="5"/>
        <v>3502</v>
      </c>
      <c r="U20" s="131">
        <f t="shared" si="6"/>
        <v>2026</v>
      </c>
      <c r="V20" s="131">
        <f t="shared" si="7"/>
        <v>7</v>
      </c>
      <c r="W20" s="133">
        <f>IF(A20="",0,IF(B20="ANNULLATO",0,IF(AND(B20="DEMO",CONFIGURAZIONE!$B$64="No"),0,1)))</f>
        <v>1</v>
      </c>
      <c r="X20" s="89"/>
      <c r="Y20" s="134">
        <f t="shared" si="8"/>
        <v>3502</v>
      </c>
      <c r="Z20" s="135"/>
    </row>
    <row r="21" spans="1:26">
      <c r="A21" s="126" t="s">
        <v>558</v>
      </c>
      <c r="B21" s="127" t="s">
        <v>522</v>
      </c>
      <c r="C21" s="128">
        <v>46237</v>
      </c>
      <c r="D21" s="128">
        <v>46252</v>
      </c>
      <c r="E21" s="128">
        <v>46246</v>
      </c>
      <c r="F21" s="127" t="s">
        <v>559</v>
      </c>
      <c r="G21" s="127" t="s">
        <v>532</v>
      </c>
      <c r="H21" s="127" t="s">
        <v>533</v>
      </c>
      <c r="I21" s="127" t="s">
        <v>487</v>
      </c>
      <c r="J21" s="129">
        <v>4200</v>
      </c>
      <c r="K21" s="129">
        <v>2</v>
      </c>
      <c r="L21" s="130">
        <f t="shared" si="0"/>
        <v>4202</v>
      </c>
      <c r="M21" s="127" t="s">
        <v>233</v>
      </c>
      <c r="N21" s="131" t="str">
        <f>IF(A21="","",IF(E21&lt;&gt;"","Incassato",IF(D21&lt;CONFIGURAZIONE!$B$68,"Scaduto","Da incassare")))</f>
        <v>Incassato</v>
      </c>
      <c r="O21" s="131">
        <f t="shared" si="1"/>
        <v>2026</v>
      </c>
      <c r="P21" s="131">
        <f t="shared" si="2"/>
        <v>8</v>
      </c>
      <c r="Q21" s="131" t="str">
        <f t="shared" si="3"/>
        <v>Ago</v>
      </c>
      <c r="R21" s="132">
        <f>IF(I21="","",IFERROR(VLOOKUP(I21,ATTIVITA!$A$7:$J$11,10,FALSE),0))</f>
        <v>0.78</v>
      </c>
      <c r="S21" s="130">
        <f t="shared" si="4"/>
        <v>3277.56</v>
      </c>
      <c r="T21" s="130">
        <f t="shared" si="5"/>
        <v>4202</v>
      </c>
      <c r="U21" s="131">
        <f t="shared" si="6"/>
        <v>2026</v>
      </c>
      <c r="V21" s="131">
        <f t="shared" si="7"/>
        <v>8</v>
      </c>
      <c r="W21" s="133">
        <f>IF(A21="",0,IF(B21="ANNULLATO",0,IF(AND(B21="DEMO",CONFIGURAZIONE!$B$64="No"),0,1)))</f>
        <v>1</v>
      </c>
      <c r="X21" s="89"/>
      <c r="Y21" s="134">
        <f t="shared" si="8"/>
        <v>4202</v>
      </c>
      <c r="Z21" s="135"/>
    </row>
    <row r="22" spans="1:26">
      <c r="A22" s="126" t="s">
        <v>560</v>
      </c>
      <c r="B22" s="127" t="s">
        <v>522</v>
      </c>
      <c r="C22" s="128">
        <v>46252</v>
      </c>
      <c r="D22" s="128">
        <v>46264</v>
      </c>
      <c r="E22" s="128"/>
      <c r="F22" s="127" t="s">
        <v>561</v>
      </c>
      <c r="G22" s="127" t="s">
        <v>536</v>
      </c>
      <c r="H22" s="127" t="s">
        <v>537</v>
      </c>
      <c r="I22" s="127" t="s">
        <v>487</v>
      </c>
      <c r="J22" s="129">
        <v>3600</v>
      </c>
      <c r="K22" s="129">
        <v>2</v>
      </c>
      <c r="L22" s="130">
        <f t="shared" si="0"/>
        <v>3602</v>
      </c>
      <c r="M22" s="127" t="s">
        <v>233</v>
      </c>
      <c r="N22" s="131" t="str">
        <f>IF(A22="","",IF(E22&lt;&gt;"","Incassato",IF(D22&lt;CONFIGURAZIONE!$B$68,"Scaduto","Da incassare")))</f>
        <v>Da incassare</v>
      </c>
      <c r="O22" s="131" t="str">
        <f t="shared" si="1"/>
        <v/>
      </c>
      <c r="P22" s="131" t="str">
        <f t="shared" si="2"/>
        <v/>
      </c>
      <c r="Q22" s="131" t="str">
        <f t="shared" si="3"/>
        <v/>
      </c>
      <c r="R22" s="132">
        <f>IF(I22="","",IFERROR(VLOOKUP(I22,ATTIVITA!$A$7:$J$11,10,FALSE),0))</f>
        <v>0.78</v>
      </c>
      <c r="S22" s="130">
        <f t="shared" si="4"/>
        <v>0</v>
      </c>
      <c r="T22" s="130">
        <f t="shared" si="5"/>
        <v>0</v>
      </c>
      <c r="U22" s="131">
        <f t="shared" si="6"/>
        <v>2026</v>
      </c>
      <c r="V22" s="131">
        <f t="shared" si="7"/>
        <v>8</v>
      </c>
      <c r="W22" s="133">
        <f>IF(A22="",0,IF(B22="ANNULLATO",0,IF(AND(B22="DEMO",CONFIGURAZIONE!$B$64="No"),0,1)))</f>
        <v>1</v>
      </c>
      <c r="X22" s="89"/>
      <c r="Y22" s="134">
        <f t="shared" si="8"/>
        <v>3602</v>
      </c>
      <c r="Z22" s="135"/>
    </row>
    <row r="23" spans="1:26">
      <c r="A23" s="126" t="s">
        <v>562</v>
      </c>
      <c r="B23" s="127" t="s">
        <v>522</v>
      </c>
      <c r="C23" s="128">
        <v>46268</v>
      </c>
      <c r="D23" s="128">
        <v>46283</v>
      </c>
      <c r="E23" s="128"/>
      <c r="F23" s="127" t="s">
        <v>563</v>
      </c>
      <c r="G23" s="127" t="s">
        <v>524</v>
      </c>
      <c r="H23" s="127" t="s">
        <v>525</v>
      </c>
      <c r="I23" s="127" t="s">
        <v>487</v>
      </c>
      <c r="J23" s="129">
        <v>3800</v>
      </c>
      <c r="K23" s="129">
        <v>2</v>
      </c>
      <c r="L23" s="130">
        <f t="shared" si="0"/>
        <v>3802</v>
      </c>
      <c r="M23" s="127" t="s">
        <v>233</v>
      </c>
      <c r="N23" s="131" t="str">
        <f>IF(A23="","",IF(E23&lt;&gt;"","Incassato",IF(D23&lt;CONFIGURAZIONE!$B$68,"Scaduto","Da incassare")))</f>
        <v>Da incassare</v>
      </c>
      <c r="O23" s="131" t="str">
        <f t="shared" si="1"/>
        <v/>
      </c>
      <c r="P23" s="131" t="str">
        <f t="shared" si="2"/>
        <v/>
      </c>
      <c r="Q23" s="131" t="str">
        <f t="shared" si="3"/>
        <v/>
      </c>
      <c r="R23" s="132">
        <f>IF(I23="","",IFERROR(VLOOKUP(I23,ATTIVITA!$A$7:$J$11,10,FALSE),0))</f>
        <v>0.78</v>
      </c>
      <c r="S23" s="130">
        <f t="shared" si="4"/>
        <v>0</v>
      </c>
      <c r="T23" s="130">
        <f t="shared" si="5"/>
        <v>0</v>
      </c>
      <c r="U23" s="131">
        <f t="shared" si="6"/>
        <v>2026</v>
      </c>
      <c r="V23" s="131">
        <f t="shared" si="7"/>
        <v>9</v>
      </c>
      <c r="W23" s="133">
        <f>IF(A23="",0,IF(B23="ANNULLATO",0,IF(AND(B23="DEMO",CONFIGURAZIONE!$B$64="No"),0,1)))</f>
        <v>1</v>
      </c>
      <c r="X23" s="89"/>
      <c r="Y23" s="134">
        <f t="shared" si="8"/>
        <v>3802</v>
      </c>
      <c r="Z23" s="135"/>
    </row>
    <row r="24" spans="1:26">
      <c r="A24" s="126" t="s">
        <v>564</v>
      </c>
      <c r="B24" s="127" t="s">
        <v>522</v>
      </c>
      <c r="C24" s="128">
        <v>46283</v>
      </c>
      <c r="D24" s="128">
        <v>46295</v>
      </c>
      <c r="E24" s="128"/>
      <c r="F24" s="127" t="s">
        <v>565</v>
      </c>
      <c r="G24" s="127" t="s">
        <v>528</v>
      </c>
      <c r="H24" s="127" t="s">
        <v>529</v>
      </c>
      <c r="I24" s="127" t="s">
        <v>487</v>
      </c>
      <c r="J24" s="129">
        <v>3200</v>
      </c>
      <c r="K24" s="129">
        <v>2</v>
      </c>
      <c r="L24" s="130">
        <f t="shared" si="0"/>
        <v>3202</v>
      </c>
      <c r="M24" s="127" t="s">
        <v>233</v>
      </c>
      <c r="N24" s="131" t="str">
        <f>IF(A24="","",IF(E24&lt;&gt;"","Incassato",IF(D24&lt;CONFIGURAZIONE!$B$68,"Scaduto","Da incassare")))</f>
        <v>Da incassare</v>
      </c>
      <c r="O24" s="131" t="str">
        <f t="shared" si="1"/>
        <v/>
      </c>
      <c r="P24" s="131" t="str">
        <f t="shared" si="2"/>
        <v/>
      </c>
      <c r="Q24" s="131" t="str">
        <f t="shared" si="3"/>
        <v/>
      </c>
      <c r="R24" s="132">
        <f>IF(I24="","",IFERROR(VLOOKUP(I24,ATTIVITA!$A$7:$J$11,10,FALSE),0))</f>
        <v>0.78</v>
      </c>
      <c r="S24" s="130">
        <f t="shared" si="4"/>
        <v>0</v>
      </c>
      <c r="T24" s="130">
        <f t="shared" si="5"/>
        <v>0</v>
      </c>
      <c r="U24" s="131">
        <f t="shared" si="6"/>
        <v>2026</v>
      </c>
      <c r="V24" s="131">
        <f t="shared" si="7"/>
        <v>9</v>
      </c>
      <c r="W24" s="133">
        <f>IF(A24="",0,IF(B24="ANNULLATO",0,IF(AND(B24="DEMO",CONFIGURAZIONE!$B$64="No"),0,1)))</f>
        <v>1</v>
      </c>
      <c r="X24" s="89"/>
      <c r="Y24" s="134">
        <f t="shared" si="8"/>
        <v>3202</v>
      </c>
      <c r="Z24" s="135"/>
    </row>
    <row r="25" spans="1:26">
      <c r="A25" s="126" t="s">
        <v>566</v>
      </c>
      <c r="B25" s="127" t="s">
        <v>522</v>
      </c>
      <c r="C25" s="128">
        <v>46297</v>
      </c>
      <c r="D25" s="128">
        <v>46312</v>
      </c>
      <c r="E25" s="128"/>
      <c r="F25" s="127" t="s">
        <v>567</v>
      </c>
      <c r="G25" s="127" t="s">
        <v>532</v>
      </c>
      <c r="H25" s="127" t="s">
        <v>533</v>
      </c>
      <c r="I25" s="127" t="s">
        <v>487</v>
      </c>
      <c r="J25" s="129">
        <v>4200</v>
      </c>
      <c r="K25" s="129">
        <v>2</v>
      </c>
      <c r="L25" s="130">
        <f t="shared" si="0"/>
        <v>4202</v>
      </c>
      <c r="M25" s="127" t="s">
        <v>233</v>
      </c>
      <c r="N25" s="131" t="str">
        <f>IF(A25="","",IF(E25&lt;&gt;"","Incassato",IF(D25&lt;CONFIGURAZIONE!$B$68,"Scaduto","Da incassare")))</f>
        <v>Da incassare</v>
      </c>
      <c r="O25" s="131" t="str">
        <f t="shared" si="1"/>
        <v/>
      </c>
      <c r="P25" s="131" t="str">
        <f t="shared" si="2"/>
        <v/>
      </c>
      <c r="Q25" s="131" t="str">
        <f t="shared" si="3"/>
        <v/>
      </c>
      <c r="R25" s="132">
        <f>IF(I25="","",IFERROR(VLOOKUP(I25,ATTIVITA!$A$7:$J$11,10,FALSE),0))</f>
        <v>0.78</v>
      </c>
      <c r="S25" s="130">
        <f t="shared" si="4"/>
        <v>0</v>
      </c>
      <c r="T25" s="130">
        <f t="shared" si="5"/>
        <v>0</v>
      </c>
      <c r="U25" s="131">
        <f t="shared" si="6"/>
        <v>2026</v>
      </c>
      <c r="V25" s="131">
        <f t="shared" si="7"/>
        <v>10</v>
      </c>
      <c r="W25" s="133">
        <f>IF(A25="",0,IF(B25="ANNULLATO",0,IF(AND(B25="DEMO",CONFIGURAZIONE!$B$64="No"),0,1)))</f>
        <v>1</v>
      </c>
      <c r="X25" s="89"/>
      <c r="Y25" s="134">
        <f t="shared" si="8"/>
        <v>4202</v>
      </c>
      <c r="Z25" s="135"/>
    </row>
    <row r="26" spans="1:26">
      <c r="A26" s="126" t="s">
        <v>568</v>
      </c>
      <c r="B26" s="127" t="s">
        <v>522</v>
      </c>
      <c r="C26" s="128">
        <v>46314</v>
      </c>
      <c r="D26" s="128">
        <v>46326</v>
      </c>
      <c r="E26" s="128"/>
      <c r="F26" s="127" t="s">
        <v>569</v>
      </c>
      <c r="G26" s="127" t="s">
        <v>536</v>
      </c>
      <c r="H26" s="127" t="s">
        <v>537</v>
      </c>
      <c r="I26" s="127" t="s">
        <v>487</v>
      </c>
      <c r="J26" s="129">
        <v>3400</v>
      </c>
      <c r="K26" s="129">
        <v>2</v>
      </c>
      <c r="L26" s="130">
        <f t="shared" si="0"/>
        <v>3402</v>
      </c>
      <c r="M26" s="127" t="s">
        <v>233</v>
      </c>
      <c r="N26" s="131" t="str">
        <f>IF(A26="","",IF(E26&lt;&gt;"","Incassato",IF(D26&lt;CONFIGURAZIONE!$B$68,"Scaduto","Da incassare")))</f>
        <v>Da incassare</v>
      </c>
      <c r="O26" s="131" t="str">
        <f t="shared" si="1"/>
        <v/>
      </c>
      <c r="P26" s="131" t="str">
        <f t="shared" si="2"/>
        <v/>
      </c>
      <c r="Q26" s="131" t="str">
        <f t="shared" si="3"/>
        <v/>
      </c>
      <c r="R26" s="132">
        <f>IF(I26="","",IFERROR(VLOOKUP(I26,ATTIVITA!$A$7:$J$11,10,FALSE),0))</f>
        <v>0.78</v>
      </c>
      <c r="S26" s="130">
        <f t="shared" si="4"/>
        <v>0</v>
      </c>
      <c r="T26" s="130">
        <f t="shared" si="5"/>
        <v>0</v>
      </c>
      <c r="U26" s="131">
        <f t="shared" si="6"/>
        <v>2026</v>
      </c>
      <c r="V26" s="131">
        <f t="shared" si="7"/>
        <v>10</v>
      </c>
      <c r="W26" s="133">
        <f>IF(A26="",0,IF(B26="ANNULLATO",0,IF(AND(B26="DEMO",CONFIGURAZIONE!$B$64="No"),0,1)))</f>
        <v>1</v>
      </c>
      <c r="X26" s="89"/>
      <c r="Y26" s="134">
        <f t="shared" si="8"/>
        <v>3402</v>
      </c>
      <c r="Z26" s="135"/>
    </row>
    <row r="27" spans="1:26">
      <c r="A27" s="126" t="s">
        <v>570</v>
      </c>
      <c r="B27" s="127" t="s">
        <v>522</v>
      </c>
      <c r="C27" s="128">
        <v>46329</v>
      </c>
      <c r="D27" s="128">
        <v>46344</v>
      </c>
      <c r="E27" s="128"/>
      <c r="F27" s="127" t="s">
        <v>571</v>
      </c>
      <c r="G27" s="127" t="s">
        <v>524</v>
      </c>
      <c r="H27" s="127" t="s">
        <v>525</v>
      </c>
      <c r="I27" s="127" t="s">
        <v>487</v>
      </c>
      <c r="J27" s="129">
        <v>3900</v>
      </c>
      <c r="K27" s="129">
        <v>2</v>
      </c>
      <c r="L27" s="130">
        <f t="shared" si="0"/>
        <v>3902</v>
      </c>
      <c r="M27" s="127" t="s">
        <v>233</v>
      </c>
      <c r="N27" s="131" t="str">
        <f>IF(A27="","",IF(E27&lt;&gt;"","Incassato",IF(D27&lt;CONFIGURAZIONE!$B$68,"Scaduto","Da incassare")))</f>
        <v>Da incassare</v>
      </c>
      <c r="O27" s="131" t="str">
        <f t="shared" si="1"/>
        <v/>
      </c>
      <c r="P27" s="131" t="str">
        <f t="shared" si="2"/>
        <v/>
      </c>
      <c r="Q27" s="131" t="str">
        <f t="shared" si="3"/>
        <v/>
      </c>
      <c r="R27" s="132">
        <f>IF(I27="","",IFERROR(VLOOKUP(I27,ATTIVITA!$A$7:$J$11,10,FALSE),0))</f>
        <v>0.78</v>
      </c>
      <c r="S27" s="130">
        <f t="shared" si="4"/>
        <v>0</v>
      </c>
      <c r="T27" s="130">
        <f t="shared" si="5"/>
        <v>0</v>
      </c>
      <c r="U27" s="131">
        <f t="shared" si="6"/>
        <v>2026</v>
      </c>
      <c r="V27" s="131">
        <f t="shared" si="7"/>
        <v>11</v>
      </c>
      <c r="W27" s="133">
        <f>IF(A27="",0,IF(B27="ANNULLATO",0,IF(AND(B27="DEMO",CONFIGURAZIONE!$B$64="No"),0,1)))</f>
        <v>1</v>
      </c>
      <c r="X27" s="89"/>
      <c r="Y27" s="134">
        <f t="shared" si="8"/>
        <v>3902</v>
      </c>
      <c r="Z27" s="135"/>
    </row>
    <row r="28" spans="1:26">
      <c r="A28" s="126" t="s">
        <v>572</v>
      </c>
      <c r="B28" s="127" t="s">
        <v>522</v>
      </c>
      <c r="C28" s="128">
        <v>46344</v>
      </c>
      <c r="D28" s="128">
        <v>46356</v>
      </c>
      <c r="E28" s="128"/>
      <c r="F28" s="127" t="s">
        <v>573</v>
      </c>
      <c r="G28" s="127" t="s">
        <v>528</v>
      </c>
      <c r="H28" s="127" t="s">
        <v>529</v>
      </c>
      <c r="I28" s="127" t="s">
        <v>487</v>
      </c>
      <c r="J28" s="129">
        <v>3600</v>
      </c>
      <c r="K28" s="129">
        <v>2</v>
      </c>
      <c r="L28" s="130">
        <f t="shared" si="0"/>
        <v>3602</v>
      </c>
      <c r="M28" s="127" t="s">
        <v>233</v>
      </c>
      <c r="N28" s="131" t="str">
        <f>IF(A28="","",IF(E28&lt;&gt;"","Incassato",IF(D28&lt;CONFIGURAZIONE!$B$68,"Scaduto","Da incassare")))</f>
        <v>Da incassare</v>
      </c>
      <c r="O28" s="131" t="str">
        <f t="shared" si="1"/>
        <v/>
      </c>
      <c r="P28" s="131" t="str">
        <f t="shared" si="2"/>
        <v/>
      </c>
      <c r="Q28" s="131" t="str">
        <f t="shared" si="3"/>
        <v/>
      </c>
      <c r="R28" s="132">
        <f>IF(I28="","",IFERROR(VLOOKUP(I28,ATTIVITA!$A$7:$J$11,10,FALSE),0))</f>
        <v>0.78</v>
      </c>
      <c r="S28" s="130">
        <f t="shared" si="4"/>
        <v>0</v>
      </c>
      <c r="T28" s="130">
        <f t="shared" si="5"/>
        <v>0</v>
      </c>
      <c r="U28" s="131">
        <f t="shared" si="6"/>
        <v>2026</v>
      </c>
      <c r="V28" s="131">
        <f t="shared" si="7"/>
        <v>11</v>
      </c>
      <c r="W28" s="133">
        <f>IF(A28="",0,IF(B28="ANNULLATO",0,IF(AND(B28="DEMO",CONFIGURAZIONE!$B$64="No"),0,1)))</f>
        <v>1</v>
      </c>
      <c r="X28" s="89"/>
      <c r="Y28" s="134">
        <f t="shared" si="8"/>
        <v>3602</v>
      </c>
      <c r="Z28" s="135"/>
    </row>
    <row r="29" spans="1:26">
      <c r="A29" s="126" t="s">
        <v>574</v>
      </c>
      <c r="B29" s="127" t="s">
        <v>522</v>
      </c>
      <c r="C29" s="128">
        <v>46358</v>
      </c>
      <c r="D29" s="128">
        <v>46373</v>
      </c>
      <c r="E29" s="128"/>
      <c r="F29" s="127" t="s">
        <v>575</v>
      </c>
      <c r="G29" s="127" t="s">
        <v>532</v>
      </c>
      <c r="H29" s="127" t="s">
        <v>533</v>
      </c>
      <c r="I29" s="127" t="s">
        <v>487</v>
      </c>
      <c r="J29" s="129">
        <v>4500</v>
      </c>
      <c r="K29" s="129">
        <v>2</v>
      </c>
      <c r="L29" s="130">
        <f t="shared" si="0"/>
        <v>4502</v>
      </c>
      <c r="M29" s="127" t="s">
        <v>233</v>
      </c>
      <c r="N29" s="131" t="str">
        <f>IF(A29="","",IF(E29&lt;&gt;"","Incassato",IF(D29&lt;CONFIGURAZIONE!$B$68,"Scaduto","Da incassare")))</f>
        <v>Da incassare</v>
      </c>
      <c r="O29" s="131" t="str">
        <f t="shared" si="1"/>
        <v/>
      </c>
      <c r="P29" s="131" t="str">
        <f t="shared" si="2"/>
        <v/>
      </c>
      <c r="Q29" s="131" t="str">
        <f t="shared" si="3"/>
        <v/>
      </c>
      <c r="R29" s="132">
        <f>IF(I29="","",IFERROR(VLOOKUP(I29,ATTIVITA!$A$7:$J$11,10,FALSE),0))</f>
        <v>0.78</v>
      </c>
      <c r="S29" s="130">
        <f t="shared" si="4"/>
        <v>0</v>
      </c>
      <c r="T29" s="130">
        <f t="shared" si="5"/>
        <v>0</v>
      </c>
      <c r="U29" s="131">
        <f t="shared" si="6"/>
        <v>2026</v>
      </c>
      <c r="V29" s="131">
        <f t="shared" si="7"/>
        <v>12</v>
      </c>
      <c r="W29" s="133">
        <f>IF(A29="",0,IF(B29="ANNULLATO",0,IF(AND(B29="DEMO",CONFIGURAZIONE!$B$64="No"),0,1)))</f>
        <v>1</v>
      </c>
      <c r="X29" s="89"/>
      <c r="Y29" s="134">
        <f t="shared" si="8"/>
        <v>4502</v>
      </c>
      <c r="Z29" s="135"/>
    </row>
    <row r="30" spans="1:26">
      <c r="A30" s="126" t="s">
        <v>576</v>
      </c>
      <c r="B30" s="127" t="s">
        <v>522</v>
      </c>
      <c r="C30" s="128">
        <v>46374</v>
      </c>
      <c r="D30" s="128">
        <v>46387</v>
      </c>
      <c r="E30" s="128"/>
      <c r="F30" s="127" t="s">
        <v>577</v>
      </c>
      <c r="G30" s="127" t="s">
        <v>536</v>
      </c>
      <c r="H30" s="127" t="s">
        <v>537</v>
      </c>
      <c r="I30" s="127" t="s">
        <v>487</v>
      </c>
      <c r="J30" s="129">
        <v>4000</v>
      </c>
      <c r="K30" s="129">
        <v>2</v>
      </c>
      <c r="L30" s="130">
        <f t="shared" si="0"/>
        <v>4002</v>
      </c>
      <c r="M30" s="127" t="s">
        <v>233</v>
      </c>
      <c r="N30" s="131" t="str">
        <f>IF(A30="","",IF(E30&lt;&gt;"","Incassato",IF(D30&lt;CONFIGURAZIONE!$B$68,"Scaduto","Da incassare")))</f>
        <v>Da incassare</v>
      </c>
      <c r="O30" s="131" t="str">
        <f t="shared" si="1"/>
        <v/>
      </c>
      <c r="P30" s="131" t="str">
        <f t="shared" si="2"/>
        <v/>
      </c>
      <c r="Q30" s="131" t="str">
        <f t="shared" si="3"/>
        <v/>
      </c>
      <c r="R30" s="132">
        <f>IF(I30="","",IFERROR(VLOOKUP(I30,ATTIVITA!$A$7:$J$11,10,FALSE),0))</f>
        <v>0.78</v>
      </c>
      <c r="S30" s="130">
        <f t="shared" si="4"/>
        <v>0</v>
      </c>
      <c r="T30" s="130">
        <f t="shared" si="5"/>
        <v>0</v>
      </c>
      <c r="U30" s="131">
        <f t="shared" si="6"/>
        <v>2026</v>
      </c>
      <c r="V30" s="131">
        <f t="shared" si="7"/>
        <v>12</v>
      </c>
      <c r="W30" s="133">
        <f>IF(A30="",0,IF(B30="ANNULLATO",0,IF(AND(B30="DEMO",CONFIGURAZIONE!$B$64="No"),0,1)))</f>
        <v>1</v>
      </c>
      <c r="X30" s="89"/>
      <c r="Y30" s="134">
        <f t="shared" si="8"/>
        <v>4002</v>
      </c>
      <c r="Z30" s="135"/>
    </row>
    <row r="31" spans="1:26">
      <c r="A31" s="126"/>
      <c r="B31" s="127"/>
      <c r="C31" s="128"/>
      <c r="D31" s="128"/>
      <c r="E31" s="128"/>
      <c r="F31" s="127"/>
      <c r="G31" s="127"/>
      <c r="H31" s="127"/>
      <c r="I31" s="127"/>
      <c r="J31" s="129"/>
      <c r="K31" s="129"/>
      <c r="L31" s="130" t="str">
        <f t="shared" si="0"/>
        <v/>
      </c>
      <c r="M31" s="127"/>
      <c r="N31" s="131" t="str">
        <f>IF(A31="","",IF(E31&lt;&gt;"","Incassato",IF(D31&lt;CONFIGURAZIONE!$B$68,"Scaduto","Da incassare")))</f>
        <v/>
      </c>
      <c r="O31" s="131" t="str">
        <f t="shared" si="1"/>
        <v/>
      </c>
      <c r="P31" s="131" t="str">
        <f t="shared" si="2"/>
        <v/>
      </c>
      <c r="Q31" s="131" t="str">
        <f t="shared" si="3"/>
        <v/>
      </c>
      <c r="R31" s="132" t="str">
        <f>IF(I31="","",IFERROR(VLOOKUP(I31,ATTIVITA!$A$7:$J$11,10,FALSE),0))</f>
        <v/>
      </c>
      <c r="S31" s="130">
        <f t="shared" si="4"/>
        <v>0</v>
      </c>
      <c r="T31" s="130">
        <f t="shared" si="5"/>
        <v>0</v>
      </c>
      <c r="U31" s="131" t="str">
        <f t="shared" si="6"/>
        <v/>
      </c>
      <c r="V31" s="131" t="str">
        <f t="shared" si="7"/>
        <v/>
      </c>
      <c r="W31" s="133">
        <f>IF(A31="",0,IF(B31="ANNULLATO",0,IF(AND(B31="DEMO",CONFIGURAZIONE!$B$64="No"),0,1)))</f>
        <v>0</v>
      </c>
      <c r="X31" s="89"/>
      <c r="Y31" s="134" t="str">
        <f t="shared" si="8"/>
        <v/>
      </c>
      <c r="Z31" s="135"/>
    </row>
    <row r="32" spans="1:26">
      <c r="A32" s="126"/>
      <c r="B32" s="127"/>
      <c r="C32" s="128"/>
      <c r="D32" s="128"/>
      <c r="E32" s="128"/>
      <c r="F32" s="127"/>
      <c r="G32" s="127"/>
      <c r="H32" s="127"/>
      <c r="I32" s="127"/>
      <c r="J32" s="129"/>
      <c r="K32" s="129"/>
      <c r="L32" s="130" t="str">
        <f t="shared" si="0"/>
        <v/>
      </c>
      <c r="M32" s="127"/>
      <c r="N32" s="131" t="str">
        <f>IF(A32="","",IF(E32&lt;&gt;"","Incassato",IF(D32&lt;CONFIGURAZIONE!$B$68,"Scaduto","Da incassare")))</f>
        <v/>
      </c>
      <c r="O32" s="131" t="str">
        <f t="shared" si="1"/>
        <v/>
      </c>
      <c r="P32" s="131" t="str">
        <f t="shared" si="2"/>
        <v/>
      </c>
      <c r="Q32" s="131" t="str">
        <f t="shared" si="3"/>
        <v/>
      </c>
      <c r="R32" s="132" t="str">
        <f>IF(I32="","",IFERROR(VLOOKUP(I32,ATTIVITA!$A$7:$J$11,10,FALSE),0))</f>
        <v/>
      </c>
      <c r="S32" s="130">
        <f t="shared" si="4"/>
        <v>0</v>
      </c>
      <c r="T32" s="130">
        <f t="shared" si="5"/>
        <v>0</v>
      </c>
      <c r="U32" s="131" t="str">
        <f t="shared" si="6"/>
        <v/>
      </c>
      <c r="V32" s="131" t="str">
        <f t="shared" si="7"/>
        <v/>
      </c>
      <c r="W32" s="133">
        <f>IF(A32="",0,IF(B32="ANNULLATO",0,IF(AND(B32="DEMO",CONFIGURAZIONE!$B$64="No"),0,1)))</f>
        <v>0</v>
      </c>
      <c r="X32" s="89"/>
      <c r="Y32" s="134" t="str">
        <f t="shared" si="8"/>
        <v/>
      </c>
      <c r="Z32" s="135"/>
    </row>
    <row r="33" spans="1:26">
      <c r="A33" s="126"/>
      <c r="B33" s="127"/>
      <c r="C33" s="128"/>
      <c r="D33" s="128"/>
      <c r="E33" s="128"/>
      <c r="F33" s="127"/>
      <c r="G33" s="127"/>
      <c r="H33" s="127"/>
      <c r="I33" s="127"/>
      <c r="J33" s="129"/>
      <c r="K33" s="129"/>
      <c r="L33" s="130" t="str">
        <f t="shared" si="0"/>
        <v/>
      </c>
      <c r="M33" s="127"/>
      <c r="N33" s="131" t="str">
        <f>IF(A33="","",IF(E33&lt;&gt;"","Incassato",IF(D33&lt;CONFIGURAZIONE!$B$68,"Scaduto","Da incassare")))</f>
        <v/>
      </c>
      <c r="O33" s="131" t="str">
        <f t="shared" si="1"/>
        <v/>
      </c>
      <c r="P33" s="131" t="str">
        <f t="shared" si="2"/>
        <v/>
      </c>
      <c r="Q33" s="131" t="str">
        <f t="shared" si="3"/>
        <v/>
      </c>
      <c r="R33" s="132" t="str">
        <f>IF(I33="","",IFERROR(VLOOKUP(I33,ATTIVITA!$A$7:$J$11,10,FALSE),0))</f>
        <v/>
      </c>
      <c r="S33" s="130">
        <f t="shared" si="4"/>
        <v>0</v>
      </c>
      <c r="T33" s="130">
        <f t="shared" si="5"/>
        <v>0</v>
      </c>
      <c r="U33" s="131" t="str">
        <f t="shared" si="6"/>
        <v/>
      </c>
      <c r="V33" s="131" t="str">
        <f t="shared" si="7"/>
        <v/>
      </c>
      <c r="W33" s="133">
        <f>IF(A33="",0,IF(B33="ANNULLATO",0,IF(AND(B33="DEMO",CONFIGURAZIONE!$B$64="No"),0,1)))</f>
        <v>0</v>
      </c>
      <c r="X33" s="89"/>
      <c r="Y33" s="134" t="str">
        <f t="shared" si="8"/>
        <v/>
      </c>
      <c r="Z33" s="135"/>
    </row>
    <row r="34" spans="1:26">
      <c r="A34" s="126"/>
      <c r="B34" s="127"/>
      <c r="C34" s="128"/>
      <c r="D34" s="128"/>
      <c r="E34" s="128"/>
      <c r="F34" s="127"/>
      <c r="G34" s="127"/>
      <c r="H34" s="127"/>
      <c r="I34" s="127"/>
      <c r="J34" s="129"/>
      <c r="K34" s="129"/>
      <c r="L34" s="130" t="str">
        <f t="shared" si="0"/>
        <v/>
      </c>
      <c r="M34" s="127"/>
      <c r="N34" s="131" t="str">
        <f>IF(A34="","",IF(E34&lt;&gt;"","Incassato",IF(D34&lt;CONFIGURAZIONE!$B$68,"Scaduto","Da incassare")))</f>
        <v/>
      </c>
      <c r="O34" s="131" t="str">
        <f t="shared" si="1"/>
        <v/>
      </c>
      <c r="P34" s="131" t="str">
        <f t="shared" si="2"/>
        <v/>
      </c>
      <c r="Q34" s="131" t="str">
        <f t="shared" si="3"/>
        <v/>
      </c>
      <c r="R34" s="132" t="str">
        <f>IF(I34="","",IFERROR(VLOOKUP(I34,ATTIVITA!$A$7:$J$11,10,FALSE),0))</f>
        <v/>
      </c>
      <c r="S34" s="130">
        <f t="shared" si="4"/>
        <v>0</v>
      </c>
      <c r="T34" s="130">
        <f t="shared" si="5"/>
        <v>0</v>
      </c>
      <c r="U34" s="131" t="str">
        <f t="shared" si="6"/>
        <v/>
      </c>
      <c r="V34" s="131" t="str">
        <f t="shared" si="7"/>
        <v/>
      </c>
      <c r="W34" s="133">
        <f>IF(A34="",0,IF(B34="ANNULLATO",0,IF(AND(B34="DEMO",CONFIGURAZIONE!$B$64="No"),0,1)))</f>
        <v>0</v>
      </c>
      <c r="X34" s="89"/>
      <c r="Y34" s="134" t="str">
        <f t="shared" si="8"/>
        <v/>
      </c>
      <c r="Z34" s="135"/>
    </row>
    <row r="35" spans="1:26">
      <c r="A35" s="126"/>
      <c r="B35" s="127"/>
      <c r="C35" s="128"/>
      <c r="D35" s="128"/>
      <c r="E35" s="128"/>
      <c r="F35" s="127"/>
      <c r="G35" s="127"/>
      <c r="H35" s="127"/>
      <c r="I35" s="127"/>
      <c r="J35" s="129"/>
      <c r="K35" s="129"/>
      <c r="L35" s="130" t="str">
        <f t="shared" si="0"/>
        <v/>
      </c>
      <c r="M35" s="127"/>
      <c r="N35" s="131" t="str">
        <f>IF(A35="","",IF(E35&lt;&gt;"","Incassato",IF(D35&lt;CONFIGURAZIONE!$B$68,"Scaduto","Da incassare")))</f>
        <v/>
      </c>
      <c r="O35" s="131" t="str">
        <f t="shared" si="1"/>
        <v/>
      </c>
      <c r="P35" s="131" t="str">
        <f t="shared" si="2"/>
        <v/>
      </c>
      <c r="Q35" s="131" t="str">
        <f t="shared" si="3"/>
        <v/>
      </c>
      <c r="R35" s="132" t="str">
        <f>IF(I35="","",IFERROR(VLOOKUP(I35,ATTIVITA!$A$7:$J$11,10,FALSE),0))</f>
        <v/>
      </c>
      <c r="S35" s="130">
        <f t="shared" si="4"/>
        <v>0</v>
      </c>
      <c r="T35" s="130">
        <f t="shared" si="5"/>
        <v>0</v>
      </c>
      <c r="U35" s="131" t="str">
        <f t="shared" si="6"/>
        <v/>
      </c>
      <c r="V35" s="131" t="str">
        <f t="shared" si="7"/>
        <v/>
      </c>
      <c r="W35" s="133">
        <f>IF(A35="",0,IF(B35="ANNULLATO",0,IF(AND(B35="DEMO",CONFIGURAZIONE!$B$64="No"),0,1)))</f>
        <v>0</v>
      </c>
      <c r="X35" s="89"/>
      <c r="Y35" s="134" t="str">
        <f t="shared" si="8"/>
        <v/>
      </c>
      <c r="Z35" s="135"/>
    </row>
    <row r="36" spans="1:26">
      <c r="A36" s="126"/>
      <c r="B36" s="127"/>
      <c r="C36" s="128"/>
      <c r="D36" s="128"/>
      <c r="E36" s="128"/>
      <c r="F36" s="127"/>
      <c r="G36" s="127"/>
      <c r="H36" s="127"/>
      <c r="I36" s="127"/>
      <c r="J36" s="129"/>
      <c r="K36" s="129"/>
      <c r="L36" s="130" t="str">
        <f t="shared" si="0"/>
        <v/>
      </c>
      <c r="M36" s="127"/>
      <c r="N36" s="131" t="str">
        <f>IF(A36="","",IF(E36&lt;&gt;"","Incassato",IF(D36&lt;CONFIGURAZIONE!$B$68,"Scaduto","Da incassare")))</f>
        <v/>
      </c>
      <c r="O36" s="131" t="str">
        <f t="shared" si="1"/>
        <v/>
      </c>
      <c r="P36" s="131" t="str">
        <f t="shared" si="2"/>
        <v/>
      </c>
      <c r="Q36" s="131" t="str">
        <f t="shared" si="3"/>
        <v/>
      </c>
      <c r="R36" s="132" t="str">
        <f>IF(I36="","",IFERROR(VLOOKUP(I36,ATTIVITA!$A$7:$J$11,10,FALSE),0))</f>
        <v/>
      </c>
      <c r="S36" s="130">
        <f t="shared" si="4"/>
        <v>0</v>
      </c>
      <c r="T36" s="130">
        <f t="shared" si="5"/>
        <v>0</v>
      </c>
      <c r="U36" s="131" t="str">
        <f t="shared" si="6"/>
        <v/>
      </c>
      <c r="V36" s="131" t="str">
        <f t="shared" si="7"/>
        <v/>
      </c>
      <c r="W36" s="133">
        <f>IF(A36="",0,IF(B36="ANNULLATO",0,IF(AND(B36="DEMO",CONFIGURAZIONE!$B$64="No"),0,1)))</f>
        <v>0</v>
      </c>
      <c r="X36" s="89"/>
      <c r="Y36" s="134" t="str">
        <f t="shared" si="8"/>
        <v/>
      </c>
      <c r="Z36" s="135"/>
    </row>
    <row r="37" spans="1:26">
      <c r="A37" s="126"/>
      <c r="B37" s="127"/>
      <c r="C37" s="128"/>
      <c r="D37" s="128"/>
      <c r="E37" s="128"/>
      <c r="F37" s="127"/>
      <c r="G37" s="127"/>
      <c r="H37" s="127"/>
      <c r="I37" s="127"/>
      <c r="J37" s="129"/>
      <c r="K37" s="129"/>
      <c r="L37" s="130" t="str">
        <f t="shared" si="0"/>
        <v/>
      </c>
      <c r="M37" s="127"/>
      <c r="N37" s="131" t="str">
        <f>IF(A37="","",IF(E37&lt;&gt;"","Incassato",IF(D37&lt;CONFIGURAZIONE!$B$68,"Scaduto","Da incassare")))</f>
        <v/>
      </c>
      <c r="O37" s="131" t="str">
        <f t="shared" si="1"/>
        <v/>
      </c>
      <c r="P37" s="131" t="str">
        <f t="shared" si="2"/>
        <v/>
      </c>
      <c r="Q37" s="131" t="str">
        <f t="shared" si="3"/>
        <v/>
      </c>
      <c r="R37" s="132" t="str">
        <f>IF(I37="","",IFERROR(VLOOKUP(I37,ATTIVITA!$A$7:$J$11,10,FALSE),0))</f>
        <v/>
      </c>
      <c r="S37" s="130">
        <f t="shared" si="4"/>
        <v>0</v>
      </c>
      <c r="T37" s="130">
        <f t="shared" si="5"/>
        <v>0</v>
      </c>
      <c r="U37" s="131" t="str">
        <f t="shared" si="6"/>
        <v/>
      </c>
      <c r="V37" s="131" t="str">
        <f t="shared" si="7"/>
        <v/>
      </c>
      <c r="W37" s="133">
        <f>IF(A37="",0,IF(B37="ANNULLATO",0,IF(AND(B37="DEMO",CONFIGURAZIONE!$B$64="No"),0,1)))</f>
        <v>0</v>
      </c>
      <c r="X37" s="89"/>
      <c r="Y37" s="134" t="str">
        <f t="shared" si="8"/>
        <v/>
      </c>
      <c r="Z37" s="135"/>
    </row>
    <row r="38" spans="1:26">
      <c r="A38" s="126"/>
      <c r="B38" s="127"/>
      <c r="C38" s="128"/>
      <c r="D38" s="128"/>
      <c r="E38" s="128"/>
      <c r="F38" s="127"/>
      <c r="G38" s="127"/>
      <c r="H38" s="127"/>
      <c r="I38" s="127"/>
      <c r="J38" s="129"/>
      <c r="K38" s="129"/>
      <c r="L38" s="130" t="str">
        <f t="shared" si="0"/>
        <v/>
      </c>
      <c r="M38" s="127"/>
      <c r="N38" s="131" t="str">
        <f>IF(A38="","",IF(E38&lt;&gt;"","Incassato",IF(D38&lt;CONFIGURAZIONE!$B$68,"Scaduto","Da incassare")))</f>
        <v/>
      </c>
      <c r="O38" s="131" t="str">
        <f t="shared" si="1"/>
        <v/>
      </c>
      <c r="P38" s="131" t="str">
        <f t="shared" si="2"/>
        <v/>
      </c>
      <c r="Q38" s="131" t="str">
        <f t="shared" si="3"/>
        <v/>
      </c>
      <c r="R38" s="132" t="str">
        <f>IF(I38="","",IFERROR(VLOOKUP(I38,ATTIVITA!$A$7:$J$11,10,FALSE),0))</f>
        <v/>
      </c>
      <c r="S38" s="130">
        <f t="shared" si="4"/>
        <v>0</v>
      </c>
      <c r="T38" s="130">
        <f t="shared" si="5"/>
        <v>0</v>
      </c>
      <c r="U38" s="131" t="str">
        <f t="shared" si="6"/>
        <v/>
      </c>
      <c r="V38" s="131" t="str">
        <f t="shared" si="7"/>
        <v/>
      </c>
      <c r="W38" s="133">
        <f>IF(A38="",0,IF(B38="ANNULLATO",0,IF(AND(B38="DEMO",CONFIGURAZIONE!$B$64="No"),0,1)))</f>
        <v>0</v>
      </c>
      <c r="X38" s="89"/>
      <c r="Y38" s="134" t="str">
        <f t="shared" si="8"/>
        <v/>
      </c>
      <c r="Z38" s="135"/>
    </row>
    <row r="39" spans="1:26">
      <c r="A39" s="126"/>
      <c r="B39" s="127"/>
      <c r="C39" s="128"/>
      <c r="D39" s="128"/>
      <c r="E39" s="128"/>
      <c r="F39" s="127"/>
      <c r="G39" s="127"/>
      <c r="H39" s="127"/>
      <c r="I39" s="127"/>
      <c r="J39" s="129"/>
      <c r="K39" s="129"/>
      <c r="L39" s="130" t="str">
        <f t="shared" si="0"/>
        <v/>
      </c>
      <c r="M39" s="127"/>
      <c r="N39" s="131" t="str">
        <f>IF(A39="","",IF(E39&lt;&gt;"","Incassato",IF(D39&lt;CONFIGURAZIONE!$B$68,"Scaduto","Da incassare")))</f>
        <v/>
      </c>
      <c r="O39" s="131" t="str">
        <f t="shared" si="1"/>
        <v/>
      </c>
      <c r="P39" s="131" t="str">
        <f t="shared" si="2"/>
        <v/>
      </c>
      <c r="Q39" s="131" t="str">
        <f t="shared" si="3"/>
        <v/>
      </c>
      <c r="R39" s="132" t="str">
        <f>IF(I39="","",IFERROR(VLOOKUP(I39,ATTIVITA!$A$7:$J$11,10,FALSE),0))</f>
        <v/>
      </c>
      <c r="S39" s="130">
        <f t="shared" si="4"/>
        <v>0</v>
      </c>
      <c r="T39" s="130">
        <f t="shared" si="5"/>
        <v>0</v>
      </c>
      <c r="U39" s="131" t="str">
        <f t="shared" si="6"/>
        <v/>
      </c>
      <c r="V39" s="131" t="str">
        <f t="shared" si="7"/>
        <v/>
      </c>
      <c r="W39" s="133">
        <f>IF(A39="",0,IF(B39="ANNULLATO",0,IF(AND(B39="DEMO",CONFIGURAZIONE!$B$64="No"),0,1)))</f>
        <v>0</v>
      </c>
      <c r="X39" s="89"/>
      <c r="Y39" s="134" t="str">
        <f t="shared" si="8"/>
        <v/>
      </c>
      <c r="Z39" s="135"/>
    </row>
    <row r="40" spans="1:26">
      <c r="A40" s="126"/>
      <c r="B40" s="127"/>
      <c r="C40" s="128"/>
      <c r="D40" s="128"/>
      <c r="E40" s="128"/>
      <c r="F40" s="127"/>
      <c r="G40" s="127"/>
      <c r="H40" s="127"/>
      <c r="I40" s="127"/>
      <c r="J40" s="129"/>
      <c r="K40" s="129"/>
      <c r="L40" s="130" t="str">
        <f t="shared" si="0"/>
        <v/>
      </c>
      <c r="M40" s="127"/>
      <c r="N40" s="131" t="str">
        <f>IF(A40="","",IF(E40&lt;&gt;"","Incassato",IF(D40&lt;CONFIGURAZIONE!$B$68,"Scaduto","Da incassare")))</f>
        <v/>
      </c>
      <c r="O40" s="131" t="str">
        <f t="shared" si="1"/>
        <v/>
      </c>
      <c r="P40" s="131" t="str">
        <f t="shared" si="2"/>
        <v/>
      </c>
      <c r="Q40" s="131" t="str">
        <f t="shared" si="3"/>
        <v/>
      </c>
      <c r="R40" s="132" t="str">
        <f>IF(I40="","",IFERROR(VLOOKUP(I40,ATTIVITA!$A$7:$J$11,10,FALSE),0))</f>
        <v/>
      </c>
      <c r="S40" s="130">
        <f t="shared" si="4"/>
        <v>0</v>
      </c>
      <c r="T40" s="130">
        <f t="shared" si="5"/>
        <v>0</v>
      </c>
      <c r="U40" s="131" t="str">
        <f t="shared" si="6"/>
        <v/>
      </c>
      <c r="V40" s="131" t="str">
        <f t="shared" si="7"/>
        <v/>
      </c>
      <c r="W40" s="133">
        <f>IF(A40="",0,IF(B40="ANNULLATO",0,IF(AND(B40="DEMO",CONFIGURAZIONE!$B$64="No"),0,1)))</f>
        <v>0</v>
      </c>
      <c r="X40" s="89"/>
      <c r="Y40" s="134" t="str">
        <f t="shared" si="8"/>
        <v/>
      </c>
      <c r="Z40" s="135"/>
    </row>
    <row r="41" spans="1:26">
      <c r="A41" s="126"/>
      <c r="B41" s="127"/>
      <c r="C41" s="128"/>
      <c r="D41" s="128"/>
      <c r="E41" s="128"/>
      <c r="F41" s="127"/>
      <c r="G41" s="127"/>
      <c r="H41" s="127"/>
      <c r="I41" s="127"/>
      <c r="J41" s="129"/>
      <c r="K41" s="129"/>
      <c r="L41" s="130" t="str">
        <f t="shared" si="0"/>
        <v/>
      </c>
      <c r="M41" s="127"/>
      <c r="N41" s="131" t="str">
        <f>IF(A41="","",IF(E41&lt;&gt;"","Incassato",IF(D41&lt;CONFIGURAZIONE!$B$68,"Scaduto","Da incassare")))</f>
        <v/>
      </c>
      <c r="O41" s="131" t="str">
        <f t="shared" si="1"/>
        <v/>
      </c>
      <c r="P41" s="131" t="str">
        <f t="shared" si="2"/>
        <v/>
      </c>
      <c r="Q41" s="131" t="str">
        <f t="shared" si="3"/>
        <v/>
      </c>
      <c r="R41" s="132" t="str">
        <f>IF(I41="","",IFERROR(VLOOKUP(I41,ATTIVITA!$A$7:$J$11,10,FALSE),0))</f>
        <v/>
      </c>
      <c r="S41" s="130">
        <f t="shared" si="4"/>
        <v>0</v>
      </c>
      <c r="T41" s="130">
        <f t="shared" si="5"/>
        <v>0</v>
      </c>
      <c r="U41" s="131" t="str">
        <f t="shared" si="6"/>
        <v/>
      </c>
      <c r="V41" s="131" t="str">
        <f t="shared" si="7"/>
        <v/>
      </c>
      <c r="W41" s="133">
        <f>IF(A41="",0,IF(B41="ANNULLATO",0,IF(AND(B41="DEMO",CONFIGURAZIONE!$B$64="No"),0,1)))</f>
        <v>0</v>
      </c>
      <c r="X41" s="89"/>
      <c r="Y41" s="134" t="str">
        <f t="shared" si="8"/>
        <v/>
      </c>
      <c r="Z41" s="135"/>
    </row>
    <row r="42" spans="1:26">
      <c r="A42" s="126"/>
      <c r="B42" s="127"/>
      <c r="C42" s="128"/>
      <c r="D42" s="128"/>
      <c r="E42" s="128"/>
      <c r="F42" s="127"/>
      <c r="G42" s="127"/>
      <c r="H42" s="127"/>
      <c r="I42" s="127"/>
      <c r="J42" s="129"/>
      <c r="K42" s="129"/>
      <c r="L42" s="130" t="str">
        <f t="shared" si="0"/>
        <v/>
      </c>
      <c r="M42" s="127"/>
      <c r="N42" s="131" t="str">
        <f>IF(A42="","",IF(E42&lt;&gt;"","Incassato",IF(D42&lt;CONFIGURAZIONE!$B$68,"Scaduto","Da incassare")))</f>
        <v/>
      </c>
      <c r="O42" s="131" t="str">
        <f t="shared" si="1"/>
        <v/>
      </c>
      <c r="P42" s="131" t="str">
        <f t="shared" si="2"/>
        <v/>
      </c>
      <c r="Q42" s="131" t="str">
        <f t="shared" si="3"/>
        <v/>
      </c>
      <c r="R42" s="132" t="str">
        <f>IF(I42="","",IFERROR(VLOOKUP(I42,ATTIVITA!$A$7:$J$11,10,FALSE),0))</f>
        <v/>
      </c>
      <c r="S42" s="130">
        <f t="shared" si="4"/>
        <v>0</v>
      </c>
      <c r="T42" s="130">
        <f t="shared" si="5"/>
        <v>0</v>
      </c>
      <c r="U42" s="131" t="str">
        <f t="shared" si="6"/>
        <v/>
      </c>
      <c r="V42" s="131" t="str">
        <f t="shared" si="7"/>
        <v/>
      </c>
      <c r="W42" s="133">
        <f>IF(A42="",0,IF(B42="ANNULLATO",0,IF(AND(B42="DEMO",CONFIGURAZIONE!$B$64="No"),0,1)))</f>
        <v>0</v>
      </c>
      <c r="X42" s="89"/>
      <c r="Y42" s="134" t="str">
        <f t="shared" si="8"/>
        <v/>
      </c>
      <c r="Z42" s="135"/>
    </row>
    <row r="43" spans="1:26">
      <c r="A43" s="126"/>
      <c r="B43" s="127"/>
      <c r="C43" s="128"/>
      <c r="D43" s="128"/>
      <c r="E43" s="128"/>
      <c r="F43" s="127"/>
      <c r="G43" s="127"/>
      <c r="H43" s="127"/>
      <c r="I43" s="127"/>
      <c r="J43" s="129"/>
      <c r="K43" s="129"/>
      <c r="L43" s="130" t="str">
        <f t="shared" si="0"/>
        <v/>
      </c>
      <c r="M43" s="127"/>
      <c r="N43" s="131" t="str">
        <f>IF(A43="","",IF(E43&lt;&gt;"","Incassato",IF(D43&lt;CONFIGURAZIONE!$B$68,"Scaduto","Da incassare")))</f>
        <v/>
      </c>
      <c r="O43" s="131" t="str">
        <f t="shared" si="1"/>
        <v/>
      </c>
      <c r="P43" s="131" t="str">
        <f t="shared" si="2"/>
        <v/>
      </c>
      <c r="Q43" s="131" t="str">
        <f t="shared" si="3"/>
        <v/>
      </c>
      <c r="R43" s="132" t="str">
        <f>IF(I43="","",IFERROR(VLOOKUP(I43,ATTIVITA!$A$7:$J$11,10,FALSE),0))</f>
        <v/>
      </c>
      <c r="S43" s="130">
        <f t="shared" si="4"/>
        <v>0</v>
      </c>
      <c r="T43" s="130">
        <f t="shared" si="5"/>
        <v>0</v>
      </c>
      <c r="U43" s="131" t="str">
        <f t="shared" si="6"/>
        <v/>
      </c>
      <c r="V43" s="131" t="str">
        <f t="shared" si="7"/>
        <v/>
      </c>
      <c r="W43" s="133">
        <f>IF(A43="",0,IF(B43="ANNULLATO",0,IF(AND(B43="DEMO",CONFIGURAZIONE!$B$64="No"),0,1)))</f>
        <v>0</v>
      </c>
      <c r="X43" s="89"/>
      <c r="Y43" s="134" t="str">
        <f t="shared" si="8"/>
        <v/>
      </c>
      <c r="Z43" s="135"/>
    </row>
    <row r="44" spans="1:26">
      <c r="A44" s="126"/>
      <c r="B44" s="127"/>
      <c r="C44" s="128"/>
      <c r="D44" s="128"/>
      <c r="E44" s="128"/>
      <c r="F44" s="127"/>
      <c r="G44" s="127"/>
      <c r="H44" s="127"/>
      <c r="I44" s="127"/>
      <c r="J44" s="129"/>
      <c r="K44" s="129"/>
      <c r="L44" s="130" t="str">
        <f t="shared" si="0"/>
        <v/>
      </c>
      <c r="M44" s="127"/>
      <c r="N44" s="131" t="str">
        <f>IF(A44="","",IF(E44&lt;&gt;"","Incassato",IF(D44&lt;CONFIGURAZIONE!$B$68,"Scaduto","Da incassare")))</f>
        <v/>
      </c>
      <c r="O44" s="131" t="str">
        <f t="shared" si="1"/>
        <v/>
      </c>
      <c r="P44" s="131" t="str">
        <f t="shared" si="2"/>
        <v/>
      </c>
      <c r="Q44" s="131" t="str">
        <f t="shared" si="3"/>
        <v/>
      </c>
      <c r="R44" s="132" t="str">
        <f>IF(I44="","",IFERROR(VLOOKUP(I44,ATTIVITA!$A$7:$J$11,10,FALSE),0))</f>
        <v/>
      </c>
      <c r="S44" s="130">
        <f t="shared" si="4"/>
        <v>0</v>
      </c>
      <c r="T44" s="130">
        <f t="shared" si="5"/>
        <v>0</v>
      </c>
      <c r="U44" s="131" t="str">
        <f t="shared" si="6"/>
        <v/>
      </c>
      <c r="V44" s="131" t="str">
        <f t="shared" si="7"/>
        <v/>
      </c>
      <c r="W44" s="133">
        <f>IF(A44="",0,IF(B44="ANNULLATO",0,IF(AND(B44="DEMO",CONFIGURAZIONE!$B$64="No"),0,1)))</f>
        <v>0</v>
      </c>
      <c r="X44" s="89"/>
      <c r="Y44" s="134" t="str">
        <f t="shared" si="8"/>
        <v/>
      </c>
      <c r="Z44" s="135"/>
    </row>
    <row r="45" spans="1:26">
      <c r="A45" s="126"/>
      <c r="B45" s="127"/>
      <c r="C45" s="128"/>
      <c r="D45" s="128"/>
      <c r="E45" s="128"/>
      <c r="F45" s="127"/>
      <c r="G45" s="127"/>
      <c r="H45" s="127"/>
      <c r="I45" s="127"/>
      <c r="J45" s="129"/>
      <c r="K45" s="129"/>
      <c r="L45" s="130" t="str">
        <f t="shared" si="0"/>
        <v/>
      </c>
      <c r="M45" s="127"/>
      <c r="N45" s="131" t="str">
        <f>IF(A45="","",IF(E45&lt;&gt;"","Incassato",IF(D45&lt;CONFIGURAZIONE!$B$68,"Scaduto","Da incassare")))</f>
        <v/>
      </c>
      <c r="O45" s="131" t="str">
        <f t="shared" si="1"/>
        <v/>
      </c>
      <c r="P45" s="131" t="str">
        <f t="shared" si="2"/>
        <v/>
      </c>
      <c r="Q45" s="131" t="str">
        <f t="shared" si="3"/>
        <v/>
      </c>
      <c r="R45" s="132" t="str">
        <f>IF(I45="","",IFERROR(VLOOKUP(I45,ATTIVITA!$A$7:$J$11,10,FALSE),0))</f>
        <v/>
      </c>
      <c r="S45" s="130">
        <f t="shared" si="4"/>
        <v>0</v>
      </c>
      <c r="T45" s="130">
        <f t="shared" si="5"/>
        <v>0</v>
      </c>
      <c r="U45" s="131" t="str">
        <f t="shared" si="6"/>
        <v/>
      </c>
      <c r="V45" s="131" t="str">
        <f t="shared" si="7"/>
        <v/>
      </c>
      <c r="W45" s="133">
        <f>IF(A45="",0,IF(B45="ANNULLATO",0,IF(AND(B45="DEMO",CONFIGURAZIONE!$B$64="No"),0,1)))</f>
        <v>0</v>
      </c>
      <c r="X45" s="89"/>
      <c r="Y45" s="134" t="str">
        <f t="shared" si="8"/>
        <v/>
      </c>
      <c r="Z45" s="135"/>
    </row>
    <row r="46" spans="1:26">
      <c r="A46" s="126"/>
      <c r="B46" s="127"/>
      <c r="C46" s="128"/>
      <c r="D46" s="128"/>
      <c r="E46" s="128"/>
      <c r="F46" s="127"/>
      <c r="G46" s="127"/>
      <c r="H46" s="127"/>
      <c r="I46" s="127"/>
      <c r="J46" s="129"/>
      <c r="K46" s="129"/>
      <c r="L46" s="130" t="str">
        <f t="shared" si="0"/>
        <v/>
      </c>
      <c r="M46" s="127"/>
      <c r="N46" s="131" t="str">
        <f>IF(A46="","",IF(E46&lt;&gt;"","Incassato",IF(D46&lt;CONFIGURAZIONE!$B$68,"Scaduto","Da incassare")))</f>
        <v/>
      </c>
      <c r="O46" s="131" t="str">
        <f t="shared" si="1"/>
        <v/>
      </c>
      <c r="P46" s="131" t="str">
        <f t="shared" si="2"/>
        <v/>
      </c>
      <c r="Q46" s="131" t="str">
        <f t="shared" si="3"/>
        <v/>
      </c>
      <c r="R46" s="132" t="str">
        <f>IF(I46="","",IFERROR(VLOOKUP(I46,ATTIVITA!$A$7:$J$11,10,FALSE),0))</f>
        <v/>
      </c>
      <c r="S46" s="130">
        <f t="shared" si="4"/>
        <v>0</v>
      </c>
      <c r="T46" s="130">
        <f t="shared" si="5"/>
        <v>0</v>
      </c>
      <c r="U46" s="131" t="str">
        <f t="shared" si="6"/>
        <v/>
      </c>
      <c r="V46" s="131" t="str">
        <f t="shared" si="7"/>
        <v/>
      </c>
      <c r="W46" s="133">
        <f>IF(A46="",0,IF(B46="ANNULLATO",0,IF(AND(B46="DEMO",CONFIGURAZIONE!$B$64="No"),0,1)))</f>
        <v>0</v>
      </c>
      <c r="X46" s="89"/>
      <c r="Y46" s="134" t="str">
        <f t="shared" si="8"/>
        <v/>
      </c>
      <c r="Z46" s="135"/>
    </row>
    <row r="47" spans="1:26">
      <c r="A47" s="126"/>
      <c r="B47" s="127"/>
      <c r="C47" s="128"/>
      <c r="D47" s="128"/>
      <c r="E47" s="128"/>
      <c r="F47" s="127"/>
      <c r="G47" s="127"/>
      <c r="H47" s="127"/>
      <c r="I47" s="127"/>
      <c r="J47" s="129"/>
      <c r="K47" s="129"/>
      <c r="L47" s="130" t="str">
        <f t="shared" si="0"/>
        <v/>
      </c>
      <c r="M47" s="127"/>
      <c r="N47" s="131" t="str">
        <f>IF(A47="","",IF(E47&lt;&gt;"","Incassato",IF(D47&lt;CONFIGURAZIONE!$B$68,"Scaduto","Da incassare")))</f>
        <v/>
      </c>
      <c r="O47" s="131" t="str">
        <f t="shared" si="1"/>
        <v/>
      </c>
      <c r="P47" s="131" t="str">
        <f t="shared" si="2"/>
        <v/>
      </c>
      <c r="Q47" s="131" t="str">
        <f t="shared" si="3"/>
        <v/>
      </c>
      <c r="R47" s="132" t="str">
        <f>IF(I47="","",IFERROR(VLOOKUP(I47,ATTIVITA!$A$7:$J$11,10,FALSE),0))</f>
        <v/>
      </c>
      <c r="S47" s="130">
        <f t="shared" si="4"/>
        <v>0</v>
      </c>
      <c r="T47" s="130">
        <f t="shared" si="5"/>
        <v>0</v>
      </c>
      <c r="U47" s="131" t="str">
        <f t="shared" si="6"/>
        <v/>
      </c>
      <c r="V47" s="131" t="str">
        <f t="shared" si="7"/>
        <v/>
      </c>
      <c r="W47" s="133">
        <f>IF(A47="",0,IF(B47="ANNULLATO",0,IF(AND(B47="DEMO",CONFIGURAZIONE!$B$64="No"),0,1)))</f>
        <v>0</v>
      </c>
      <c r="X47" s="89"/>
      <c r="Y47" s="134" t="str">
        <f t="shared" si="8"/>
        <v/>
      </c>
      <c r="Z47" s="135"/>
    </row>
    <row r="48" spans="1:26">
      <c r="A48" s="126"/>
      <c r="B48" s="127"/>
      <c r="C48" s="128"/>
      <c r="D48" s="128"/>
      <c r="E48" s="128"/>
      <c r="F48" s="127"/>
      <c r="G48" s="127"/>
      <c r="H48" s="127"/>
      <c r="I48" s="127"/>
      <c r="J48" s="129"/>
      <c r="K48" s="129"/>
      <c r="L48" s="130" t="str">
        <f t="shared" si="0"/>
        <v/>
      </c>
      <c r="M48" s="127"/>
      <c r="N48" s="131" t="str">
        <f>IF(A48="","",IF(E48&lt;&gt;"","Incassato",IF(D48&lt;CONFIGURAZIONE!$B$68,"Scaduto","Da incassare")))</f>
        <v/>
      </c>
      <c r="O48" s="131" t="str">
        <f t="shared" si="1"/>
        <v/>
      </c>
      <c r="P48" s="131" t="str">
        <f t="shared" si="2"/>
        <v/>
      </c>
      <c r="Q48" s="131" t="str">
        <f t="shared" si="3"/>
        <v/>
      </c>
      <c r="R48" s="132" t="str">
        <f>IF(I48="","",IFERROR(VLOOKUP(I48,ATTIVITA!$A$7:$J$11,10,FALSE),0))</f>
        <v/>
      </c>
      <c r="S48" s="130">
        <f t="shared" si="4"/>
        <v>0</v>
      </c>
      <c r="T48" s="130">
        <f t="shared" si="5"/>
        <v>0</v>
      </c>
      <c r="U48" s="131" t="str">
        <f t="shared" si="6"/>
        <v/>
      </c>
      <c r="V48" s="131" t="str">
        <f t="shared" si="7"/>
        <v/>
      </c>
      <c r="W48" s="133">
        <f>IF(A48="",0,IF(B48="ANNULLATO",0,IF(AND(B48="DEMO",CONFIGURAZIONE!$B$64="No"),0,1)))</f>
        <v>0</v>
      </c>
      <c r="X48" s="89"/>
      <c r="Y48" s="134" t="str">
        <f t="shared" si="8"/>
        <v/>
      </c>
      <c r="Z48" s="135"/>
    </row>
    <row r="49" spans="1:26">
      <c r="A49" s="126"/>
      <c r="B49" s="127"/>
      <c r="C49" s="128"/>
      <c r="D49" s="128"/>
      <c r="E49" s="128"/>
      <c r="F49" s="127"/>
      <c r="G49" s="127"/>
      <c r="H49" s="127"/>
      <c r="I49" s="127"/>
      <c r="J49" s="129"/>
      <c r="K49" s="129"/>
      <c r="L49" s="130" t="str">
        <f t="shared" si="0"/>
        <v/>
      </c>
      <c r="M49" s="127"/>
      <c r="N49" s="131" t="str">
        <f>IF(A49="","",IF(E49&lt;&gt;"","Incassato",IF(D49&lt;CONFIGURAZIONE!$B$68,"Scaduto","Da incassare")))</f>
        <v/>
      </c>
      <c r="O49" s="131" t="str">
        <f t="shared" si="1"/>
        <v/>
      </c>
      <c r="P49" s="131" t="str">
        <f t="shared" si="2"/>
        <v/>
      </c>
      <c r="Q49" s="131" t="str">
        <f t="shared" si="3"/>
        <v/>
      </c>
      <c r="R49" s="132" t="str">
        <f>IF(I49="","",IFERROR(VLOOKUP(I49,ATTIVITA!$A$7:$J$11,10,FALSE),0))</f>
        <v/>
      </c>
      <c r="S49" s="130">
        <f t="shared" si="4"/>
        <v>0</v>
      </c>
      <c r="T49" s="130">
        <f t="shared" si="5"/>
        <v>0</v>
      </c>
      <c r="U49" s="131" t="str">
        <f t="shared" si="6"/>
        <v/>
      </c>
      <c r="V49" s="131" t="str">
        <f t="shared" si="7"/>
        <v/>
      </c>
      <c r="W49" s="133">
        <f>IF(A49="",0,IF(B49="ANNULLATO",0,IF(AND(B49="DEMO",CONFIGURAZIONE!$B$64="No"),0,1)))</f>
        <v>0</v>
      </c>
      <c r="X49" s="89"/>
      <c r="Y49" s="134" t="str">
        <f t="shared" si="8"/>
        <v/>
      </c>
      <c r="Z49" s="135"/>
    </row>
    <row r="50" spans="1:26">
      <c r="A50" s="126"/>
      <c r="B50" s="127"/>
      <c r="C50" s="128"/>
      <c r="D50" s="128"/>
      <c r="E50" s="128"/>
      <c r="F50" s="127"/>
      <c r="G50" s="127"/>
      <c r="H50" s="127"/>
      <c r="I50" s="127"/>
      <c r="J50" s="129"/>
      <c r="K50" s="129"/>
      <c r="L50" s="130" t="str">
        <f t="shared" si="0"/>
        <v/>
      </c>
      <c r="M50" s="127"/>
      <c r="N50" s="131" t="str">
        <f>IF(A50="","",IF(E50&lt;&gt;"","Incassato",IF(D50&lt;CONFIGURAZIONE!$B$68,"Scaduto","Da incassare")))</f>
        <v/>
      </c>
      <c r="O50" s="131" t="str">
        <f t="shared" si="1"/>
        <v/>
      </c>
      <c r="P50" s="131" t="str">
        <f t="shared" si="2"/>
        <v/>
      </c>
      <c r="Q50" s="131" t="str">
        <f t="shared" si="3"/>
        <v/>
      </c>
      <c r="R50" s="132" t="str">
        <f>IF(I50="","",IFERROR(VLOOKUP(I50,ATTIVITA!$A$7:$J$11,10,FALSE),0))</f>
        <v/>
      </c>
      <c r="S50" s="130">
        <f t="shared" si="4"/>
        <v>0</v>
      </c>
      <c r="T50" s="130">
        <f t="shared" si="5"/>
        <v>0</v>
      </c>
      <c r="U50" s="131" t="str">
        <f t="shared" si="6"/>
        <v/>
      </c>
      <c r="V50" s="131" t="str">
        <f t="shared" si="7"/>
        <v/>
      </c>
      <c r="W50" s="133">
        <f>IF(A50="",0,IF(B50="ANNULLATO",0,IF(AND(B50="DEMO",CONFIGURAZIONE!$B$64="No"),0,1)))</f>
        <v>0</v>
      </c>
      <c r="X50" s="89"/>
      <c r="Y50" s="134" t="str">
        <f t="shared" si="8"/>
        <v/>
      </c>
      <c r="Z50" s="135"/>
    </row>
    <row r="51" spans="1:26">
      <c r="A51" s="126"/>
      <c r="B51" s="127"/>
      <c r="C51" s="128"/>
      <c r="D51" s="128"/>
      <c r="E51" s="128"/>
      <c r="F51" s="127"/>
      <c r="G51" s="127"/>
      <c r="H51" s="127"/>
      <c r="I51" s="127"/>
      <c r="J51" s="129"/>
      <c r="K51" s="129"/>
      <c r="L51" s="130" t="str">
        <f t="shared" si="0"/>
        <v/>
      </c>
      <c r="M51" s="127"/>
      <c r="N51" s="131" t="str">
        <f>IF(A51="","",IF(E51&lt;&gt;"","Incassato",IF(D51&lt;CONFIGURAZIONE!$B$68,"Scaduto","Da incassare")))</f>
        <v/>
      </c>
      <c r="O51" s="131" t="str">
        <f t="shared" si="1"/>
        <v/>
      </c>
      <c r="P51" s="131" t="str">
        <f t="shared" si="2"/>
        <v/>
      </c>
      <c r="Q51" s="131" t="str">
        <f t="shared" si="3"/>
        <v/>
      </c>
      <c r="R51" s="132" t="str">
        <f>IF(I51="","",IFERROR(VLOOKUP(I51,ATTIVITA!$A$7:$J$11,10,FALSE),0))</f>
        <v/>
      </c>
      <c r="S51" s="130">
        <f t="shared" si="4"/>
        <v>0</v>
      </c>
      <c r="T51" s="130">
        <f t="shared" si="5"/>
        <v>0</v>
      </c>
      <c r="U51" s="131" t="str">
        <f t="shared" si="6"/>
        <v/>
      </c>
      <c r="V51" s="131" t="str">
        <f t="shared" si="7"/>
        <v/>
      </c>
      <c r="W51" s="133">
        <f>IF(A51="",0,IF(B51="ANNULLATO",0,IF(AND(B51="DEMO",CONFIGURAZIONE!$B$64="No"),0,1)))</f>
        <v>0</v>
      </c>
      <c r="X51" s="89"/>
      <c r="Y51" s="134" t="str">
        <f t="shared" si="8"/>
        <v/>
      </c>
      <c r="Z51" s="135"/>
    </row>
    <row r="52" spans="1:26">
      <c r="A52" s="126"/>
      <c r="B52" s="127"/>
      <c r="C52" s="128"/>
      <c r="D52" s="128"/>
      <c r="E52" s="128"/>
      <c r="F52" s="127"/>
      <c r="G52" s="127"/>
      <c r="H52" s="127"/>
      <c r="I52" s="127"/>
      <c r="J52" s="129"/>
      <c r="K52" s="129"/>
      <c r="L52" s="130" t="str">
        <f t="shared" si="0"/>
        <v/>
      </c>
      <c r="M52" s="127"/>
      <c r="N52" s="131" t="str">
        <f>IF(A52="","",IF(E52&lt;&gt;"","Incassato",IF(D52&lt;CONFIGURAZIONE!$B$68,"Scaduto","Da incassare")))</f>
        <v/>
      </c>
      <c r="O52" s="131" t="str">
        <f t="shared" si="1"/>
        <v/>
      </c>
      <c r="P52" s="131" t="str">
        <f t="shared" si="2"/>
        <v/>
      </c>
      <c r="Q52" s="131" t="str">
        <f t="shared" si="3"/>
        <v/>
      </c>
      <c r="R52" s="132" t="str">
        <f>IF(I52="","",IFERROR(VLOOKUP(I52,ATTIVITA!$A$7:$J$11,10,FALSE),0))</f>
        <v/>
      </c>
      <c r="S52" s="130">
        <f t="shared" si="4"/>
        <v>0</v>
      </c>
      <c r="T52" s="130">
        <f t="shared" si="5"/>
        <v>0</v>
      </c>
      <c r="U52" s="131" t="str">
        <f t="shared" si="6"/>
        <v/>
      </c>
      <c r="V52" s="131" t="str">
        <f t="shared" si="7"/>
        <v/>
      </c>
      <c r="W52" s="133">
        <f>IF(A52="",0,IF(B52="ANNULLATO",0,IF(AND(B52="DEMO",CONFIGURAZIONE!$B$64="No"),0,1)))</f>
        <v>0</v>
      </c>
      <c r="X52" s="89"/>
      <c r="Y52" s="134" t="str">
        <f t="shared" si="8"/>
        <v/>
      </c>
      <c r="Z52" s="135"/>
    </row>
    <row r="53" spans="1:26">
      <c r="A53" s="126"/>
      <c r="B53" s="127"/>
      <c r="C53" s="128"/>
      <c r="D53" s="128"/>
      <c r="E53" s="128"/>
      <c r="F53" s="127"/>
      <c r="G53" s="127"/>
      <c r="H53" s="127"/>
      <c r="I53" s="127"/>
      <c r="J53" s="129"/>
      <c r="K53" s="129"/>
      <c r="L53" s="130" t="str">
        <f t="shared" si="0"/>
        <v/>
      </c>
      <c r="M53" s="127"/>
      <c r="N53" s="131" t="str">
        <f>IF(A53="","",IF(E53&lt;&gt;"","Incassato",IF(D53&lt;CONFIGURAZIONE!$B$68,"Scaduto","Da incassare")))</f>
        <v/>
      </c>
      <c r="O53" s="131" t="str">
        <f t="shared" si="1"/>
        <v/>
      </c>
      <c r="P53" s="131" t="str">
        <f t="shared" si="2"/>
        <v/>
      </c>
      <c r="Q53" s="131" t="str">
        <f t="shared" si="3"/>
        <v/>
      </c>
      <c r="R53" s="132" t="str">
        <f>IF(I53="","",IFERROR(VLOOKUP(I53,ATTIVITA!$A$7:$J$11,10,FALSE),0))</f>
        <v/>
      </c>
      <c r="S53" s="130">
        <f t="shared" si="4"/>
        <v>0</v>
      </c>
      <c r="T53" s="130">
        <f t="shared" si="5"/>
        <v>0</v>
      </c>
      <c r="U53" s="131" t="str">
        <f t="shared" si="6"/>
        <v/>
      </c>
      <c r="V53" s="131" t="str">
        <f t="shared" si="7"/>
        <v/>
      </c>
      <c r="W53" s="133">
        <f>IF(A53="",0,IF(B53="ANNULLATO",0,IF(AND(B53="DEMO",CONFIGURAZIONE!$B$64="No"),0,1)))</f>
        <v>0</v>
      </c>
      <c r="X53" s="89"/>
      <c r="Y53" s="134" t="str">
        <f t="shared" si="8"/>
        <v/>
      </c>
      <c r="Z53" s="135"/>
    </row>
    <row r="54" spans="1:26">
      <c r="A54" s="126"/>
      <c r="B54" s="127"/>
      <c r="C54" s="128"/>
      <c r="D54" s="128"/>
      <c r="E54" s="128"/>
      <c r="F54" s="127"/>
      <c r="G54" s="127"/>
      <c r="H54" s="127"/>
      <c r="I54" s="127"/>
      <c r="J54" s="129"/>
      <c r="K54" s="129"/>
      <c r="L54" s="130" t="str">
        <f t="shared" si="0"/>
        <v/>
      </c>
      <c r="M54" s="127"/>
      <c r="N54" s="131" t="str">
        <f>IF(A54="","",IF(E54&lt;&gt;"","Incassato",IF(D54&lt;CONFIGURAZIONE!$B$68,"Scaduto","Da incassare")))</f>
        <v/>
      </c>
      <c r="O54" s="131" t="str">
        <f t="shared" si="1"/>
        <v/>
      </c>
      <c r="P54" s="131" t="str">
        <f t="shared" si="2"/>
        <v/>
      </c>
      <c r="Q54" s="131" t="str">
        <f t="shared" si="3"/>
        <v/>
      </c>
      <c r="R54" s="132" t="str">
        <f>IF(I54="","",IFERROR(VLOOKUP(I54,ATTIVITA!$A$7:$J$11,10,FALSE),0))</f>
        <v/>
      </c>
      <c r="S54" s="130">
        <f t="shared" si="4"/>
        <v>0</v>
      </c>
      <c r="T54" s="130">
        <f t="shared" si="5"/>
        <v>0</v>
      </c>
      <c r="U54" s="131" t="str">
        <f t="shared" si="6"/>
        <v/>
      </c>
      <c r="V54" s="131" t="str">
        <f t="shared" si="7"/>
        <v/>
      </c>
      <c r="W54" s="133">
        <f>IF(A54="",0,IF(B54="ANNULLATO",0,IF(AND(B54="DEMO",CONFIGURAZIONE!$B$64="No"),0,1)))</f>
        <v>0</v>
      </c>
      <c r="X54" s="89"/>
      <c r="Y54" s="134" t="str">
        <f t="shared" si="8"/>
        <v/>
      </c>
      <c r="Z54" s="135"/>
    </row>
    <row r="55" spans="1:26">
      <c r="A55" s="126"/>
      <c r="B55" s="127"/>
      <c r="C55" s="128"/>
      <c r="D55" s="128"/>
      <c r="E55" s="128"/>
      <c r="F55" s="127"/>
      <c r="G55" s="127"/>
      <c r="H55" s="127"/>
      <c r="I55" s="127"/>
      <c r="J55" s="129"/>
      <c r="K55" s="129"/>
      <c r="L55" s="130" t="str">
        <f t="shared" si="0"/>
        <v/>
      </c>
      <c r="M55" s="127"/>
      <c r="N55" s="131" t="str">
        <f>IF(A55="","",IF(E55&lt;&gt;"","Incassato",IF(D55&lt;CONFIGURAZIONE!$B$68,"Scaduto","Da incassare")))</f>
        <v/>
      </c>
      <c r="O55" s="131" t="str">
        <f t="shared" si="1"/>
        <v/>
      </c>
      <c r="P55" s="131" t="str">
        <f t="shared" si="2"/>
        <v/>
      </c>
      <c r="Q55" s="131" t="str">
        <f t="shared" si="3"/>
        <v/>
      </c>
      <c r="R55" s="132" t="str">
        <f>IF(I55="","",IFERROR(VLOOKUP(I55,ATTIVITA!$A$7:$J$11,10,FALSE),0))</f>
        <v/>
      </c>
      <c r="S55" s="130">
        <f t="shared" si="4"/>
        <v>0</v>
      </c>
      <c r="T55" s="130">
        <f t="shared" si="5"/>
        <v>0</v>
      </c>
      <c r="U55" s="131" t="str">
        <f t="shared" si="6"/>
        <v/>
      </c>
      <c r="V55" s="131" t="str">
        <f t="shared" si="7"/>
        <v/>
      </c>
      <c r="W55" s="133">
        <f>IF(A55="",0,IF(B55="ANNULLATO",0,IF(AND(B55="DEMO",CONFIGURAZIONE!$B$64="No"),0,1)))</f>
        <v>0</v>
      </c>
      <c r="X55" s="89"/>
      <c r="Y55" s="134" t="str">
        <f t="shared" si="8"/>
        <v/>
      </c>
      <c r="Z55" s="135"/>
    </row>
    <row r="56" spans="1:26">
      <c r="A56" s="126"/>
      <c r="B56" s="127"/>
      <c r="C56" s="128"/>
      <c r="D56" s="128"/>
      <c r="E56" s="128"/>
      <c r="F56" s="127"/>
      <c r="G56" s="127"/>
      <c r="H56" s="127"/>
      <c r="I56" s="127"/>
      <c r="J56" s="129"/>
      <c r="K56" s="129"/>
      <c r="L56" s="130" t="str">
        <f t="shared" si="0"/>
        <v/>
      </c>
      <c r="M56" s="127"/>
      <c r="N56" s="131" t="str">
        <f>IF(A56="","",IF(E56&lt;&gt;"","Incassato",IF(D56&lt;CONFIGURAZIONE!$B$68,"Scaduto","Da incassare")))</f>
        <v/>
      </c>
      <c r="O56" s="131" t="str">
        <f t="shared" si="1"/>
        <v/>
      </c>
      <c r="P56" s="131" t="str">
        <f t="shared" si="2"/>
        <v/>
      </c>
      <c r="Q56" s="131" t="str">
        <f t="shared" si="3"/>
        <v/>
      </c>
      <c r="R56" s="132" t="str">
        <f>IF(I56="","",IFERROR(VLOOKUP(I56,ATTIVITA!$A$7:$J$11,10,FALSE),0))</f>
        <v/>
      </c>
      <c r="S56" s="130">
        <f t="shared" si="4"/>
        <v>0</v>
      </c>
      <c r="T56" s="130">
        <f t="shared" si="5"/>
        <v>0</v>
      </c>
      <c r="U56" s="131" t="str">
        <f t="shared" si="6"/>
        <v/>
      </c>
      <c r="V56" s="131" t="str">
        <f t="shared" si="7"/>
        <v/>
      </c>
      <c r="W56" s="133">
        <f>IF(A56="",0,IF(B56="ANNULLATO",0,IF(AND(B56="DEMO",CONFIGURAZIONE!$B$64="No"),0,1)))</f>
        <v>0</v>
      </c>
      <c r="X56" s="89"/>
      <c r="Y56" s="134" t="str">
        <f t="shared" si="8"/>
        <v/>
      </c>
      <c r="Z56" s="135"/>
    </row>
    <row r="57" spans="1:26">
      <c r="A57" s="126"/>
      <c r="B57" s="127"/>
      <c r="C57" s="128"/>
      <c r="D57" s="128"/>
      <c r="E57" s="128"/>
      <c r="F57" s="127"/>
      <c r="G57" s="127"/>
      <c r="H57" s="127"/>
      <c r="I57" s="127"/>
      <c r="J57" s="129"/>
      <c r="K57" s="129"/>
      <c r="L57" s="130" t="str">
        <f t="shared" si="0"/>
        <v/>
      </c>
      <c r="M57" s="127"/>
      <c r="N57" s="131" t="str">
        <f>IF(A57="","",IF(E57&lt;&gt;"","Incassato",IF(D57&lt;CONFIGURAZIONE!$B$68,"Scaduto","Da incassare")))</f>
        <v/>
      </c>
      <c r="O57" s="131" t="str">
        <f t="shared" si="1"/>
        <v/>
      </c>
      <c r="P57" s="131" t="str">
        <f t="shared" si="2"/>
        <v/>
      </c>
      <c r="Q57" s="131" t="str">
        <f t="shared" si="3"/>
        <v/>
      </c>
      <c r="R57" s="132" t="str">
        <f>IF(I57="","",IFERROR(VLOOKUP(I57,ATTIVITA!$A$7:$J$11,10,FALSE),0))</f>
        <v/>
      </c>
      <c r="S57" s="130">
        <f t="shared" si="4"/>
        <v>0</v>
      </c>
      <c r="T57" s="130">
        <f t="shared" si="5"/>
        <v>0</v>
      </c>
      <c r="U57" s="131" t="str">
        <f t="shared" si="6"/>
        <v/>
      </c>
      <c r="V57" s="131" t="str">
        <f t="shared" si="7"/>
        <v/>
      </c>
      <c r="W57" s="133">
        <f>IF(A57="",0,IF(B57="ANNULLATO",0,IF(AND(B57="DEMO",CONFIGURAZIONE!$B$64="No"),0,1)))</f>
        <v>0</v>
      </c>
      <c r="X57" s="89"/>
      <c r="Y57" s="134" t="str">
        <f t="shared" si="8"/>
        <v/>
      </c>
      <c r="Z57" s="135"/>
    </row>
    <row r="58" spans="1:26">
      <c r="A58" s="126"/>
      <c r="B58" s="127"/>
      <c r="C58" s="128"/>
      <c r="D58" s="128"/>
      <c r="E58" s="128"/>
      <c r="F58" s="127"/>
      <c r="G58" s="127"/>
      <c r="H58" s="127"/>
      <c r="I58" s="127"/>
      <c r="J58" s="129"/>
      <c r="K58" s="129"/>
      <c r="L58" s="130" t="str">
        <f t="shared" si="0"/>
        <v/>
      </c>
      <c r="M58" s="127"/>
      <c r="N58" s="131" t="str">
        <f>IF(A58="","",IF(E58&lt;&gt;"","Incassato",IF(D58&lt;CONFIGURAZIONE!$B$68,"Scaduto","Da incassare")))</f>
        <v/>
      </c>
      <c r="O58" s="131" t="str">
        <f t="shared" si="1"/>
        <v/>
      </c>
      <c r="P58" s="131" t="str">
        <f t="shared" si="2"/>
        <v/>
      </c>
      <c r="Q58" s="131" t="str">
        <f t="shared" si="3"/>
        <v/>
      </c>
      <c r="R58" s="132" t="str">
        <f>IF(I58="","",IFERROR(VLOOKUP(I58,ATTIVITA!$A$7:$J$11,10,FALSE),0))</f>
        <v/>
      </c>
      <c r="S58" s="130">
        <f t="shared" si="4"/>
        <v>0</v>
      </c>
      <c r="T58" s="130">
        <f t="shared" si="5"/>
        <v>0</v>
      </c>
      <c r="U58" s="131" t="str">
        <f t="shared" si="6"/>
        <v/>
      </c>
      <c r="V58" s="131" t="str">
        <f t="shared" si="7"/>
        <v/>
      </c>
      <c r="W58" s="133">
        <f>IF(A58="",0,IF(B58="ANNULLATO",0,IF(AND(B58="DEMO",CONFIGURAZIONE!$B$64="No"),0,1)))</f>
        <v>0</v>
      </c>
      <c r="X58" s="89"/>
      <c r="Y58" s="134" t="str">
        <f t="shared" si="8"/>
        <v/>
      </c>
      <c r="Z58" s="135"/>
    </row>
    <row r="59" spans="1:26">
      <c r="A59" s="126"/>
      <c r="B59" s="127"/>
      <c r="C59" s="128"/>
      <c r="D59" s="128"/>
      <c r="E59" s="128"/>
      <c r="F59" s="127"/>
      <c r="G59" s="127"/>
      <c r="H59" s="127"/>
      <c r="I59" s="127"/>
      <c r="J59" s="129"/>
      <c r="K59" s="129"/>
      <c r="L59" s="130" t="str">
        <f t="shared" si="0"/>
        <v/>
      </c>
      <c r="M59" s="127"/>
      <c r="N59" s="131" t="str">
        <f>IF(A59="","",IF(E59&lt;&gt;"","Incassato",IF(D59&lt;CONFIGURAZIONE!$B$68,"Scaduto","Da incassare")))</f>
        <v/>
      </c>
      <c r="O59" s="131" t="str">
        <f t="shared" si="1"/>
        <v/>
      </c>
      <c r="P59" s="131" t="str">
        <f t="shared" si="2"/>
        <v/>
      </c>
      <c r="Q59" s="131" t="str">
        <f t="shared" si="3"/>
        <v/>
      </c>
      <c r="R59" s="132" t="str">
        <f>IF(I59="","",IFERROR(VLOOKUP(I59,ATTIVITA!$A$7:$J$11,10,FALSE),0))</f>
        <v/>
      </c>
      <c r="S59" s="130">
        <f t="shared" si="4"/>
        <v>0</v>
      </c>
      <c r="T59" s="130">
        <f t="shared" si="5"/>
        <v>0</v>
      </c>
      <c r="U59" s="131" t="str">
        <f t="shared" si="6"/>
        <v/>
      </c>
      <c r="V59" s="131" t="str">
        <f t="shared" si="7"/>
        <v/>
      </c>
      <c r="W59" s="133">
        <f>IF(A59="",0,IF(B59="ANNULLATO",0,IF(AND(B59="DEMO",CONFIGURAZIONE!$B$64="No"),0,1)))</f>
        <v>0</v>
      </c>
      <c r="X59" s="89"/>
      <c r="Y59" s="134" t="str">
        <f t="shared" si="8"/>
        <v/>
      </c>
      <c r="Z59" s="135"/>
    </row>
    <row r="60" spans="1:26">
      <c r="A60" s="126"/>
      <c r="B60" s="127"/>
      <c r="C60" s="128"/>
      <c r="D60" s="128"/>
      <c r="E60" s="128"/>
      <c r="F60" s="127"/>
      <c r="G60" s="127"/>
      <c r="H60" s="127"/>
      <c r="I60" s="127"/>
      <c r="J60" s="129"/>
      <c r="K60" s="129"/>
      <c r="L60" s="130" t="str">
        <f t="shared" si="0"/>
        <v/>
      </c>
      <c r="M60" s="127"/>
      <c r="N60" s="131" t="str">
        <f>IF(A60="","",IF(E60&lt;&gt;"","Incassato",IF(D60&lt;CONFIGURAZIONE!$B$68,"Scaduto","Da incassare")))</f>
        <v/>
      </c>
      <c r="O60" s="131" t="str">
        <f t="shared" si="1"/>
        <v/>
      </c>
      <c r="P60" s="131" t="str">
        <f t="shared" si="2"/>
        <v/>
      </c>
      <c r="Q60" s="131" t="str">
        <f t="shared" si="3"/>
        <v/>
      </c>
      <c r="R60" s="132" t="str">
        <f>IF(I60="","",IFERROR(VLOOKUP(I60,ATTIVITA!$A$7:$J$11,10,FALSE),0))</f>
        <v/>
      </c>
      <c r="S60" s="130">
        <f t="shared" si="4"/>
        <v>0</v>
      </c>
      <c r="T60" s="130">
        <f t="shared" si="5"/>
        <v>0</v>
      </c>
      <c r="U60" s="131" t="str">
        <f t="shared" si="6"/>
        <v/>
      </c>
      <c r="V60" s="131" t="str">
        <f t="shared" si="7"/>
        <v/>
      </c>
      <c r="W60" s="133">
        <f>IF(A60="",0,IF(B60="ANNULLATO",0,IF(AND(B60="DEMO",CONFIGURAZIONE!$B$64="No"),0,1)))</f>
        <v>0</v>
      </c>
      <c r="X60" s="89"/>
      <c r="Y60" s="134" t="str">
        <f t="shared" si="8"/>
        <v/>
      </c>
      <c r="Z60" s="135"/>
    </row>
    <row r="61" spans="1:26">
      <c r="A61" s="126"/>
      <c r="B61" s="127"/>
      <c r="C61" s="128"/>
      <c r="D61" s="128"/>
      <c r="E61" s="128"/>
      <c r="F61" s="127"/>
      <c r="G61" s="127"/>
      <c r="H61" s="127"/>
      <c r="I61" s="127"/>
      <c r="J61" s="129"/>
      <c r="K61" s="129"/>
      <c r="L61" s="130" t="str">
        <f t="shared" si="0"/>
        <v/>
      </c>
      <c r="M61" s="127"/>
      <c r="N61" s="131" t="str">
        <f>IF(A61="","",IF(E61&lt;&gt;"","Incassato",IF(D61&lt;CONFIGURAZIONE!$B$68,"Scaduto","Da incassare")))</f>
        <v/>
      </c>
      <c r="O61" s="131" t="str">
        <f t="shared" si="1"/>
        <v/>
      </c>
      <c r="P61" s="131" t="str">
        <f t="shared" si="2"/>
        <v/>
      </c>
      <c r="Q61" s="131" t="str">
        <f t="shared" si="3"/>
        <v/>
      </c>
      <c r="R61" s="132" t="str">
        <f>IF(I61="","",IFERROR(VLOOKUP(I61,ATTIVITA!$A$7:$J$11,10,FALSE),0))</f>
        <v/>
      </c>
      <c r="S61" s="130">
        <f t="shared" si="4"/>
        <v>0</v>
      </c>
      <c r="T61" s="130">
        <f t="shared" si="5"/>
        <v>0</v>
      </c>
      <c r="U61" s="131" t="str">
        <f t="shared" si="6"/>
        <v/>
      </c>
      <c r="V61" s="131" t="str">
        <f t="shared" si="7"/>
        <v/>
      </c>
      <c r="W61" s="133">
        <f>IF(A61="",0,IF(B61="ANNULLATO",0,IF(AND(B61="DEMO",CONFIGURAZIONE!$B$64="No"),0,1)))</f>
        <v>0</v>
      </c>
      <c r="X61" s="89"/>
      <c r="Y61" s="134" t="str">
        <f t="shared" si="8"/>
        <v/>
      </c>
      <c r="Z61" s="135"/>
    </row>
    <row r="62" spans="1:26">
      <c r="A62" s="126"/>
      <c r="B62" s="127"/>
      <c r="C62" s="128"/>
      <c r="D62" s="128"/>
      <c r="E62" s="128"/>
      <c r="F62" s="127"/>
      <c r="G62" s="127"/>
      <c r="H62" s="127"/>
      <c r="I62" s="127"/>
      <c r="J62" s="129"/>
      <c r="K62" s="129"/>
      <c r="L62" s="130" t="str">
        <f t="shared" si="0"/>
        <v/>
      </c>
      <c r="M62" s="127"/>
      <c r="N62" s="131" t="str">
        <f>IF(A62="","",IF(E62&lt;&gt;"","Incassato",IF(D62&lt;CONFIGURAZIONE!$B$68,"Scaduto","Da incassare")))</f>
        <v/>
      </c>
      <c r="O62" s="131" t="str">
        <f t="shared" si="1"/>
        <v/>
      </c>
      <c r="P62" s="131" t="str">
        <f t="shared" si="2"/>
        <v/>
      </c>
      <c r="Q62" s="131" t="str">
        <f t="shared" si="3"/>
        <v/>
      </c>
      <c r="R62" s="132" t="str">
        <f>IF(I62="","",IFERROR(VLOOKUP(I62,ATTIVITA!$A$7:$J$11,10,FALSE),0))</f>
        <v/>
      </c>
      <c r="S62" s="130">
        <f t="shared" si="4"/>
        <v>0</v>
      </c>
      <c r="T62" s="130">
        <f t="shared" si="5"/>
        <v>0</v>
      </c>
      <c r="U62" s="131" t="str">
        <f t="shared" si="6"/>
        <v/>
      </c>
      <c r="V62" s="131" t="str">
        <f t="shared" si="7"/>
        <v/>
      </c>
      <c r="W62" s="133">
        <f>IF(A62="",0,IF(B62="ANNULLATO",0,IF(AND(B62="DEMO",CONFIGURAZIONE!$B$64="No"),0,1)))</f>
        <v>0</v>
      </c>
      <c r="X62" s="89"/>
      <c r="Y62" s="134" t="str">
        <f t="shared" si="8"/>
        <v/>
      </c>
      <c r="Z62" s="135"/>
    </row>
    <row r="63" spans="1:26">
      <c r="A63" s="126"/>
      <c r="B63" s="127"/>
      <c r="C63" s="128"/>
      <c r="D63" s="128"/>
      <c r="E63" s="128"/>
      <c r="F63" s="127"/>
      <c r="G63" s="127"/>
      <c r="H63" s="127"/>
      <c r="I63" s="127"/>
      <c r="J63" s="129"/>
      <c r="K63" s="129"/>
      <c r="L63" s="130" t="str">
        <f t="shared" si="0"/>
        <v/>
      </c>
      <c r="M63" s="127"/>
      <c r="N63" s="131" t="str">
        <f>IF(A63="","",IF(E63&lt;&gt;"","Incassato",IF(D63&lt;CONFIGURAZIONE!$B$68,"Scaduto","Da incassare")))</f>
        <v/>
      </c>
      <c r="O63" s="131" t="str">
        <f t="shared" si="1"/>
        <v/>
      </c>
      <c r="P63" s="131" t="str">
        <f t="shared" si="2"/>
        <v/>
      </c>
      <c r="Q63" s="131" t="str">
        <f t="shared" si="3"/>
        <v/>
      </c>
      <c r="R63" s="132" t="str">
        <f>IF(I63="","",IFERROR(VLOOKUP(I63,ATTIVITA!$A$7:$J$11,10,FALSE),0))</f>
        <v/>
      </c>
      <c r="S63" s="130">
        <f t="shared" si="4"/>
        <v>0</v>
      </c>
      <c r="T63" s="130">
        <f t="shared" si="5"/>
        <v>0</v>
      </c>
      <c r="U63" s="131" t="str">
        <f t="shared" si="6"/>
        <v/>
      </c>
      <c r="V63" s="131" t="str">
        <f t="shared" si="7"/>
        <v/>
      </c>
      <c r="W63" s="133">
        <f>IF(A63="",0,IF(B63="ANNULLATO",0,IF(AND(B63="DEMO",CONFIGURAZIONE!$B$64="No"),0,1)))</f>
        <v>0</v>
      </c>
      <c r="X63" s="89"/>
      <c r="Y63" s="134" t="str">
        <f t="shared" si="8"/>
        <v/>
      </c>
      <c r="Z63" s="135"/>
    </row>
    <row r="64" spans="1:26">
      <c r="A64" s="126"/>
      <c r="B64" s="127"/>
      <c r="C64" s="128"/>
      <c r="D64" s="128"/>
      <c r="E64" s="128"/>
      <c r="F64" s="127"/>
      <c r="G64" s="127"/>
      <c r="H64" s="127"/>
      <c r="I64" s="127"/>
      <c r="J64" s="129"/>
      <c r="K64" s="129"/>
      <c r="L64" s="130" t="str">
        <f t="shared" si="0"/>
        <v/>
      </c>
      <c r="M64" s="127"/>
      <c r="N64" s="131" t="str">
        <f>IF(A64="","",IF(E64&lt;&gt;"","Incassato",IF(D64&lt;CONFIGURAZIONE!$B$68,"Scaduto","Da incassare")))</f>
        <v/>
      </c>
      <c r="O64" s="131" t="str">
        <f t="shared" si="1"/>
        <v/>
      </c>
      <c r="P64" s="131" t="str">
        <f t="shared" si="2"/>
        <v/>
      </c>
      <c r="Q64" s="131" t="str">
        <f t="shared" si="3"/>
        <v/>
      </c>
      <c r="R64" s="132" t="str">
        <f>IF(I64="","",IFERROR(VLOOKUP(I64,ATTIVITA!$A$7:$J$11,10,FALSE),0))</f>
        <v/>
      </c>
      <c r="S64" s="130">
        <f t="shared" si="4"/>
        <v>0</v>
      </c>
      <c r="T64" s="130">
        <f t="shared" si="5"/>
        <v>0</v>
      </c>
      <c r="U64" s="131" t="str">
        <f t="shared" si="6"/>
        <v/>
      </c>
      <c r="V64" s="131" t="str">
        <f t="shared" si="7"/>
        <v/>
      </c>
      <c r="W64" s="133">
        <f>IF(A64="",0,IF(B64="ANNULLATO",0,IF(AND(B64="DEMO",CONFIGURAZIONE!$B$64="No"),0,1)))</f>
        <v>0</v>
      </c>
      <c r="X64" s="89"/>
      <c r="Y64" s="134" t="str">
        <f t="shared" si="8"/>
        <v/>
      </c>
      <c r="Z64" s="135"/>
    </row>
    <row r="65" spans="1:26">
      <c r="A65" s="126"/>
      <c r="B65" s="127"/>
      <c r="C65" s="128"/>
      <c r="D65" s="128"/>
      <c r="E65" s="128"/>
      <c r="F65" s="127"/>
      <c r="G65" s="127"/>
      <c r="H65" s="127"/>
      <c r="I65" s="127"/>
      <c r="J65" s="129"/>
      <c r="K65" s="129"/>
      <c r="L65" s="130" t="str">
        <f t="shared" si="0"/>
        <v/>
      </c>
      <c r="M65" s="127"/>
      <c r="N65" s="131" t="str">
        <f>IF(A65="","",IF(E65&lt;&gt;"","Incassato",IF(D65&lt;CONFIGURAZIONE!$B$68,"Scaduto","Da incassare")))</f>
        <v/>
      </c>
      <c r="O65" s="131" t="str">
        <f t="shared" si="1"/>
        <v/>
      </c>
      <c r="P65" s="131" t="str">
        <f t="shared" si="2"/>
        <v/>
      </c>
      <c r="Q65" s="131" t="str">
        <f t="shared" si="3"/>
        <v/>
      </c>
      <c r="R65" s="132" t="str">
        <f>IF(I65="","",IFERROR(VLOOKUP(I65,ATTIVITA!$A$7:$J$11,10,FALSE),0))</f>
        <v/>
      </c>
      <c r="S65" s="130">
        <f t="shared" si="4"/>
        <v>0</v>
      </c>
      <c r="T65" s="130">
        <f t="shared" si="5"/>
        <v>0</v>
      </c>
      <c r="U65" s="131" t="str">
        <f t="shared" si="6"/>
        <v/>
      </c>
      <c r="V65" s="131" t="str">
        <f t="shared" si="7"/>
        <v/>
      </c>
      <c r="W65" s="133">
        <f>IF(A65="",0,IF(B65="ANNULLATO",0,IF(AND(B65="DEMO",CONFIGURAZIONE!$B$64="No"),0,1)))</f>
        <v>0</v>
      </c>
      <c r="X65" s="89"/>
      <c r="Y65" s="134" t="str">
        <f t="shared" si="8"/>
        <v/>
      </c>
      <c r="Z65" s="135"/>
    </row>
    <row r="66" spans="1:26">
      <c r="A66" s="126"/>
      <c r="B66" s="127"/>
      <c r="C66" s="128"/>
      <c r="D66" s="128"/>
      <c r="E66" s="128"/>
      <c r="F66" s="127"/>
      <c r="G66" s="127"/>
      <c r="H66" s="127"/>
      <c r="I66" s="127"/>
      <c r="J66" s="129"/>
      <c r="K66" s="129"/>
      <c r="L66" s="130" t="str">
        <f t="shared" si="0"/>
        <v/>
      </c>
      <c r="M66" s="127"/>
      <c r="N66" s="131" t="str">
        <f>IF(A66="","",IF(E66&lt;&gt;"","Incassato",IF(D66&lt;CONFIGURAZIONE!$B$68,"Scaduto","Da incassare")))</f>
        <v/>
      </c>
      <c r="O66" s="131" t="str">
        <f t="shared" si="1"/>
        <v/>
      </c>
      <c r="P66" s="131" t="str">
        <f t="shared" si="2"/>
        <v/>
      </c>
      <c r="Q66" s="131" t="str">
        <f t="shared" si="3"/>
        <v/>
      </c>
      <c r="R66" s="132" t="str">
        <f>IF(I66="","",IFERROR(VLOOKUP(I66,ATTIVITA!$A$7:$J$11,10,FALSE),0))</f>
        <v/>
      </c>
      <c r="S66" s="130">
        <f t="shared" si="4"/>
        <v>0</v>
      </c>
      <c r="T66" s="130">
        <f t="shared" si="5"/>
        <v>0</v>
      </c>
      <c r="U66" s="131" t="str">
        <f t="shared" si="6"/>
        <v/>
      </c>
      <c r="V66" s="131" t="str">
        <f t="shared" si="7"/>
        <v/>
      </c>
      <c r="W66" s="133">
        <f>IF(A66="",0,IF(B66="ANNULLATO",0,IF(AND(B66="DEMO",CONFIGURAZIONE!$B$64="No"),0,1)))</f>
        <v>0</v>
      </c>
      <c r="X66" s="89"/>
      <c r="Y66" s="134" t="str">
        <f t="shared" si="8"/>
        <v/>
      </c>
      <c r="Z66" s="135"/>
    </row>
    <row r="67" spans="1:26">
      <c r="A67" s="126"/>
      <c r="B67" s="127"/>
      <c r="C67" s="128"/>
      <c r="D67" s="128"/>
      <c r="E67" s="128"/>
      <c r="F67" s="127"/>
      <c r="G67" s="127"/>
      <c r="H67" s="127"/>
      <c r="I67" s="127"/>
      <c r="J67" s="129"/>
      <c r="K67" s="129"/>
      <c r="L67" s="130" t="str">
        <f t="shared" si="0"/>
        <v/>
      </c>
      <c r="M67" s="127"/>
      <c r="N67" s="131" t="str">
        <f>IF(A67="","",IF(E67&lt;&gt;"","Incassato",IF(D67&lt;CONFIGURAZIONE!$B$68,"Scaduto","Da incassare")))</f>
        <v/>
      </c>
      <c r="O67" s="131" t="str">
        <f t="shared" si="1"/>
        <v/>
      </c>
      <c r="P67" s="131" t="str">
        <f t="shared" si="2"/>
        <v/>
      </c>
      <c r="Q67" s="131" t="str">
        <f t="shared" si="3"/>
        <v/>
      </c>
      <c r="R67" s="132" t="str">
        <f>IF(I67="","",IFERROR(VLOOKUP(I67,ATTIVITA!$A$7:$J$11,10,FALSE),0))</f>
        <v/>
      </c>
      <c r="S67" s="130">
        <f t="shared" si="4"/>
        <v>0</v>
      </c>
      <c r="T67" s="130">
        <f t="shared" si="5"/>
        <v>0</v>
      </c>
      <c r="U67" s="131" t="str">
        <f t="shared" si="6"/>
        <v/>
      </c>
      <c r="V67" s="131" t="str">
        <f t="shared" si="7"/>
        <v/>
      </c>
      <c r="W67" s="133">
        <f>IF(A67="",0,IF(B67="ANNULLATO",0,IF(AND(B67="DEMO",CONFIGURAZIONE!$B$64="No"),0,1)))</f>
        <v>0</v>
      </c>
      <c r="X67" s="89"/>
      <c r="Y67" s="134" t="str">
        <f t="shared" si="8"/>
        <v/>
      </c>
      <c r="Z67" s="135"/>
    </row>
    <row r="68" spans="1:26">
      <c r="A68" s="126"/>
      <c r="B68" s="127"/>
      <c r="C68" s="128"/>
      <c r="D68" s="128"/>
      <c r="E68" s="128"/>
      <c r="F68" s="127"/>
      <c r="G68" s="127"/>
      <c r="H68" s="127"/>
      <c r="I68" s="127"/>
      <c r="J68" s="129"/>
      <c r="K68" s="129"/>
      <c r="L68" s="130" t="str">
        <f t="shared" si="0"/>
        <v/>
      </c>
      <c r="M68" s="127"/>
      <c r="N68" s="131" t="str">
        <f>IF(A68="","",IF(E68&lt;&gt;"","Incassato",IF(D68&lt;CONFIGURAZIONE!$B$68,"Scaduto","Da incassare")))</f>
        <v/>
      </c>
      <c r="O68" s="131" t="str">
        <f t="shared" si="1"/>
        <v/>
      </c>
      <c r="P68" s="131" t="str">
        <f t="shared" si="2"/>
        <v/>
      </c>
      <c r="Q68" s="131" t="str">
        <f t="shared" si="3"/>
        <v/>
      </c>
      <c r="R68" s="132" t="str">
        <f>IF(I68="","",IFERROR(VLOOKUP(I68,ATTIVITA!$A$7:$J$11,10,FALSE),0))</f>
        <v/>
      </c>
      <c r="S68" s="130">
        <f t="shared" si="4"/>
        <v>0</v>
      </c>
      <c r="T68" s="130">
        <f t="shared" si="5"/>
        <v>0</v>
      </c>
      <c r="U68" s="131" t="str">
        <f t="shared" si="6"/>
        <v/>
      </c>
      <c r="V68" s="131" t="str">
        <f t="shared" si="7"/>
        <v/>
      </c>
      <c r="W68" s="133">
        <f>IF(A68="",0,IF(B68="ANNULLATO",0,IF(AND(B68="DEMO",CONFIGURAZIONE!$B$64="No"),0,1)))</f>
        <v>0</v>
      </c>
      <c r="X68" s="89"/>
      <c r="Y68" s="134" t="str">
        <f t="shared" si="8"/>
        <v/>
      </c>
      <c r="Z68" s="135"/>
    </row>
    <row r="69" spans="1:26">
      <c r="A69" s="126"/>
      <c r="B69" s="127"/>
      <c r="C69" s="128"/>
      <c r="D69" s="128"/>
      <c r="E69" s="128"/>
      <c r="F69" s="127"/>
      <c r="G69" s="127"/>
      <c r="H69" s="127"/>
      <c r="I69" s="127"/>
      <c r="J69" s="129"/>
      <c r="K69" s="129"/>
      <c r="L69" s="130" t="str">
        <f t="shared" si="0"/>
        <v/>
      </c>
      <c r="M69" s="127"/>
      <c r="N69" s="131" t="str">
        <f>IF(A69="","",IF(E69&lt;&gt;"","Incassato",IF(D69&lt;CONFIGURAZIONE!$B$68,"Scaduto","Da incassare")))</f>
        <v/>
      </c>
      <c r="O69" s="131" t="str">
        <f t="shared" si="1"/>
        <v/>
      </c>
      <c r="P69" s="131" t="str">
        <f t="shared" si="2"/>
        <v/>
      </c>
      <c r="Q69" s="131" t="str">
        <f t="shared" si="3"/>
        <v/>
      </c>
      <c r="R69" s="132" t="str">
        <f>IF(I69="","",IFERROR(VLOOKUP(I69,ATTIVITA!$A$7:$J$11,10,FALSE),0))</f>
        <v/>
      </c>
      <c r="S69" s="130">
        <f t="shared" si="4"/>
        <v>0</v>
      </c>
      <c r="T69" s="130">
        <f t="shared" si="5"/>
        <v>0</v>
      </c>
      <c r="U69" s="131" t="str">
        <f t="shared" si="6"/>
        <v/>
      </c>
      <c r="V69" s="131" t="str">
        <f t="shared" si="7"/>
        <v/>
      </c>
      <c r="W69" s="133">
        <f>IF(A69="",0,IF(B69="ANNULLATO",0,IF(AND(B69="DEMO",CONFIGURAZIONE!$B$64="No"),0,1)))</f>
        <v>0</v>
      </c>
      <c r="X69" s="89"/>
      <c r="Y69" s="134" t="str">
        <f t="shared" si="8"/>
        <v/>
      </c>
      <c r="Z69" s="135"/>
    </row>
    <row r="70" spans="1:26">
      <c r="A70" s="126"/>
      <c r="B70" s="127"/>
      <c r="C70" s="128"/>
      <c r="D70" s="128"/>
      <c r="E70" s="128"/>
      <c r="F70" s="127"/>
      <c r="G70" s="127"/>
      <c r="H70" s="127"/>
      <c r="I70" s="127"/>
      <c r="J70" s="129"/>
      <c r="K70" s="129"/>
      <c r="L70" s="130" t="str">
        <f t="shared" si="0"/>
        <v/>
      </c>
      <c r="M70" s="127"/>
      <c r="N70" s="131" t="str">
        <f>IF(A70="","",IF(E70&lt;&gt;"","Incassato",IF(D70&lt;CONFIGURAZIONE!$B$68,"Scaduto","Da incassare")))</f>
        <v/>
      </c>
      <c r="O70" s="131" t="str">
        <f t="shared" si="1"/>
        <v/>
      </c>
      <c r="P70" s="131" t="str">
        <f t="shared" si="2"/>
        <v/>
      </c>
      <c r="Q70" s="131" t="str">
        <f t="shared" si="3"/>
        <v/>
      </c>
      <c r="R70" s="132" t="str">
        <f>IF(I70="","",IFERROR(VLOOKUP(I70,ATTIVITA!$A$7:$J$11,10,FALSE),0))</f>
        <v/>
      </c>
      <c r="S70" s="130">
        <f t="shared" si="4"/>
        <v>0</v>
      </c>
      <c r="T70" s="130">
        <f t="shared" si="5"/>
        <v>0</v>
      </c>
      <c r="U70" s="131" t="str">
        <f t="shared" si="6"/>
        <v/>
      </c>
      <c r="V70" s="131" t="str">
        <f t="shared" si="7"/>
        <v/>
      </c>
      <c r="W70" s="133">
        <f>IF(A70="",0,IF(B70="ANNULLATO",0,IF(AND(B70="DEMO",CONFIGURAZIONE!$B$64="No"),0,1)))</f>
        <v>0</v>
      </c>
      <c r="X70" s="89"/>
      <c r="Y70" s="134" t="str">
        <f t="shared" si="8"/>
        <v/>
      </c>
      <c r="Z70" s="135"/>
    </row>
    <row r="71" spans="1:26">
      <c r="A71" s="126"/>
      <c r="B71" s="127"/>
      <c r="C71" s="128"/>
      <c r="D71" s="128"/>
      <c r="E71" s="128"/>
      <c r="F71" s="127"/>
      <c r="G71" s="127"/>
      <c r="H71" s="127"/>
      <c r="I71" s="127"/>
      <c r="J71" s="129"/>
      <c r="K71" s="129"/>
      <c r="L71" s="130" t="str">
        <f t="shared" ref="L71:L134" si="9">IF(A71="","",SUM(J71:K71))</f>
        <v/>
      </c>
      <c r="M71" s="127"/>
      <c r="N71" s="131" t="str">
        <f>IF(A71="","",IF(E71&lt;&gt;"","Incassato",IF(D71&lt;CONFIGURAZIONE!$B$68,"Scaduto","Da incassare")))</f>
        <v/>
      </c>
      <c r="O71" s="131" t="str">
        <f t="shared" ref="O71:O134" si="10">IF(E71="","",YEAR(E71))</f>
        <v/>
      </c>
      <c r="P71" s="131" t="str">
        <f t="shared" ref="P71:P134" si="11">IF(E71="","",MONTH(E71))</f>
        <v/>
      </c>
      <c r="Q71" s="131" t="str">
        <f t="shared" ref="Q71:Q134" si="12">IF(P71="","",CHOOSE(P71,"Gen","Feb","Mar","Apr","Mag","Giu","Lug","Ago","Set","Ott","Nov","Dic"))</f>
        <v/>
      </c>
      <c r="R71" s="132" t="str">
        <f>IF(I71="","",IFERROR(VLOOKUP(I71,ATTIVITA!$A$7:$J$11,10,FALSE),0))</f>
        <v/>
      </c>
      <c r="S71" s="130">
        <f t="shared" ref="S71:S134" si="13">IF(OR(E71="",W71=0,M71&lt;&gt;"Sì"),0,L71*R71)</f>
        <v>0</v>
      </c>
      <c r="T71" s="130">
        <f t="shared" ref="T71:T134" si="14">IF(AND(E71&lt;&gt;"",M71="Sì",W71=1),L71,0)</f>
        <v>0</v>
      </c>
      <c r="U71" s="131" t="str">
        <f t="shared" ref="U71:U134" si="15">IF(D71="","",YEAR(D71))</f>
        <v/>
      </c>
      <c r="V71" s="131" t="str">
        <f t="shared" ref="V71:V134" si="16">IF(D71="","",MONTH(D71))</f>
        <v/>
      </c>
      <c r="W71" s="133">
        <f>IF(A71="",0,IF(B71="ANNULLATO",0,IF(AND(B71="DEMO",CONFIGURAZIONE!$B$64="No"),0,1)))</f>
        <v>0</v>
      </c>
      <c r="X71" s="89"/>
      <c r="Y71" s="134" t="str">
        <f t="shared" ref="Y71:Y134" si="17">IF(A71="","",L71+IF(X71="",0,X71))</f>
        <v/>
      </c>
      <c r="Z71" s="135"/>
    </row>
    <row r="72" spans="1:26">
      <c r="A72" s="126"/>
      <c r="B72" s="127"/>
      <c r="C72" s="128"/>
      <c r="D72" s="128"/>
      <c r="E72" s="128"/>
      <c r="F72" s="127"/>
      <c r="G72" s="127"/>
      <c r="H72" s="127"/>
      <c r="I72" s="127"/>
      <c r="J72" s="129"/>
      <c r="K72" s="129"/>
      <c r="L72" s="130" t="str">
        <f t="shared" si="9"/>
        <v/>
      </c>
      <c r="M72" s="127"/>
      <c r="N72" s="131" t="str">
        <f>IF(A72="","",IF(E72&lt;&gt;"","Incassato",IF(D72&lt;CONFIGURAZIONE!$B$68,"Scaduto","Da incassare")))</f>
        <v/>
      </c>
      <c r="O72" s="131" t="str">
        <f t="shared" si="10"/>
        <v/>
      </c>
      <c r="P72" s="131" t="str">
        <f t="shared" si="11"/>
        <v/>
      </c>
      <c r="Q72" s="131" t="str">
        <f t="shared" si="12"/>
        <v/>
      </c>
      <c r="R72" s="132" t="str">
        <f>IF(I72="","",IFERROR(VLOOKUP(I72,ATTIVITA!$A$7:$J$11,10,FALSE),0))</f>
        <v/>
      </c>
      <c r="S72" s="130">
        <f t="shared" si="13"/>
        <v>0</v>
      </c>
      <c r="T72" s="130">
        <f t="shared" si="14"/>
        <v>0</v>
      </c>
      <c r="U72" s="131" t="str">
        <f t="shared" si="15"/>
        <v/>
      </c>
      <c r="V72" s="131" t="str">
        <f t="shared" si="16"/>
        <v/>
      </c>
      <c r="W72" s="133">
        <f>IF(A72="",0,IF(B72="ANNULLATO",0,IF(AND(B72="DEMO",CONFIGURAZIONE!$B$64="No"),0,1)))</f>
        <v>0</v>
      </c>
      <c r="X72" s="89"/>
      <c r="Y72" s="134" t="str">
        <f t="shared" si="17"/>
        <v/>
      </c>
      <c r="Z72" s="135"/>
    </row>
    <row r="73" spans="1:26">
      <c r="A73" s="126"/>
      <c r="B73" s="127"/>
      <c r="C73" s="128"/>
      <c r="D73" s="128"/>
      <c r="E73" s="128"/>
      <c r="F73" s="127"/>
      <c r="G73" s="127"/>
      <c r="H73" s="127"/>
      <c r="I73" s="127"/>
      <c r="J73" s="129"/>
      <c r="K73" s="129"/>
      <c r="L73" s="130" t="str">
        <f t="shared" si="9"/>
        <v/>
      </c>
      <c r="M73" s="127"/>
      <c r="N73" s="131" t="str">
        <f>IF(A73="","",IF(E73&lt;&gt;"","Incassato",IF(D73&lt;CONFIGURAZIONE!$B$68,"Scaduto","Da incassare")))</f>
        <v/>
      </c>
      <c r="O73" s="131" t="str">
        <f t="shared" si="10"/>
        <v/>
      </c>
      <c r="P73" s="131" t="str">
        <f t="shared" si="11"/>
        <v/>
      </c>
      <c r="Q73" s="131" t="str">
        <f t="shared" si="12"/>
        <v/>
      </c>
      <c r="R73" s="132" t="str">
        <f>IF(I73="","",IFERROR(VLOOKUP(I73,ATTIVITA!$A$7:$J$11,10,FALSE),0))</f>
        <v/>
      </c>
      <c r="S73" s="130">
        <f t="shared" si="13"/>
        <v>0</v>
      </c>
      <c r="T73" s="130">
        <f t="shared" si="14"/>
        <v>0</v>
      </c>
      <c r="U73" s="131" t="str">
        <f t="shared" si="15"/>
        <v/>
      </c>
      <c r="V73" s="131" t="str">
        <f t="shared" si="16"/>
        <v/>
      </c>
      <c r="W73" s="133">
        <f>IF(A73="",0,IF(B73="ANNULLATO",0,IF(AND(B73="DEMO",CONFIGURAZIONE!$B$64="No"),0,1)))</f>
        <v>0</v>
      </c>
      <c r="X73" s="89"/>
      <c r="Y73" s="134" t="str">
        <f t="shared" si="17"/>
        <v/>
      </c>
      <c r="Z73" s="135"/>
    </row>
    <row r="74" spans="1:26">
      <c r="A74" s="126"/>
      <c r="B74" s="127"/>
      <c r="C74" s="128"/>
      <c r="D74" s="128"/>
      <c r="E74" s="128"/>
      <c r="F74" s="127"/>
      <c r="G74" s="127"/>
      <c r="H74" s="127"/>
      <c r="I74" s="127"/>
      <c r="J74" s="129"/>
      <c r="K74" s="129"/>
      <c r="L74" s="130" t="str">
        <f t="shared" si="9"/>
        <v/>
      </c>
      <c r="M74" s="127"/>
      <c r="N74" s="131" t="str">
        <f>IF(A74="","",IF(E74&lt;&gt;"","Incassato",IF(D74&lt;CONFIGURAZIONE!$B$68,"Scaduto","Da incassare")))</f>
        <v/>
      </c>
      <c r="O74" s="131" t="str">
        <f t="shared" si="10"/>
        <v/>
      </c>
      <c r="P74" s="131" t="str">
        <f t="shared" si="11"/>
        <v/>
      </c>
      <c r="Q74" s="131" t="str">
        <f t="shared" si="12"/>
        <v/>
      </c>
      <c r="R74" s="132" t="str">
        <f>IF(I74="","",IFERROR(VLOOKUP(I74,ATTIVITA!$A$7:$J$11,10,FALSE),0))</f>
        <v/>
      </c>
      <c r="S74" s="130">
        <f t="shared" si="13"/>
        <v>0</v>
      </c>
      <c r="T74" s="130">
        <f t="shared" si="14"/>
        <v>0</v>
      </c>
      <c r="U74" s="131" t="str">
        <f t="shared" si="15"/>
        <v/>
      </c>
      <c r="V74" s="131" t="str">
        <f t="shared" si="16"/>
        <v/>
      </c>
      <c r="W74" s="133">
        <f>IF(A74="",0,IF(B74="ANNULLATO",0,IF(AND(B74="DEMO",CONFIGURAZIONE!$B$64="No"),0,1)))</f>
        <v>0</v>
      </c>
      <c r="X74" s="89"/>
      <c r="Y74" s="134" t="str">
        <f t="shared" si="17"/>
        <v/>
      </c>
      <c r="Z74" s="135"/>
    </row>
    <row r="75" spans="1:26">
      <c r="A75" s="126"/>
      <c r="B75" s="127"/>
      <c r="C75" s="128"/>
      <c r="D75" s="128"/>
      <c r="E75" s="128"/>
      <c r="F75" s="127"/>
      <c r="G75" s="127"/>
      <c r="H75" s="127"/>
      <c r="I75" s="127"/>
      <c r="J75" s="129"/>
      <c r="K75" s="129"/>
      <c r="L75" s="130" t="str">
        <f t="shared" si="9"/>
        <v/>
      </c>
      <c r="M75" s="127"/>
      <c r="N75" s="131" t="str">
        <f>IF(A75="","",IF(E75&lt;&gt;"","Incassato",IF(D75&lt;CONFIGURAZIONE!$B$68,"Scaduto","Da incassare")))</f>
        <v/>
      </c>
      <c r="O75" s="131" t="str">
        <f t="shared" si="10"/>
        <v/>
      </c>
      <c r="P75" s="131" t="str">
        <f t="shared" si="11"/>
        <v/>
      </c>
      <c r="Q75" s="131" t="str">
        <f t="shared" si="12"/>
        <v/>
      </c>
      <c r="R75" s="132" t="str">
        <f>IF(I75="","",IFERROR(VLOOKUP(I75,ATTIVITA!$A$7:$J$11,10,FALSE),0))</f>
        <v/>
      </c>
      <c r="S75" s="130">
        <f t="shared" si="13"/>
        <v>0</v>
      </c>
      <c r="T75" s="130">
        <f t="shared" si="14"/>
        <v>0</v>
      </c>
      <c r="U75" s="131" t="str">
        <f t="shared" si="15"/>
        <v/>
      </c>
      <c r="V75" s="131" t="str">
        <f t="shared" si="16"/>
        <v/>
      </c>
      <c r="W75" s="133">
        <f>IF(A75="",0,IF(B75="ANNULLATO",0,IF(AND(B75="DEMO",CONFIGURAZIONE!$B$64="No"),0,1)))</f>
        <v>0</v>
      </c>
      <c r="X75" s="89"/>
      <c r="Y75" s="134" t="str">
        <f t="shared" si="17"/>
        <v/>
      </c>
      <c r="Z75" s="135"/>
    </row>
    <row r="76" spans="1:26">
      <c r="A76" s="126"/>
      <c r="B76" s="127"/>
      <c r="C76" s="128"/>
      <c r="D76" s="128"/>
      <c r="E76" s="128"/>
      <c r="F76" s="127"/>
      <c r="G76" s="127"/>
      <c r="H76" s="127"/>
      <c r="I76" s="127"/>
      <c r="J76" s="129"/>
      <c r="K76" s="129"/>
      <c r="L76" s="130" t="str">
        <f t="shared" si="9"/>
        <v/>
      </c>
      <c r="M76" s="127"/>
      <c r="N76" s="131" t="str">
        <f>IF(A76="","",IF(E76&lt;&gt;"","Incassato",IF(D76&lt;CONFIGURAZIONE!$B$68,"Scaduto","Da incassare")))</f>
        <v/>
      </c>
      <c r="O76" s="131" t="str">
        <f t="shared" si="10"/>
        <v/>
      </c>
      <c r="P76" s="131" t="str">
        <f t="shared" si="11"/>
        <v/>
      </c>
      <c r="Q76" s="131" t="str">
        <f t="shared" si="12"/>
        <v/>
      </c>
      <c r="R76" s="132" t="str">
        <f>IF(I76="","",IFERROR(VLOOKUP(I76,ATTIVITA!$A$7:$J$11,10,FALSE),0))</f>
        <v/>
      </c>
      <c r="S76" s="130">
        <f t="shared" si="13"/>
        <v>0</v>
      </c>
      <c r="T76" s="130">
        <f t="shared" si="14"/>
        <v>0</v>
      </c>
      <c r="U76" s="131" t="str">
        <f t="shared" si="15"/>
        <v/>
      </c>
      <c r="V76" s="131" t="str">
        <f t="shared" si="16"/>
        <v/>
      </c>
      <c r="W76" s="133">
        <f>IF(A76="",0,IF(B76="ANNULLATO",0,IF(AND(B76="DEMO",CONFIGURAZIONE!$B$64="No"),0,1)))</f>
        <v>0</v>
      </c>
      <c r="X76" s="89"/>
      <c r="Y76" s="134" t="str">
        <f t="shared" si="17"/>
        <v/>
      </c>
      <c r="Z76" s="135"/>
    </row>
    <row r="77" spans="1:26">
      <c r="A77" s="126"/>
      <c r="B77" s="127"/>
      <c r="C77" s="128"/>
      <c r="D77" s="128"/>
      <c r="E77" s="128"/>
      <c r="F77" s="127"/>
      <c r="G77" s="127"/>
      <c r="H77" s="127"/>
      <c r="I77" s="127"/>
      <c r="J77" s="129"/>
      <c r="K77" s="129"/>
      <c r="L77" s="130" t="str">
        <f t="shared" si="9"/>
        <v/>
      </c>
      <c r="M77" s="127"/>
      <c r="N77" s="131" t="str">
        <f>IF(A77="","",IF(E77&lt;&gt;"","Incassato",IF(D77&lt;CONFIGURAZIONE!$B$68,"Scaduto","Da incassare")))</f>
        <v/>
      </c>
      <c r="O77" s="131" t="str">
        <f t="shared" si="10"/>
        <v/>
      </c>
      <c r="P77" s="131" t="str">
        <f t="shared" si="11"/>
        <v/>
      </c>
      <c r="Q77" s="131" t="str">
        <f t="shared" si="12"/>
        <v/>
      </c>
      <c r="R77" s="132" t="str">
        <f>IF(I77="","",IFERROR(VLOOKUP(I77,ATTIVITA!$A$7:$J$11,10,FALSE),0))</f>
        <v/>
      </c>
      <c r="S77" s="130">
        <f t="shared" si="13"/>
        <v>0</v>
      </c>
      <c r="T77" s="130">
        <f t="shared" si="14"/>
        <v>0</v>
      </c>
      <c r="U77" s="131" t="str">
        <f t="shared" si="15"/>
        <v/>
      </c>
      <c r="V77" s="131" t="str">
        <f t="shared" si="16"/>
        <v/>
      </c>
      <c r="W77" s="133">
        <f>IF(A77="",0,IF(B77="ANNULLATO",0,IF(AND(B77="DEMO",CONFIGURAZIONE!$B$64="No"),0,1)))</f>
        <v>0</v>
      </c>
      <c r="X77" s="89"/>
      <c r="Y77" s="134" t="str">
        <f t="shared" si="17"/>
        <v/>
      </c>
      <c r="Z77" s="135"/>
    </row>
    <row r="78" spans="1:26">
      <c r="A78" s="126"/>
      <c r="B78" s="127"/>
      <c r="C78" s="128"/>
      <c r="D78" s="128"/>
      <c r="E78" s="128"/>
      <c r="F78" s="127"/>
      <c r="G78" s="127"/>
      <c r="H78" s="127"/>
      <c r="I78" s="127"/>
      <c r="J78" s="129"/>
      <c r="K78" s="129"/>
      <c r="L78" s="130" t="str">
        <f t="shared" si="9"/>
        <v/>
      </c>
      <c r="M78" s="127"/>
      <c r="N78" s="131" t="str">
        <f>IF(A78="","",IF(E78&lt;&gt;"","Incassato",IF(D78&lt;CONFIGURAZIONE!$B$68,"Scaduto","Da incassare")))</f>
        <v/>
      </c>
      <c r="O78" s="131" t="str">
        <f t="shared" si="10"/>
        <v/>
      </c>
      <c r="P78" s="131" t="str">
        <f t="shared" si="11"/>
        <v/>
      </c>
      <c r="Q78" s="131" t="str">
        <f t="shared" si="12"/>
        <v/>
      </c>
      <c r="R78" s="132" t="str">
        <f>IF(I78="","",IFERROR(VLOOKUP(I78,ATTIVITA!$A$7:$J$11,10,FALSE),0))</f>
        <v/>
      </c>
      <c r="S78" s="130">
        <f t="shared" si="13"/>
        <v>0</v>
      </c>
      <c r="T78" s="130">
        <f t="shared" si="14"/>
        <v>0</v>
      </c>
      <c r="U78" s="131" t="str">
        <f t="shared" si="15"/>
        <v/>
      </c>
      <c r="V78" s="131" t="str">
        <f t="shared" si="16"/>
        <v/>
      </c>
      <c r="W78" s="133">
        <f>IF(A78="",0,IF(B78="ANNULLATO",0,IF(AND(B78="DEMO",CONFIGURAZIONE!$B$64="No"),0,1)))</f>
        <v>0</v>
      </c>
      <c r="X78" s="89"/>
      <c r="Y78" s="134" t="str">
        <f t="shared" si="17"/>
        <v/>
      </c>
      <c r="Z78" s="135"/>
    </row>
    <row r="79" spans="1:26">
      <c r="A79" s="126"/>
      <c r="B79" s="127"/>
      <c r="C79" s="128"/>
      <c r="D79" s="128"/>
      <c r="E79" s="128"/>
      <c r="F79" s="127"/>
      <c r="G79" s="127"/>
      <c r="H79" s="127"/>
      <c r="I79" s="127"/>
      <c r="J79" s="129"/>
      <c r="K79" s="129"/>
      <c r="L79" s="130" t="str">
        <f t="shared" si="9"/>
        <v/>
      </c>
      <c r="M79" s="127"/>
      <c r="N79" s="131" t="str">
        <f>IF(A79="","",IF(E79&lt;&gt;"","Incassato",IF(D79&lt;CONFIGURAZIONE!$B$68,"Scaduto","Da incassare")))</f>
        <v/>
      </c>
      <c r="O79" s="131" t="str">
        <f t="shared" si="10"/>
        <v/>
      </c>
      <c r="P79" s="131" t="str">
        <f t="shared" si="11"/>
        <v/>
      </c>
      <c r="Q79" s="131" t="str">
        <f t="shared" si="12"/>
        <v/>
      </c>
      <c r="R79" s="132" t="str">
        <f>IF(I79="","",IFERROR(VLOOKUP(I79,ATTIVITA!$A$7:$J$11,10,FALSE),0))</f>
        <v/>
      </c>
      <c r="S79" s="130">
        <f t="shared" si="13"/>
        <v>0</v>
      </c>
      <c r="T79" s="130">
        <f t="shared" si="14"/>
        <v>0</v>
      </c>
      <c r="U79" s="131" t="str">
        <f t="shared" si="15"/>
        <v/>
      </c>
      <c r="V79" s="131" t="str">
        <f t="shared" si="16"/>
        <v/>
      </c>
      <c r="W79" s="133">
        <f>IF(A79="",0,IF(B79="ANNULLATO",0,IF(AND(B79="DEMO",CONFIGURAZIONE!$B$64="No"),0,1)))</f>
        <v>0</v>
      </c>
      <c r="X79" s="89"/>
      <c r="Y79" s="134" t="str">
        <f t="shared" si="17"/>
        <v/>
      </c>
      <c r="Z79" s="135"/>
    </row>
    <row r="80" spans="1:26">
      <c r="A80" s="126"/>
      <c r="B80" s="127"/>
      <c r="C80" s="128"/>
      <c r="D80" s="128"/>
      <c r="E80" s="128"/>
      <c r="F80" s="127"/>
      <c r="G80" s="127"/>
      <c r="H80" s="127"/>
      <c r="I80" s="127"/>
      <c r="J80" s="129"/>
      <c r="K80" s="129"/>
      <c r="L80" s="130" t="str">
        <f t="shared" si="9"/>
        <v/>
      </c>
      <c r="M80" s="127"/>
      <c r="N80" s="131" t="str">
        <f>IF(A80="","",IF(E80&lt;&gt;"","Incassato",IF(D80&lt;CONFIGURAZIONE!$B$68,"Scaduto","Da incassare")))</f>
        <v/>
      </c>
      <c r="O80" s="131" t="str">
        <f t="shared" si="10"/>
        <v/>
      </c>
      <c r="P80" s="131" t="str">
        <f t="shared" si="11"/>
        <v/>
      </c>
      <c r="Q80" s="131" t="str">
        <f t="shared" si="12"/>
        <v/>
      </c>
      <c r="R80" s="132" t="str">
        <f>IF(I80="","",IFERROR(VLOOKUP(I80,ATTIVITA!$A$7:$J$11,10,FALSE),0))</f>
        <v/>
      </c>
      <c r="S80" s="130">
        <f t="shared" si="13"/>
        <v>0</v>
      </c>
      <c r="T80" s="130">
        <f t="shared" si="14"/>
        <v>0</v>
      </c>
      <c r="U80" s="131" t="str">
        <f t="shared" si="15"/>
        <v/>
      </c>
      <c r="V80" s="131" t="str">
        <f t="shared" si="16"/>
        <v/>
      </c>
      <c r="W80" s="133">
        <f>IF(A80="",0,IF(B80="ANNULLATO",0,IF(AND(B80="DEMO",CONFIGURAZIONE!$B$64="No"),0,1)))</f>
        <v>0</v>
      </c>
      <c r="X80" s="89"/>
      <c r="Y80" s="134" t="str">
        <f t="shared" si="17"/>
        <v/>
      </c>
      <c r="Z80" s="135"/>
    </row>
    <row r="81" spans="1:26">
      <c r="A81" s="126"/>
      <c r="B81" s="127"/>
      <c r="C81" s="128"/>
      <c r="D81" s="128"/>
      <c r="E81" s="128"/>
      <c r="F81" s="127"/>
      <c r="G81" s="127"/>
      <c r="H81" s="127"/>
      <c r="I81" s="127"/>
      <c r="J81" s="129"/>
      <c r="K81" s="129"/>
      <c r="L81" s="130" t="str">
        <f t="shared" si="9"/>
        <v/>
      </c>
      <c r="M81" s="127"/>
      <c r="N81" s="131" t="str">
        <f>IF(A81="","",IF(E81&lt;&gt;"","Incassato",IF(D81&lt;CONFIGURAZIONE!$B$68,"Scaduto","Da incassare")))</f>
        <v/>
      </c>
      <c r="O81" s="131" t="str">
        <f t="shared" si="10"/>
        <v/>
      </c>
      <c r="P81" s="131" t="str">
        <f t="shared" si="11"/>
        <v/>
      </c>
      <c r="Q81" s="131" t="str">
        <f t="shared" si="12"/>
        <v/>
      </c>
      <c r="R81" s="132" t="str">
        <f>IF(I81="","",IFERROR(VLOOKUP(I81,ATTIVITA!$A$7:$J$11,10,FALSE),0))</f>
        <v/>
      </c>
      <c r="S81" s="130">
        <f t="shared" si="13"/>
        <v>0</v>
      </c>
      <c r="T81" s="130">
        <f t="shared" si="14"/>
        <v>0</v>
      </c>
      <c r="U81" s="131" t="str">
        <f t="shared" si="15"/>
        <v/>
      </c>
      <c r="V81" s="131" t="str">
        <f t="shared" si="16"/>
        <v/>
      </c>
      <c r="W81" s="133">
        <f>IF(A81="",0,IF(B81="ANNULLATO",0,IF(AND(B81="DEMO",CONFIGURAZIONE!$B$64="No"),0,1)))</f>
        <v>0</v>
      </c>
      <c r="X81" s="89"/>
      <c r="Y81" s="134" t="str">
        <f t="shared" si="17"/>
        <v/>
      </c>
      <c r="Z81" s="135"/>
    </row>
    <row r="82" spans="1:26">
      <c r="A82" s="126"/>
      <c r="B82" s="127"/>
      <c r="C82" s="128"/>
      <c r="D82" s="128"/>
      <c r="E82" s="128"/>
      <c r="F82" s="127"/>
      <c r="G82" s="127"/>
      <c r="H82" s="127"/>
      <c r="I82" s="127"/>
      <c r="J82" s="129"/>
      <c r="K82" s="129"/>
      <c r="L82" s="130" t="str">
        <f t="shared" si="9"/>
        <v/>
      </c>
      <c r="M82" s="127"/>
      <c r="N82" s="131" t="str">
        <f>IF(A82="","",IF(E82&lt;&gt;"","Incassato",IF(D82&lt;CONFIGURAZIONE!$B$68,"Scaduto","Da incassare")))</f>
        <v/>
      </c>
      <c r="O82" s="131" t="str">
        <f t="shared" si="10"/>
        <v/>
      </c>
      <c r="P82" s="131" t="str">
        <f t="shared" si="11"/>
        <v/>
      </c>
      <c r="Q82" s="131" t="str">
        <f t="shared" si="12"/>
        <v/>
      </c>
      <c r="R82" s="132" t="str">
        <f>IF(I82="","",IFERROR(VLOOKUP(I82,ATTIVITA!$A$7:$J$11,10,FALSE),0))</f>
        <v/>
      </c>
      <c r="S82" s="130">
        <f t="shared" si="13"/>
        <v>0</v>
      </c>
      <c r="T82" s="130">
        <f t="shared" si="14"/>
        <v>0</v>
      </c>
      <c r="U82" s="131" t="str">
        <f t="shared" si="15"/>
        <v/>
      </c>
      <c r="V82" s="131" t="str">
        <f t="shared" si="16"/>
        <v/>
      </c>
      <c r="W82" s="133">
        <f>IF(A82="",0,IF(B82="ANNULLATO",0,IF(AND(B82="DEMO",CONFIGURAZIONE!$B$64="No"),0,1)))</f>
        <v>0</v>
      </c>
      <c r="X82" s="89"/>
      <c r="Y82" s="134" t="str">
        <f t="shared" si="17"/>
        <v/>
      </c>
      <c r="Z82" s="135"/>
    </row>
    <row r="83" spans="1:26">
      <c r="A83" s="126"/>
      <c r="B83" s="127"/>
      <c r="C83" s="128"/>
      <c r="D83" s="128"/>
      <c r="E83" s="128"/>
      <c r="F83" s="127"/>
      <c r="G83" s="127"/>
      <c r="H83" s="127"/>
      <c r="I83" s="127"/>
      <c r="J83" s="129"/>
      <c r="K83" s="129"/>
      <c r="L83" s="130" t="str">
        <f t="shared" si="9"/>
        <v/>
      </c>
      <c r="M83" s="127"/>
      <c r="N83" s="131" t="str">
        <f>IF(A83="","",IF(E83&lt;&gt;"","Incassato",IF(D83&lt;CONFIGURAZIONE!$B$68,"Scaduto","Da incassare")))</f>
        <v/>
      </c>
      <c r="O83" s="131" t="str">
        <f t="shared" si="10"/>
        <v/>
      </c>
      <c r="P83" s="131" t="str">
        <f t="shared" si="11"/>
        <v/>
      </c>
      <c r="Q83" s="131" t="str">
        <f t="shared" si="12"/>
        <v/>
      </c>
      <c r="R83" s="132" t="str">
        <f>IF(I83="","",IFERROR(VLOOKUP(I83,ATTIVITA!$A$7:$J$11,10,FALSE),0))</f>
        <v/>
      </c>
      <c r="S83" s="130">
        <f t="shared" si="13"/>
        <v>0</v>
      </c>
      <c r="T83" s="130">
        <f t="shared" si="14"/>
        <v>0</v>
      </c>
      <c r="U83" s="131" t="str">
        <f t="shared" si="15"/>
        <v/>
      </c>
      <c r="V83" s="131" t="str">
        <f t="shared" si="16"/>
        <v/>
      </c>
      <c r="W83" s="133">
        <f>IF(A83="",0,IF(B83="ANNULLATO",0,IF(AND(B83="DEMO",CONFIGURAZIONE!$B$64="No"),0,1)))</f>
        <v>0</v>
      </c>
      <c r="X83" s="89"/>
      <c r="Y83" s="134" t="str">
        <f t="shared" si="17"/>
        <v/>
      </c>
      <c r="Z83" s="135"/>
    </row>
    <row r="84" spans="1:26">
      <c r="A84" s="126"/>
      <c r="B84" s="127"/>
      <c r="C84" s="128"/>
      <c r="D84" s="128"/>
      <c r="E84" s="128"/>
      <c r="F84" s="127"/>
      <c r="G84" s="127"/>
      <c r="H84" s="127"/>
      <c r="I84" s="127"/>
      <c r="J84" s="129"/>
      <c r="K84" s="129"/>
      <c r="L84" s="130" t="str">
        <f t="shared" si="9"/>
        <v/>
      </c>
      <c r="M84" s="127"/>
      <c r="N84" s="131" t="str">
        <f>IF(A84="","",IF(E84&lt;&gt;"","Incassato",IF(D84&lt;CONFIGURAZIONE!$B$68,"Scaduto","Da incassare")))</f>
        <v/>
      </c>
      <c r="O84" s="131" t="str">
        <f t="shared" si="10"/>
        <v/>
      </c>
      <c r="P84" s="131" t="str">
        <f t="shared" si="11"/>
        <v/>
      </c>
      <c r="Q84" s="131" t="str">
        <f t="shared" si="12"/>
        <v/>
      </c>
      <c r="R84" s="132" t="str">
        <f>IF(I84="","",IFERROR(VLOOKUP(I84,ATTIVITA!$A$7:$J$11,10,FALSE),0))</f>
        <v/>
      </c>
      <c r="S84" s="130">
        <f t="shared" si="13"/>
        <v>0</v>
      </c>
      <c r="T84" s="130">
        <f t="shared" si="14"/>
        <v>0</v>
      </c>
      <c r="U84" s="131" t="str">
        <f t="shared" si="15"/>
        <v/>
      </c>
      <c r="V84" s="131" t="str">
        <f t="shared" si="16"/>
        <v/>
      </c>
      <c r="W84" s="133">
        <f>IF(A84="",0,IF(B84="ANNULLATO",0,IF(AND(B84="DEMO",CONFIGURAZIONE!$B$64="No"),0,1)))</f>
        <v>0</v>
      </c>
      <c r="X84" s="89"/>
      <c r="Y84" s="134" t="str">
        <f t="shared" si="17"/>
        <v/>
      </c>
      <c r="Z84" s="135"/>
    </row>
    <row r="85" spans="1:26">
      <c r="A85" s="126"/>
      <c r="B85" s="127"/>
      <c r="C85" s="128"/>
      <c r="D85" s="128"/>
      <c r="E85" s="128"/>
      <c r="F85" s="127"/>
      <c r="G85" s="127"/>
      <c r="H85" s="127"/>
      <c r="I85" s="127"/>
      <c r="J85" s="129"/>
      <c r="K85" s="129"/>
      <c r="L85" s="130" t="str">
        <f t="shared" si="9"/>
        <v/>
      </c>
      <c r="M85" s="127"/>
      <c r="N85" s="131" t="str">
        <f>IF(A85="","",IF(E85&lt;&gt;"","Incassato",IF(D85&lt;CONFIGURAZIONE!$B$68,"Scaduto","Da incassare")))</f>
        <v/>
      </c>
      <c r="O85" s="131" t="str">
        <f t="shared" si="10"/>
        <v/>
      </c>
      <c r="P85" s="131" t="str">
        <f t="shared" si="11"/>
        <v/>
      </c>
      <c r="Q85" s="131" t="str">
        <f t="shared" si="12"/>
        <v/>
      </c>
      <c r="R85" s="132" t="str">
        <f>IF(I85="","",IFERROR(VLOOKUP(I85,ATTIVITA!$A$7:$J$11,10,FALSE),0))</f>
        <v/>
      </c>
      <c r="S85" s="130">
        <f t="shared" si="13"/>
        <v>0</v>
      </c>
      <c r="T85" s="130">
        <f t="shared" si="14"/>
        <v>0</v>
      </c>
      <c r="U85" s="131" t="str">
        <f t="shared" si="15"/>
        <v/>
      </c>
      <c r="V85" s="131" t="str">
        <f t="shared" si="16"/>
        <v/>
      </c>
      <c r="W85" s="133">
        <f>IF(A85="",0,IF(B85="ANNULLATO",0,IF(AND(B85="DEMO",CONFIGURAZIONE!$B$64="No"),0,1)))</f>
        <v>0</v>
      </c>
      <c r="X85" s="89"/>
      <c r="Y85" s="134" t="str">
        <f t="shared" si="17"/>
        <v/>
      </c>
      <c r="Z85" s="135"/>
    </row>
    <row r="86" spans="1:26">
      <c r="A86" s="126"/>
      <c r="B86" s="127"/>
      <c r="C86" s="128"/>
      <c r="D86" s="128"/>
      <c r="E86" s="128"/>
      <c r="F86" s="127"/>
      <c r="G86" s="127"/>
      <c r="H86" s="127"/>
      <c r="I86" s="127"/>
      <c r="J86" s="129"/>
      <c r="K86" s="129"/>
      <c r="L86" s="130" t="str">
        <f t="shared" si="9"/>
        <v/>
      </c>
      <c r="M86" s="127"/>
      <c r="N86" s="131" t="str">
        <f>IF(A86="","",IF(E86&lt;&gt;"","Incassato",IF(D86&lt;CONFIGURAZIONE!$B$68,"Scaduto","Da incassare")))</f>
        <v/>
      </c>
      <c r="O86" s="131" t="str">
        <f t="shared" si="10"/>
        <v/>
      </c>
      <c r="P86" s="131" t="str">
        <f t="shared" si="11"/>
        <v/>
      </c>
      <c r="Q86" s="131" t="str">
        <f t="shared" si="12"/>
        <v/>
      </c>
      <c r="R86" s="132" t="str">
        <f>IF(I86="","",IFERROR(VLOOKUP(I86,ATTIVITA!$A$7:$J$11,10,FALSE),0))</f>
        <v/>
      </c>
      <c r="S86" s="130">
        <f t="shared" si="13"/>
        <v>0</v>
      </c>
      <c r="T86" s="130">
        <f t="shared" si="14"/>
        <v>0</v>
      </c>
      <c r="U86" s="131" t="str">
        <f t="shared" si="15"/>
        <v/>
      </c>
      <c r="V86" s="131" t="str">
        <f t="shared" si="16"/>
        <v/>
      </c>
      <c r="W86" s="133">
        <f>IF(A86="",0,IF(B86="ANNULLATO",0,IF(AND(B86="DEMO",CONFIGURAZIONE!$B$64="No"),0,1)))</f>
        <v>0</v>
      </c>
      <c r="X86" s="89"/>
      <c r="Y86" s="134" t="str">
        <f t="shared" si="17"/>
        <v/>
      </c>
      <c r="Z86" s="135"/>
    </row>
    <row r="87" spans="1:26">
      <c r="A87" s="126"/>
      <c r="B87" s="127"/>
      <c r="C87" s="128"/>
      <c r="D87" s="128"/>
      <c r="E87" s="128"/>
      <c r="F87" s="127"/>
      <c r="G87" s="127"/>
      <c r="H87" s="127"/>
      <c r="I87" s="127"/>
      <c r="J87" s="129"/>
      <c r="K87" s="129"/>
      <c r="L87" s="130" t="str">
        <f t="shared" si="9"/>
        <v/>
      </c>
      <c r="M87" s="127"/>
      <c r="N87" s="131" t="str">
        <f>IF(A87="","",IF(E87&lt;&gt;"","Incassato",IF(D87&lt;CONFIGURAZIONE!$B$68,"Scaduto","Da incassare")))</f>
        <v/>
      </c>
      <c r="O87" s="131" t="str">
        <f t="shared" si="10"/>
        <v/>
      </c>
      <c r="P87" s="131" t="str">
        <f t="shared" si="11"/>
        <v/>
      </c>
      <c r="Q87" s="131" t="str">
        <f t="shared" si="12"/>
        <v/>
      </c>
      <c r="R87" s="132" t="str">
        <f>IF(I87="","",IFERROR(VLOOKUP(I87,ATTIVITA!$A$7:$J$11,10,FALSE),0))</f>
        <v/>
      </c>
      <c r="S87" s="130">
        <f t="shared" si="13"/>
        <v>0</v>
      </c>
      <c r="T87" s="130">
        <f t="shared" si="14"/>
        <v>0</v>
      </c>
      <c r="U87" s="131" t="str">
        <f t="shared" si="15"/>
        <v/>
      </c>
      <c r="V87" s="131" t="str">
        <f t="shared" si="16"/>
        <v/>
      </c>
      <c r="W87" s="133">
        <f>IF(A87="",0,IF(B87="ANNULLATO",0,IF(AND(B87="DEMO",CONFIGURAZIONE!$B$64="No"),0,1)))</f>
        <v>0</v>
      </c>
      <c r="X87" s="89"/>
      <c r="Y87" s="134" t="str">
        <f t="shared" si="17"/>
        <v/>
      </c>
      <c r="Z87" s="135"/>
    </row>
    <row r="88" spans="1:26">
      <c r="A88" s="126"/>
      <c r="B88" s="127"/>
      <c r="C88" s="128"/>
      <c r="D88" s="128"/>
      <c r="E88" s="128"/>
      <c r="F88" s="127"/>
      <c r="G88" s="127"/>
      <c r="H88" s="127"/>
      <c r="I88" s="127"/>
      <c r="J88" s="129"/>
      <c r="K88" s="129"/>
      <c r="L88" s="130" t="str">
        <f t="shared" si="9"/>
        <v/>
      </c>
      <c r="M88" s="127"/>
      <c r="N88" s="131" t="str">
        <f>IF(A88="","",IF(E88&lt;&gt;"","Incassato",IF(D88&lt;CONFIGURAZIONE!$B$68,"Scaduto","Da incassare")))</f>
        <v/>
      </c>
      <c r="O88" s="131" t="str">
        <f t="shared" si="10"/>
        <v/>
      </c>
      <c r="P88" s="131" t="str">
        <f t="shared" si="11"/>
        <v/>
      </c>
      <c r="Q88" s="131" t="str">
        <f t="shared" si="12"/>
        <v/>
      </c>
      <c r="R88" s="132" t="str">
        <f>IF(I88="","",IFERROR(VLOOKUP(I88,ATTIVITA!$A$7:$J$11,10,FALSE),0))</f>
        <v/>
      </c>
      <c r="S88" s="130">
        <f t="shared" si="13"/>
        <v>0</v>
      </c>
      <c r="T88" s="130">
        <f t="shared" si="14"/>
        <v>0</v>
      </c>
      <c r="U88" s="131" t="str">
        <f t="shared" si="15"/>
        <v/>
      </c>
      <c r="V88" s="131" t="str">
        <f t="shared" si="16"/>
        <v/>
      </c>
      <c r="W88" s="133">
        <f>IF(A88="",0,IF(B88="ANNULLATO",0,IF(AND(B88="DEMO",CONFIGURAZIONE!$B$64="No"),0,1)))</f>
        <v>0</v>
      </c>
      <c r="X88" s="89"/>
      <c r="Y88" s="134" t="str">
        <f t="shared" si="17"/>
        <v/>
      </c>
      <c r="Z88" s="135"/>
    </row>
    <row r="89" spans="1:26">
      <c r="A89" s="126"/>
      <c r="B89" s="127"/>
      <c r="C89" s="128"/>
      <c r="D89" s="128"/>
      <c r="E89" s="128"/>
      <c r="F89" s="127"/>
      <c r="G89" s="127"/>
      <c r="H89" s="127"/>
      <c r="I89" s="127"/>
      <c r="J89" s="129"/>
      <c r="K89" s="129"/>
      <c r="L89" s="130" t="str">
        <f t="shared" si="9"/>
        <v/>
      </c>
      <c r="M89" s="127"/>
      <c r="N89" s="131" t="str">
        <f>IF(A89="","",IF(E89&lt;&gt;"","Incassato",IF(D89&lt;CONFIGURAZIONE!$B$68,"Scaduto","Da incassare")))</f>
        <v/>
      </c>
      <c r="O89" s="131" t="str">
        <f t="shared" si="10"/>
        <v/>
      </c>
      <c r="P89" s="131" t="str">
        <f t="shared" si="11"/>
        <v/>
      </c>
      <c r="Q89" s="131" t="str">
        <f t="shared" si="12"/>
        <v/>
      </c>
      <c r="R89" s="132" t="str">
        <f>IF(I89="","",IFERROR(VLOOKUP(I89,ATTIVITA!$A$7:$J$11,10,FALSE),0))</f>
        <v/>
      </c>
      <c r="S89" s="130">
        <f t="shared" si="13"/>
        <v>0</v>
      </c>
      <c r="T89" s="130">
        <f t="shared" si="14"/>
        <v>0</v>
      </c>
      <c r="U89" s="131" t="str">
        <f t="shared" si="15"/>
        <v/>
      </c>
      <c r="V89" s="131" t="str">
        <f t="shared" si="16"/>
        <v/>
      </c>
      <c r="W89" s="133">
        <f>IF(A89="",0,IF(B89="ANNULLATO",0,IF(AND(B89="DEMO",CONFIGURAZIONE!$B$64="No"),0,1)))</f>
        <v>0</v>
      </c>
      <c r="X89" s="89"/>
      <c r="Y89" s="134" t="str">
        <f t="shared" si="17"/>
        <v/>
      </c>
      <c r="Z89" s="135"/>
    </row>
    <row r="90" spans="1:26">
      <c r="A90" s="126"/>
      <c r="B90" s="127"/>
      <c r="C90" s="128"/>
      <c r="D90" s="128"/>
      <c r="E90" s="128"/>
      <c r="F90" s="127"/>
      <c r="G90" s="127"/>
      <c r="H90" s="127"/>
      <c r="I90" s="127"/>
      <c r="J90" s="129"/>
      <c r="K90" s="129"/>
      <c r="L90" s="130" t="str">
        <f t="shared" si="9"/>
        <v/>
      </c>
      <c r="M90" s="127"/>
      <c r="N90" s="131" t="str">
        <f>IF(A90="","",IF(E90&lt;&gt;"","Incassato",IF(D90&lt;CONFIGURAZIONE!$B$68,"Scaduto","Da incassare")))</f>
        <v/>
      </c>
      <c r="O90" s="131" t="str">
        <f t="shared" si="10"/>
        <v/>
      </c>
      <c r="P90" s="131" t="str">
        <f t="shared" si="11"/>
        <v/>
      </c>
      <c r="Q90" s="131" t="str">
        <f t="shared" si="12"/>
        <v/>
      </c>
      <c r="R90" s="132" t="str">
        <f>IF(I90="","",IFERROR(VLOOKUP(I90,ATTIVITA!$A$7:$J$11,10,FALSE),0))</f>
        <v/>
      </c>
      <c r="S90" s="130">
        <f t="shared" si="13"/>
        <v>0</v>
      </c>
      <c r="T90" s="130">
        <f t="shared" si="14"/>
        <v>0</v>
      </c>
      <c r="U90" s="131" t="str">
        <f t="shared" si="15"/>
        <v/>
      </c>
      <c r="V90" s="131" t="str">
        <f t="shared" si="16"/>
        <v/>
      </c>
      <c r="W90" s="133">
        <f>IF(A90="",0,IF(B90="ANNULLATO",0,IF(AND(B90="DEMO",CONFIGURAZIONE!$B$64="No"),0,1)))</f>
        <v>0</v>
      </c>
      <c r="X90" s="89"/>
      <c r="Y90" s="134" t="str">
        <f t="shared" si="17"/>
        <v/>
      </c>
      <c r="Z90" s="135"/>
    </row>
    <row r="91" spans="1:26">
      <c r="A91" s="126"/>
      <c r="B91" s="127"/>
      <c r="C91" s="128"/>
      <c r="D91" s="128"/>
      <c r="E91" s="128"/>
      <c r="F91" s="127"/>
      <c r="G91" s="127"/>
      <c r="H91" s="127"/>
      <c r="I91" s="127"/>
      <c r="J91" s="129"/>
      <c r="K91" s="129"/>
      <c r="L91" s="130" t="str">
        <f t="shared" si="9"/>
        <v/>
      </c>
      <c r="M91" s="127"/>
      <c r="N91" s="131" t="str">
        <f>IF(A91="","",IF(E91&lt;&gt;"","Incassato",IF(D91&lt;CONFIGURAZIONE!$B$68,"Scaduto","Da incassare")))</f>
        <v/>
      </c>
      <c r="O91" s="131" t="str">
        <f t="shared" si="10"/>
        <v/>
      </c>
      <c r="P91" s="131" t="str">
        <f t="shared" si="11"/>
        <v/>
      </c>
      <c r="Q91" s="131" t="str">
        <f t="shared" si="12"/>
        <v/>
      </c>
      <c r="R91" s="132" t="str">
        <f>IF(I91="","",IFERROR(VLOOKUP(I91,ATTIVITA!$A$7:$J$11,10,FALSE),0))</f>
        <v/>
      </c>
      <c r="S91" s="130">
        <f t="shared" si="13"/>
        <v>0</v>
      </c>
      <c r="T91" s="130">
        <f t="shared" si="14"/>
        <v>0</v>
      </c>
      <c r="U91" s="131" t="str">
        <f t="shared" si="15"/>
        <v/>
      </c>
      <c r="V91" s="131" t="str">
        <f t="shared" si="16"/>
        <v/>
      </c>
      <c r="W91" s="133">
        <f>IF(A91="",0,IF(B91="ANNULLATO",0,IF(AND(B91="DEMO",CONFIGURAZIONE!$B$64="No"),0,1)))</f>
        <v>0</v>
      </c>
      <c r="X91" s="89"/>
      <c r="Y91" s="134" t="str">
        <f t="shared" si="17"/>
        <v/>
      </c>
      <c r="Z91" s="135"/>
    </row>
    <row r="92" spans="1:26">
      <c r="A92" s="126"/>
      <c r="B92" s="127"/>
      <c r="C92" s="128"/>
      <c r="D92" s="128"/>
      <c r="E92" s="128"/>
      <c r="F92" s="127"/>
      <c r="G92" s="127"/>
      <c r="H92" s="127"/>
      <c r="I92" s="127"/>
      <c r="J92" s="129"/>
      <c r="K92" s="129"/>
      <c r="L92" s="130" t="str">
        <f t="shared" si="9"/>
        <v/>
      </c>
      <c r="M92" s="127"/>
      <c r="N92" s="131" t="str">
        <f>IF(A92="","",IF(E92&lt;&gt;"","Incassato",IF(D92&lt;CONFIGURAZIONE!$B$68,"Scaduto","Da incassare")))</f>
        <v/>
      </c>
      <c r="O92" s="131" t="str">
        <f t="shared" si="10"/>
        <v/>
      </c>
      <c r="P92" s="131" t="str">
        <f t="shared" si="11"/>
        <v/>
      </c>
      <c r="Q92" s="131" t="str">
        <f t="shared" si="12"/>
        <v/>
      </c>
      <c r="R92" s="132" t="str">
        <f>IF(I92="","",IFERROR(VLOOKUP(I92,ATTIVITA!$A$7:$J$11,10,FALSE),0))</f>
        <v/>
      </c>
      <c r="S92" s="130">
        <f t="shared" si="13"/>
        <v>0</v>
      </c>
      <c r="T92" s="130">
        <f t="shared" si="14"/>
        <v>0</v>
      </c>
      <c r="U92" s="131" t="str">
        <f t="shared" si="15"/>
        <v/>
      </c>
      <c r="V92" s="131" t="str">
        <f t="shared" si="16"/>
        <v/>
      </c>
      <c r="W92" s="133">
        <f>IF(A92="",0,IF(B92="ANNULLATO",0,IF(AND(B92="DEMO",CONFIGURAZIONE!$B$64="No"),0,1)))</f>
        <v>0</v>
      </c>
      <c r="X92" s="89"/>
      <c r="Y92" s="134" t="str">
        <f t="shared" si="17"/>
        <v/>
      </c>
      <c r="Z92" s="135"/>
    </row>
    <row r="93" spans="1:26">
      <c r="A93" s="126"/>
      <c r="B93" s="127"/>
      <c r="C93" s="128"/>
      <c r="D93" s="128"/>
      <c r="E93" s="128"/>
      <c r="F93" s="127"/>
      <c r="G93" s="127"/>
      <c r="H93" s="127"/>
      <c r="I93" s="127"/>
      <c r="J93" s="129"/>
      <c r="K93" s="129"/>
      <c r="L93" s="130" t="str">
        <f t="shared" si="9"/>
        <v/>
      </c>
      <c r="M93" s="127"/>
      <c r="N93" s="131" t="str">
        <f>IF(A93="","",IF(E93&lt;&gt;"","Incassato",IF(D93&lt;CONFIGURAZIONE!$B$68,"Scaduto","Da incassare")))</f>
        <v/>
      </c>
      <c r="O93" s="131" t="str">
        <f t="shared" si="10"/>
        <v/>
      </c>
      <c r="P93" s="131" t="str">
        <f t="shared" si="11"/>
        <v/>
      </c>
      <c r="Q93" s="131" t="str">
        <f t="shared" si="12"/>
        <v/>
      </c>
      <c r="R93" s="132" t="str">
        <f>IF(I93="","",IFERROR(VLOOKUP(I93,ATTIVITA!$A$7:$J$11,10,FALSE),0))</f>
        <v/>
      </c>
      <c r="S93" s="130">
        <f t="shared" si="13"/>
        <v>0</v>
      </c>
      <c r="T93" s="130">
        <f t="shared" si="14"/>
        <v>0</v>
      </c>
      <c r="U93" s="131" t="str">
        <f t="shared" si="15"/>
        <v/>
      </c>
      <c r="V93" s="131" t="str">
        <f t="shared" si="16"/>
        <v/>
      </c>
      <c r="W93" s="133">
        <f>IF(A93="",0,IF(B93="ANNULLATO",0,IF(AND(B93="DEMO",CONFIGURAZIONE!$B$64="No"),0,1)))</f>
        <v>0</v>
      </c>
      <c r="X93" s="89"/>
      <c r="Y93" s="134" t="str">
        <f t="shared" si="17"/>
        <v/>
      </c>
      <c r="Z93" s="135"/>
    </row>
    <row r="94" spans="1:26">
      <c r="A94" s="126"/>
      <c r="B94" s="127"/>
      <c r="C94" s="128"/>
      <c r="D94" s="128"/>
      <c r="E94" s="128"/>
      <c r="F94" s="127"/>
      <c r="G94" s="127"/>
      <c r="H94" s="127"/>
      <c r="I94" s="127"/>
      <c r="J94" s="129"/>
      <c r="K94" s="129"/>
      <c r="L94" s="130" t="str">
        <f t="shared" si="9"/>
        <v/>
      </c>
      <c r="M94" s="127"/>
      <c r="N94" s="131" t="str">
        <f>IF(A94="","",IF(E94&lt;&gt;"","Incassato",IF(D94&lt;CONFIGURAZIONE!$B$68,"Scaduto","Da incassare")))</f>
        <v/>
      </c>
      <c r="O94" s="131" t="str">
        <f t="shared" si="10"/>
        <v/>
      </c>
      <c r="P94" s="131" t="str">
        <f t="shared" si="11"/>
        <v/>
      </c>
      <c r="Q94" s="131" t="str">
        <f t="shared" si="12"/>
        <v/>
      </c>
      <c r="R94" s="132" t="str">
        <f>IF(I94="","",IFERROR(VLOOKUP(I94,ATTIVITA!$A$7:$J$11,10,FALSE),0))</f>
        <v/>
      </c>
      <c r="S94" s="130">
        <f t="shared" si="13"/>
        <v>0</v>
      </c>
      <c r="T94" s="130">
        <f t="shared" si="14"/>
        <v>0</v>
      </c>
      <c r="U94" s="131" t="str">
        <f t="shared" si="15"/>
        <v/>
      </c>
      <c r="V94" s="131" t="str">
        <f t="shared" si="16"/>
        <v/>
      </c>
      <c r="W94" s="133">
        <f>IF(A94="",0,IF(B94="ANNULLATO",0,IF(AND(B94="DEMO",CONFIGURAZIONE!$B$64="No"),0,1)))</f>
        <v>0</v>
      </c>
      <c r="X94" s="89"/>
      <c r="Y94" s="134" t="str">
        <f t="shared" si="17"/>
        <v/>
      </c>
      <c r="Z94" s="135"/>
    </row>
    <row r="95" spans="1:26">
      <c r="A95" s="126"/>
      <c r="B95" s="127"/>
      <c r="C95" s="128"/>
      <c r="D95" s="128"/>
      <c r="E95" s="128"/>
      <c r="F95" s="127"/>
      <c r="G95" s="127"/>
      <c r="H95" s="127"/>
      <c r="I95" s="127"/>
      <c r="J95" s="129"/>
      <c r="K95" s="129"/>
      <c r="L95" s="130" t="str">
        <f t="shared" si="9"/>
        <v/>
      </c>
      <c r="M95" s="127"/>
      <c r="N95" s="131" t="str">
        <f>IF(A95="","",IF(E95&lt;&gt;"","Incassato",IF(D95&lt;CONFIGURAZIONE!$B$68,"Scaduto","Da incassare")))</f>
        <v/>
      </c>
      <c r="O95" s="131" t="str">
        <f t="shared" si="10"/>
        <v/>
      </c>
      <c r="P95" s="131" t="str">
        <f t="shared" si="11"/>
        <v/>
      </c>
      <c r="Q95" s="131" t="str">
        <f t="shared" si="12"/>
        <v/>
      </c>
      <c r="R95" s="132" t="str">
        <f>IF(I95="","",IFERROR(VLOOKUP(I95,ATTIVITA!$A$7:$J$11,10,FALSE),0))</f>
        <v/>
      </c>
      <c r="S95" s="130">
        <f t="shared" si="13"/>
        <v>0</v>
      </c>
      <c r="T95" s="130">
        <f t="shared" si="14"/>
        <v>0</v>
      </c>
      <c r="U95" s="131" t="str">
        <f t="shared" si="15"/>
        <v/>
      </c>
      <c r="V95" s="131" t="str">
        <f t="shared" si="16"/>
        <v/>
      </c>
      <c r="W95" s="133">
        <f>IF(A95="",0,IF(B95="ANNULLATO",0,IF(AND(B95="DEMO",CONFIGURAZIONE!$B$64="No"),0,1)))</f>
        <v>0</v>
      </c>
      <c r="X95" s="89"/>
      <c r="Y95" s="134" t="str">
        <f t="shared" si="17"/>
        <v/>
      </c>
      <c r="Z95" s="135"/>
    </row>
    <row r="96" spans="1:26">
      <c r="A96" s="126"/>
      <c r="B96" s="127"/>
      <c r="C96" s="128"/>
      <c r="D96" s="128"/>
      <c r="E96" s="128"/>
      <c r="F96" s="127"/>
      <c r="G96" s="127"/>
      <c r="H96" s="127"/>
      <c r="I96" s="127"/>
      <c r="J96" s="129"/>
      <c r="K96" s="129"/>
      <c r="L96" s="130" t="str">
        <f t="shared" si="9"/>
        <v/>
      </c>
      <c r="M96" s="127"/>
      <c r="N96" s="131" t="str">
        <f>IF(A96="","",IF(E96&lt;&gt;"","Incassato",IF(D96&lt;CONFIGURAZIONE!$B$68,"Scaduto","Da incassare")))</f>
        <v/>
      </c>
      <c r="O96" s="131" t="str">
        <f t="shared" si="10"/>
        <v/>
      </c>
      <c r="P96" s="131" t="str">
        <f t="shared" si="11"/>
        <v/>
      </c>
      <c r="Q96" s="131" t="str">
        <f t="shared" si="12"/>
        <v/>
      </c>
      <c r="R96" s="132" t="str">
        <f>IF(I96="","",IFERROR(VLOOKUP(I96,ATTIVITA!$A$7:$J$11,10,FALSE),0))</f>
        <v/>
      </c>
      <c r="S96" s="130">
        <f t="shared" si="13"/>
        <v>0</v>
      </c>
      <c r="T96" s="130">
        <f t="shared" si="14"/>
        <v>0</v>
      </c>
      <c r="U96" s="131" t="str">
        <f t="shared" si="15"/>
        <v/>
      </c>
      <c r="V96" s="131" t="str">
        <f t="shared" si="16"/>
        <v/>
      </c>
      <c r="W96" s="133">
        <f>IF(A96="",0,IF(B96="ANNULLATO",0,IF(AND(B96="DEMO",CONFIGURAZIONE!$B$64="No"),0,1)))</f>
        <v>0</v>
      </c>
      <c r="X96" s="89"/>
      <c r="Y96" s="134" t="str">
        <f t="shared" si="17"/>
        <v/>
      </c>
      <c r="Z96" s="135"/>
    </row>
    <row r="97" spans="1:26">
      <c r="A97" s="126"/>
      <c r="B97" s="127"/>
      <c r="C97" s="128"/>
      <c r="D97" s="128"/>
      <c r="E97" s="128"/>
      <c r="F97" s="127"/>
      <c r="G97" s="127"/>
      <c r="H97" s="127"/>
      <c r="I97" s="127"/>
      <c r="J97" s="129"/>
      <c r="K97" s="129"/>
      <c r="L97" s="130" t="str">
        <f t="shared" si="9"/>
        <v/>
      </c>
      <c r="M97" s="127"/>
      <c r="N97" s="131" t="str">
        <f>IF(A97="","",IF(E97&lt;&gt;"","Incassato",IF(D97&lt;CONFIGURAZIONE!$B$68,"Scaduto","Da incassare")))</f>
        <v/>
      </c>
      <c r="O97" s="131" t="str">
        <f t="shared" si="10"/>
        <v/>
      </c>
      <c r="P97" s="131" t="str">
        <f t="shared" si="11"/>
        <v/>
      </c>
      <c r="Q97" s="131" t="str">
        <f t="shared" si="12"/>
        <v/>
      </c>
      <c r="R97" s="132" t="str">
        <f>IF(I97="","",IFERROR(VLOOKUP(I97,ATTIVITA!$A$7:$J$11,10,FALSE),0))</f>
        <v/>
      </c>
      <c r="S97" s="130">
        <f t="shared" si="13"/>
        <v>0</v>
      </c>
      <c r="T97" s="130">
        <f t="shared" si="14"/>
        <v>0</v>
      </c>
      <c r="U97" s="131" t="str">
        <f t="shared" si="15"/>
        <v/>
      </c>
      <c r="V97" s="131" t="str">
        <f t="shared" si="16"/>
        <v/>
      </c>
      <c r="W97" s="133">
        <f>IF(A97="",0,IF(B97="ANNULLATO",0,IF(AND(B97="DEMO",CONFIGURAZIONE!$B$64="No"),0,1)))</f>
        <v>0</v>
      </c>
      <c r="X97" s="89"/>
      <c r="Y97" s="134" t="str">
        <f t="shared" si="17"/>
        <v/>
      </c>
      <c r="Z97" s="135"/>
    </row>
    <row r="98" spans="1:26">
      <c r="A98" s="126"/>
      <c r="B98" s="127"/>
      <c r="C98" s="128"/>
      <c r="D98" s="128"/>
      <c r="E98" s="128"/>
      <c r="F98" s="127"/>
      <c r="G98" s="127"/>
      <c r="H98" s="127"/>
      <c r="I98" s="127"/>
      <c r="J98" s="129"/>
      <c r="K98" s="129"/>
      <c r="L98" s="130" t="str">
        <f t="shared" si="9"/>
        <v/>
      </c>
      <c r="M98" s="127"/>
      <c r="N98" s="131" t="str">
        <f>IF(A98="","",IF(E98&lt;&gt;"","Incassato",IF(D98&lt;CONFIGURAZIONE!$B$68,"Scaduto","Da incassare")))</f>
        <v/>
      </c>
      <c r="O98" s="131" t="str">
        <f t="shared" si="10"/>
        <v/>
      </c>
      <c r="P98" s="131" t="str">
        <f t="shared" si="11"/>
        <v/>
      </c>
      <c r="Q98" s="131" t="str">
        <f t="shared" si="12"/>
        <v/>
      </c>
      <c r="R98" s="132" t="str">
        <f>IF(I98="","",IFERROR(VLOOKUP(I98,ATTIVITA!$A$7:$J$11,10,FALSE),0))</f>
        <v/>
      </c>
      <c r="S98" s="130">
        <f t="shared" si="13"/>
        <v>0</v>
      </c>
      <c r="T98" s="130">
        <f t="shared" si="14"/>
        <v>0</v>
      </c>
      <c r="U98" s="131" t="str">
        <f t="shared" si="15"/>
        <v/>
      </c>
      <c r="V98" s="131" t="str">
        <f t="shared" si="16"/>
        <v/>
      </c>
      <c r="W98" s="133">
        <f>IF(A98="",0,IF(B98="ANNULLATO",0,IF(AND(B98="DEMO",CONFIGURAZIONE!$B$64="No"),0,1)))</f>
        <v>0</v>
      </c>
      <c r="X98" s="89"/>
      <c r="Y98" s="134" t="str">
        <f t="shared" si="17"/>
        <v/>
      </c>
      <c r="Z98" s="135"/>
    </row>
    <row r="99" spans="1:26">
      <c r="A99" s="126"/>
      <c r="B99" s="127"/>
      <c r="C99" s="128"/>
      <c r="D99" s="128"/>
      <c r="E99" s="128"/>
      <c r="F99" s="127"/>
      <c r="G99" s="127"/>
      <c r="H99" s="127"/>
      <c r="I99" s="127"/>
      <c r="J99" s="129"/>
      <c r="K99" s="129"/>
      <c r="L99" s="130" t="str">
        <f t="shared" si="9"/>
        <v/>
      </c>
      <c r="M99" s="127"/>
      <c r="N99" s="131" t="str">
        <f>IF(A99="","",IF(E99&lt;&gt;"","Incassato",IF(D99&lt;CONFIGURAZIONE!$B$68,"Scaduto","Da incassare")))</f>
        <v/>
      </c>
      <c r="O99" s="131" t="str">
        <f t="shared" si="10"/>
        <v/>
      </c>
      <c r="P99" s="131" t="str">
        <f t="shared" si="11"/>
        <v/>
      </c>
      <c r="Q99" s="131" t="str">
        <f t="shared" si="12"/>
        <v/>
      </c>
      <c r="R99" s="132" t="str">
        <f>IF(I99="","",IFERROR(VLOOKUP(I99,ATTIVITA!$A$7:$J$11,10,FALSE),0))</f>
        <v/>
      </c>
      <c r="S99" s="130">
        <f t="shared" si="13"/>
        <v>0</v>
      </c>
      <c r="T99" s="130">
        <f t="shared" si="14"/>
        <v>0</v>
      </c>
      <c r="U99" s="131" t="str">
        <f t="shared" si="15"/>
        <v/>
      </c>
      <c r="V99" s="131" t="str">
        <f t="shared" si="16"/>
        <v/>
      </c>
      <c r="W99" s="133">
        <f>IF(A99="",0,IF(B99="ANNULLATO",0,IF(AND(B99="DEMO",CONFIGURAZIONE!$B$64="No"),0,1)))</f>
        <v>0</v>
      </c>
      <c r="X99" s="89"/>
      <c r="Y99" s="134" t="str">
        <f t="shared" si="17"/>
        <v/>
      </c>
      <c r="Z99" s="135"/>
    </row>
    <row r="100" spans="1:26">
      <c r="A100" s="126"/>
      <c r="B100" s="127"/>
      <c r="C100" s="128"/>
      <c r="D100" s="128"/>
      <c r="E100" s="128"/>
      <c r="F100" s="127"/>
      <c r="G100" s="127"/>
      <c r="H100" s="127"/>
      <c r="I100" s="127"/>
      <c r="J100" s="129"/>
      <c r="K100" s="129"/>
      <c r="L100" s="130" t="str">
        <f t="shared" si="9"/>
        <v/>
      </c>
      <c r="M100" s="127"/>
      <c r="N100" s="131" t="str">
        <f>IF(A100="","",IF(E100&lt;&gt;"","Incassato",IF(D100&lt;CONFIGURAZIONE!$B$68,"Scaduto","Da incassare")))</f>
        <v/>
      </c>
      <c r="O100" s="131" t="str">
        <f t="shared" si="10"/>
        <v/>
      </c>
      <c r="P100" s="131" t="str">
        <f t="shared" si="11"/>
        <v/>
      </c>
      <c r="Q100" s="131" t="str">
        <f t="shared" si="12"/>
        <v/>
      </c>
      <c r="R100" s="132" t="str">
        <f>IF(I100="","",IFERROR(VLOOKUP(I100,ATTIVITA!$A$7:$J$11,10,FALSE),0))</f>
        <v/>
      </c>
      <c r="S100" s="130">
        <f t="shared" si="13"/>
        <v>0</v>
      </c>
      <c r="T100" s="130">
        <f t="shared" si="14"/>
        <v>0</v>
      </c>
      <c r="U100" s="131" t="str">
        <f t="shared" si="15"/>
        <v/>
      </c>
      <c r="V100" s="131" t="str">
        <f t="shared" si="16"/>
        <v/>
      </c>
      <c r="W100" s="133">
        <f>IF(A100="",0,IF(B100="ANNULLATO",0,IF(AND(B100="DEMO",CONFIGURAZIONE!$B$64="No"),0,1)))</f>
        <v>0</v>
      </c>
      <c r="X100" s="89"/>
      <c r="Y100" s="134" t="str">
        <f t="shared" si="17"/>
        <v/>
      </c>
      <c r="Z100" s="135"/>
    </row>
    <row r="101" spans="1:26">
      <c r="A101" s="126"/>
      <c r="B101" s="127"/>
      <c r="C101" s="128"/>
      <c r="D101" s="128"/>
      <c r="E101" s="128"/>
      <c r="F101" s="127"/>
      <c r="G101" s="127"/>
      <c r="H101" s="127"/>
      <c r="I101" s="127"/>
      <c r="J101" s="129"/>
      <c r="K101" s="129"/>
      <c r="L101" s="130" t="str">
        <f t="shared" si="9"/>
        <v/>
      </c>
      <c r="M101" s="127"/>
      <c r="N101" s="131" t="str">
        <f>IF(A101="","",IF(E101&lt;&gt;"","Incassato",IF(D101&lt;CONFIGURAZIONE!$B$68,"Scaduto","Da incassare")))</f>
        <v/>
      </c>
      <c r="O101" s="131" t="str">
        <f t="shared" si="10"/>
        <v/>
      </c>
      <c r="P101" s="131" t="str">
        <f t="shared" si="11"/>
        <v/>
      </c>
      <c r="Q101" s="131" t="str">
        <f t="shared" si="12"/>
        <v/>
      </c>
      <c r="R101" s="132" t="str">
        <f>IF(I101="","",IFERROR(VLOOKUP(I101,ATTIVITA!$A$7:$J$11,10,FALSE),0))</f>
        <v/>
      </c>
      <c r="S101" s="130">
        <f t="shared" si="13"/>
        <v>0</v>
      </c>
      <c r="T101" s="130">
        <f t="shared" si="14"/>
        <v>0</v>
      </c>
      <c r="U101" s="131" t="str">
        <f t="shared" si="15"/>
        <v/>
      </c>
      <c r="V101" s="131" t="str">
        <f t="shared" si="16"/>
        <v/>
      </c>
      <c r="W101" s="133">
        <f>IF(A101="",0,IF(B101="ANNULLATO",0,IF(AND(B101="DEMO",CONFIGURAZIONE!$B$64="No"),0,1)))</f>
        <v>0</v>
      </c>
      <c r="X101" s="89"/>
      <c r="Y101" s="134" t="str">
        <f t="shared" si="17"/>
        <v/>
      </c>
      <c r="Z101" s="135"/>
    </row>
    <row r="102" spans="1:26">
      <c r="A102" s="126"/>
      <c r="B102" s="127"/>
      <c r="C102" s="128"/>
      <c r="D102" s="128"/>
      <c r="E102" s="128"/>
      <c r="F102" s="127"/>
      <c r="G102" s="127"/>
      <c r="H102" s="127"/>
      <c r="I102" s="127"/>
      <c r="J102" s="129"/>
      <c r="K102" s="129"/>
      <c r="L102" s="130" t="str">
        <f t="shared" si="9"/>
        <v/>
      </c>
      <c r="M102" s="127"/>
      <c r="N102" s="131" t="str">
        <f>IF(A102="","",IF(E102&lt;&gt;"","Incassato",IF(D102&lt;CONFIGURAZIONE!$B$68,"Scaduto","Da incassare")))</f>
        <v/>
      </c>
      <c r="O102" s="131" t="str">
        <f t="shared" si="10"/>
        <v/>
      </c>
      <c r="P102" s="131" t="str">
        <f t="shared" si="11"/>
        <v/>
      </c>
      <c r="Q102" s="131" t="str">
        <f t="shared" si="12"/>
        <v/>
      </c>
      <c r="R102" s="132" t="str">
        <f>IF(I102="","",IFERROR(VLOOKUP(I102,ATTIVITA!$A$7:$J$11,10,FALSE),0))</f>
        <v/>
      </c>
      <c r="S102" s="130">
        <f t="shared" si="13"/>
        <v>0</v>
      </c>
      <c r="T102" s="130">
        <f t="shared" si="14"/>
        <v>0</v>
      </c>
      <c r="U102" s="131" t="str">
        <f t="shared" si="15"/>
        <v/>
      </c>
      <c r="V102" s="131" t="str">
        <f t="shared" si="16"/>
        <v/>
      </c>
      <c r="W102" s="133">
        <f>IF(A102="",0,IF(B102="ANNULLATO",0,IF(AND(B102="DEMO",CONFIGURAZIONE!$B$64="No"),0,1)))</f>
        <v>0</v>
      </c>
      <c r="X102" s="89"/>
      <c r="Y102" s="134" t="str">
        <f t="shared" si="17"/>
        <v/>
      </c>
      <c r="Z102" s="135"/>
    </row>
    <row r="103" spans="1:26">
      <c r="A103" s="126"/>
      <c r="B103" s="127"/>
      <c r="C103" s="128"/>
      <c r="D103" s="128"/>
      <c r="E103" s="128"/>
      <c r="F103" s="127"/>
      <c r="G103" s="127"/>
      <c r="H103" s="127"/>
      <c r="I103" s="127"/>
      <c r="J103" s="129"/>
      <c r="K103" s="129"/>
      <c r="L103" s="130" t="str">
        <f t="shared" si="9"/>
        <v/>
      </c>
      <c r="M103" s="127"/>
      <c r="N103" s="131" t="str">
        <f>IF(A103="","",IF(E103&lt;&gt;"","Incassato",IF(D103&lt;CONFIGURAZIONE!$B$68,"Scaduto","Da incassare")))</f>
        <v/>
      </c>
      <c r="O103" s="131" t="str">
        <f t="shared" si="10"/>
        <v/>
      </c>
      <c r="P103" s="131" t="str">
        <f t="shared" si="11"/>
        <v/>
      </c>
      <c r="Q103" s="131" t="str">
        <f t="shared" si="12"/>
        <v/>
      </c>
      <c r="R103" s="132" t="str">
        <f>IF(I103="","",IFERROR(VLOOKUP(I103,ATTIVITA!$A$7:$J$11,10,FALSE),0))</f>
        <v/>
      </c>
      <c r="S103" s="130">
        <f t="shared" si="13"/>
        <v>0</v>
      </c>
      <c r="T103" s="130">
        <f t="shared" si="14"/>
        <v>0</v>
      </c>
      <c r="U103" s="131" t="str">
        <f t="shared" si="15"/>
        <v/>
      </c>
      <c r="V103" s="131" t="str">
        <f t="shared" si="16"/>
        <v/>
      </c>
      <c r="W103" s="133">
        <f>IF(A103="",0,IF(B103="ANNULLATO",0,IF(AND(B103="DEMO",CONFIGURAZIONE!$B$64="No"),0,1)))</f>
        <v>0</v>
      </c>
      <c r="X103" s="89"/>
      <c r="Y103" s="134" t="str">
        <f t="shared" si="17"/>
        <v/>
      </c>
      <c r="Z103" s="135"/>
    </row>
    <row r="104" spans="1:26">
      <c r="A104" s="126"/>
      <c r="B104" s="127"/>
      <c r="C104" s="128"/>
      <c r="D104" s="128"/>
      <c r="E104" s="128"/>
      <c r="F104" s="127"/>
      <c r="G104" s="127"/>
      <c r="H104" s="127"/>
      <c r="I104" s="127"/>
      <c r="J104" s="129"/>
      <c r="K104" s="129"/>
      <c r="L104" s="130" t="str">
        <f t="shared" si="9"/>
        <v/>
      </c>
      <c r="M104" s="127"/>
      <c r="N104" s="131" t="str">
        <f>IF(A104="","",IF(E104&lt;&gt;"","Incassato",IF(D104&lt;CONFIGURAZIONE!$B$68,"Scaduto","Da incassare")))</f>
        <v/>
      </c>
      <c r="O104" s="131" t="str">
        <f t="shared" si="10"/>
        <v/>
      </c>
      <c r="P104" s="131" t="str">
        <f t="shared" si="11"/>
        <v/>
      </c>
      <c r="Q104" s="131" t="str">
        <f t="shared" si="12"/>
        <v/>
      </c>
      <c r="R104" s="132" t="str">
        <f>IF(I104="","",IFERROR(VLOOKUP(I104,ATTIVITA!$A$7:$J$11,10,FALSE),0))</f>
        <v/>
      </c>
      <c r="S104" s="130">
        <f t="shared" si="13"/>
        <v>0</v>
      </c>
      <c r="T104" s="130">
        <f t="shared" si="14"/>
        <v>0</v>
      </c>
      <c r="U104" s="131" t="str">
        <f t="shared" si="15"/>
        <v/>
      </c>
      <c r="V104" s="131" t="str">
        <f t="shared" si="16"/>
        <v/>
      </c>
      <c r="W104" s="133">
        <f>IF(A104="",0,IF(B104="ANNULLATO",0,IF(AND(B104="DEMO",CONFIGURAZIONE!$B$64="No"),0,1)))</f>
        <v>0</v>
      </c>
      <c r="X104" s="89"/>
      <c r="Y104" s="134" t="str">
        <f t="shared" si="17"/>
        <v/>
      </c>
      <c r="Z104" s="135"/>
    </row>
    <row r="105" spans="1:26">
      <c r="A105" s="126"/>
      <c r="B105" s="127"/>
      <c r="C105" s="128"/>
      <c r="D105" s="128"/>
      <c r="E105" s="128"/>
      <c r="F105" s="127"/>
      <c r="G105" s="127"/>
      <c r="H105" s="127"/>
      <c r="I105" s="127"/>
      <c r="J105" s="129"/>
      <c r="K105" s="129"/>
      <c r="L105" s="130" t="str">
        <f t="shared" si="9"/>
        <v/>
      </c>
      <c r="M105" s="127"/>
      <c r="N105" s="131" t="str">
        <f>IF(A105="","",IF(E105&lt;&gt;"","Incassato",IF(D105&lt;CONFIGURAZIONE!$B$68,"Scaduto","Da incassare")))</f>
        <v/>
      </c>
      <c r="O105" s="131" t="str">
        <f t="shared" si="10"/>
        <v/>
      </c>
      <c r="P105" s="131" t="str">
        <f t="shared" si="11"/>
        <v/>
      </c>
      <c r="Q105" s="131" t="str">
        <f t="shared" si="12"/>
        <v/>
      </c>
      <c r="R105" s="132" t="str">
        <f>IF(I105="","",IFERROR(VLOOKUP(I105,ATTIVITA!$A$7:$J$11,10,FALSE),0))</f>
        <v/>
      </c>
      <c r="S105" s="130">
        <f t="shared" si="13"/>
        <v>0</v>
      </c>
      <c r="T105" s="130">
        <f t="shared" si="14"/>
        <v>0</v>
      </c>
      <c r="U105" s="131" t="str">
        <f t="shared" si="15"/>
        <v/>
      </c>
      <c r="V105" s="131" t="str">
        <f t="shared" si="16"/>
        <v/>
      </c>
      <c r="W105" s="133">
        <f>IF(A105="",0,IF(B105="ANNULLATO",0,IF(AND(B105="DEMO",CONFIGURAZIONE!$B$64="No"),0,1)))</f>
        <v>0</v>
      </c>
      <c r="X105" s="89"/>
      <c r="Y105" s="134" t="str">
        <f t="shared" si="17"/>
        <v/>
      </c>
      <c r="Z105" s="135"/>
    </row>
    <row r="106" spans="1:26">
      <c r="A106" s="126"/>
      <c r="B106" s="127"/>
      <c r="C106" s="128"/>
      <c r="D106" s="128"/>
      <c r="E106" s="128"/>
      <c r="F106" s="127"/>
      <c r="G106" s="127"/>
      <c r="H106" s="127"/>
      <c r="I106" s="127"/>
      <c r="J106" s="129"/>
      <c r="K106" s="129"/>
      <c r="L106" s="130" t="str">
        <f t="shared" si="9"/>
        <v/>
      </c>
      <c r="M106" s="127"/>
      <c r="N106" s="131" t="str">
        <f>IF(A106="","",IF(E106&lt;&gt;"","Incassato",IF(D106&lt;CONFIGURAZIONE!$B$68,"Scaduto","Da incassare")))</f>
        <v/>
      </c>
      <c r="O106" s="131" t="str">
        <f t="shared" si="10"/>
        <v/>
      </c>
      <c r="P106" s="131" t="str">
        <f t="shared" si="11"/>
        <v/>
      </c>
      <c r="Q106" s="131" t="str">
        <f t="shared" si="12"/>
        <v/>
      </c>
      <c r="R106" s="132" t="str">
        <f>IF(I106="","",IFERROR(VLOOKUP(I106,ATTIVITA!$A$7:$J$11,10,FALSE),0))</f>
        <v/>
      </c>
      <c r="S106" s="130">
        <f t="shared" si="13"/>
        <v>0</v>
      </c>
      <c r="T106" s="130">
        <f t="shared" si="14"/>
        <v>0</v>
      </c>
      <c r="U106" s="131" t="str">
        <f t="shared" si="15"/>
        <v/>
      </c>
      <c r="V106" s="131" t="str">
        <f t="shared" si="16"/>
        <v/>
      </c>
      <c r="W106" s="133">
        <f>IF(A106="",0,IF(B106="ANNULLATO",0,IF(AND(B106="DEMO",CONFIGURAZIONE!$B$64="No"),0,1)))</f>
        <v>0</v>
      </c>
      <c r="X106" s="89"/>
      <c r="Y106" s="134" t="str">
        <f t="shared" si="17"/>
        <v/>
      </c>
      <c r="Z106" s="135"/>
    </row>
    <row r="107" spans="1:26">
      <c r="A107" s="126"/>
      <c r="B107" s="127"/>
      <c r="C107" s="128"/>
      <c r="D107" s="128"/>
      <c r="E107" s="128"/>
      <c r="F107" s="127"/>
      <c r="G107" s="127"/>
      <c r="H107" s="127"/>
      <c r="I107" s="127"/>
      <c r="J107" s="129"/>
      <c r="K107" s="129"/>
      <c r="L107" s="130" t="str">
        <f t="shared" si="9"/>
        <v/>
      </c>
      <c r="M107" s="127"/>
      <c r="N107" s="131" t="str">
        <f>IF(A107="","",IF(E107&lt;&gt;"","Incassato",IF(D107&lt;CONFIGURAZIONE!$B$68,"Scaduto","Da incassare")))</f>
        <v/>
      </c>
      <c r="O107" s="131" t="str">
        <f t="shared" si="10"/>
        <v/>
      </c>
      <c r="P107" s="131" t="str">
        <f t="shared" si="11"/>
        <v/>
      </c>
      <c r="Q107" s="131" t="str">
        <f t="shared" si="12"/>
        <v/>
      </c>
      <c r="R107" s="132" t="str">
        <f>IF(I107="","",IFERROR(VLOOKUP(I107,ATTIVITA!$A$7:$J$11,10,FALSE),0))</f>
        <v/>
      </c>
      <c r="S107" s="130">
        <f t="shared" si="13"/>
        <v>0</v>
      </c>
      <c r="T107" s="130">
        <f t="shared" si="14"/>
        <v>0</v>
      </c>
      <c r="U107" s="131" t="str">
        <f t="shared" si="15"/>
        <v/>
      </c>
      <c r="V107" s="131" t="str">
        <f t="shared" si="16"/>
        <v/>
      </c>
      <c r="W107" s="133">
        <f>IF(A107="",0,IF(B107="ANNULLATO",0,IF(AND(B107="DEMO",CONFIGURAZIONE!$B$64="No"),0,1)))</f>
        <v>0</v>
      </c>
      <c r="X107" s="89"/>
      <c r="Y107" s="134" t="str">
        <f t="shared" si="17"/>
        <v/>
      </c>
      <c r="Z107" s="135"/>
    </row>
    <row r="108" spans="1:26">
      <c r="A108" s="126"/>
      <c r="B108" s="127"/>
      <c r="C108" s="128"/>
      <c r="D108" s="128"/>
      <c r="E108" s="128"/>
      <c r="F108" s="127"/>
      <c r="G108" s="127"/>
      <c r="H108" s="127"/>
      <c r="I108" s="127"/>
      <c r="J108" s="129"/>
      <c r="K108" s="129"/>
      <c r="L108" s="130" t="str">
        <f t="shared" si="9"/>
        <v/>
      </c>
      <c r="M108" s="127"/>
      <c r="N108" s="131" t="str">
        <f>IF(A108="","",IF(E108&lt;&gt;"","Incassato",IF(D108&lt;CONFIGURAZIONE!$B$68,"Scaduto","Da incassare")))</f>
        <v/>
      </c>
      <c r="O108" s="131" t="str">
        <f t="shared" si="10"/>
        <v/>
      </c>
      <c r="P108" s="131" t="str">
        <f t="shared" si="11"/>
        <v/>
      </c>
      <c r="Q108" s="131" t="str">
        <f t="shared" si="12"/>
        <v/>
      </c>
      <c r="R108" s="132" t="str">
        <f>IF(I108="","",IFERROR(VLOOKUP(I108,ATTIVITA!$A$7:$J$11,10,FALSE),0))</f>
        <v/>
      </c>
      <c r="S108" s="130">
        <f t="shared" si="13"/>
        <v>0</v>
      </c>
      <c r="T108" s="130">
        <f t="shared" si="14"/>
        <v>0</v>
      </c>
      <c r="U108" s="131" t="str">
        <f t="shared" si="15"/>
        <v/>
      </c>
      <c r="V108" s="131" t="str">
        <f t="shared" si="16"/>
        <v/>
      </c>
      <c r="W108" s="133">
        <f>IF(A108="",0,IF(B108="ANNULLATO",0,IF(AND(B108="DEMO",CONFIGURAZIONE!$B$64="No"),0,1)))</f>
        <v>0</v>
      </c>
      <c r="X108" s="89"/>
      <c r="Y108" s="134" t="str">
        <f t="shared" si="17"/>
        <v/>
      </c>
      <c r="Z108" s="135"/>
    </row>
    <row r="109" spans="1:26">
      <c r="A109" s="126"/>
      <c r="B109" s="127"/>
      <c r="C109" s="128"/>
      <c r="D109" s="128"/>
      <c r="E109" s="128"/>
      <c r="F109" s="127"/>
      <c r="G109" s="127"/>
      <c r="H109" s="127"/>
      <c r="I109" s="127"/>
      <c r="J109" s="129"/>
      <c r="K109" s="129"/>
      <c r="L109" s="130" t="str">
        <f t="shared" si="9"/>
        <v/>
      </c>
      <c r="M109" s="127"/>
      <c r="N109" s="131" t="str">
        <f>IF(A109="","",IF(E109&lt;&gt;"","Incassato",IF(D109&lt;CONFIGURAZIONE!$B$68,"Scaduto","Da incassare")))</f>
        <v/>
      </c>
      <c r="O109" s="131" t="str">
        <f t="shared" si="10"/>
        <v/>
      </c>
      <c r="P109" s="131" t="str">
        <f t="shared" si="11"/>
        <v/>
      </c>
      <c r="Q109" s="131" t="str">
        <f t="shared" si="12"/>
        <v/>
      </c>
      <c r="R109" s="132" t="str">
        <f>IF(I109="","",IFERROR(VLOOKUP(I109,ATTIVITA!$A$7:$J$11,10,FALSE),0))</f>
        <v/>
      </c>
      <c r="S109" s="130">
        <f t="shared" si="13"/>
        <v>0</v>
      </c>
      <c r="T109" s="130">
        <f t="shared" si="14"/>
        <v>0</v>
      </c>
      <c r="U109" s="131" t="str">
        <f t="shared" si="15"/>
        <v/>
      </c>
      <c r="V109" s="131" t="str">
        <f t="shared" si="16"/>
        <v/>
      </c>
      <c r="W109" s="133">
        <f>IF(A109="",0,IF(B109="ANNULLATO",0,IF(AND(B109="DEMO",CONFIGURAZIONE!$B$64="No"),0,1)))</f>
        <v>0</v>
      </c>
      <c r="X109" s="89"/>
      <c r="Y109" s="134" t="str">
        <f t="shared" si="17"/>
        <v/>
      </c>
      <c r="Z109" s="135"/>
    </row>
    <row r="110" spans="1:26">
      <c r="A110" s="126"/>
      <c r="B110" s="127"/>
      <c r="C110" s="128"/>
      <c r="D110" s="128"/>
      <c r="E110" s="128"/>
      <c r="F110" s="127"/>
      <c r="G110" s="127"/>
      <c r="H110" s="127"/>
      <c r="I110" s="127"/>
      <c r="J110" s="129"/>
      <c r="K110" s="129"/>
      <c r="L110" s="130" t="str">
        <f t="shared" si="9"/>
        <v/>
      </c>
      <c r="M110" s="127"/>
      <c r="N110" s="131" t="str">
        <f>IF(A110="","",IF(E110&lt;&gt;"","Incassato",IF(D110&lt;CONFIGURAZIONE!$B$68,"Scaduto","Da incassare")))</f>
        <v/>
      </c>
      <c r="O110" s="131" t="str">
        <f t="shared" si="10"/>
        <v/>
      </c>
      <c r="P110" s="131" t="str">
        <f t="shared" si="11"/>
        <v/>
      </c>
      <c r="Q110" s="131" t="str">
        <f t="shared" si="12"/>
        <v/>
      </c>
      <c r="R110" s="132" t="str">
        <f>IF(I110="","",IFERROR(VLOOKUP(I110,ATTIVITA!$A$7:$J$11,10,FALSE),0))</f>
        <v/>
      </c>
      <c r="S110" s="130">
        <f t="shared" si="13"/>
        <v>0</v>
      </c>
      <c r="T110" s="130">
        <f t="shared" si="14"/>
        <v>0</v>
      </c>
      <c r="U110" s="131" t="str">
        <f t="shared" si="15"/>
        <v/>
      </c>
      <c r="V110" s="131" t="str">
        <f t="shared" si="16"/>
        <v/>
      </c>
      <c r="W110" s="133">
        <f>IF(A110="",0,IF(B110="ANNULLATO",0,IF(AND(B110="DEMO",CONFIGURAZIONE!$B$64="No"),0,1)))</f>
        <v>0</v>
      </c>
      <c r="X110" s="89"/>
      <c r="Y110" s="134" t="str">
        <f t="shared" si="17"/>
        <v/>
      </c>
      <c r="Z110" s="135"/>
    </row>
    <row r="111" spans="1:26">
      <c r="A111" s="126"/>
      <c r="B111" s="127"/>
      <c r="C111" s="128"/>
      <c r="D111" s="128"/>
      <c r="E111" s="128"/>
      <c r="F111" s="127"/>
      <c r="G111" s="127"/>
      <c r="H111" s="127"/>
      <c r="I111" s="127"/>
      <c r="J111" s="129"/>
      <c r="K111" s="129"/>
      <c r="L111" s="130" t="str">
        <f t="shared" si="9"/>
        <v/>
      </c>
      <c r="M111" s="127"/>
      <c r="N111" s="131" t="str">
        <f>IF(A111="","",IF(E111&lt;&gt;"","Incassato",IF(D111&lt;CONFIGURAZIONE!$B$68,"Scaduto","Da incassare")))</f>
        <v/>
      </c>
      <c r="O111" s="131" t="str">
        <f t="shared" si="10"/>
        <v/>
      </c>
      <c r="P111" s="131" t="str">
        <f t="shared" si="11"/>
        <v/>
      </c>
      <c r="Q111" s="131" t="str">
        <f t="shared" si="12"/>
        <v/>
      </c>
      <c r="R111" s="132" t="str">
        <f>IF(I111="","",IFERROR(VLOOKUP(I111,ATTIVITA!$A$7:$J$11,10,FALSE),0))</f>
        <v/>
      </c>
      <c r="S111" s="130">
        <f t="shared" si="13"/>
        <v>0</v>
      </c>
      <c r="T111" s="130">
        <f t="shared" si="14"/>
        <v>0</v>
      </c>
      <c r="U111" s="131" t="str">
        <f t="shared" si="15"/>
        <v/>
      </c>
      <c r="V111" s="131" t="str">
        <f t="shared" si="16"/>
        <v/>
      </c>
      <c r="W111" s="133">
        <f>IF(A111="",0,IF(B111="ANNULLATO",0,IF(AND(B111="DEMO",CONFIGURAZIONE!$B$64="No"),0,1)))</f>
        <v>0</v>
      </c>
      <c r="X111" s="89"/>
      <c r="Y111" s="134" t="str">
        <f t="shared" si="17"/>
        <v/>
      </c>
      <c r="Z111" s="135"/>
    </row>
    <row r="112" spans="1:26">
      <c r="A112" s="126"/>
      <c r="B112" s="127"/>
      <c r="C112" s="128"/>
      <c r="D112" s="128"/>
      <c r="E112" s="128"/>
      <c r="F112" s="127"/>
      <c r="G112" s="127"/>
      <c r="H112" s="127"/>
      <c r="I112" s="127"/>
      <c r="J112" s="129"/>
      <c r="K112" s="129"/>
      <c r="L112" s="130" t="str">
        <f t="shared" si="9"/>
        <v/>
      </c>
      <c r="M112" s="127"/>
      <c r="N112" s="131" t="str">
        <f>IF(A112="","",IF(E112&lt;&gt;"","Incassato",IF(D112&lt;CONFIGURAZIONE!$B$68,"Scaduto","Da incassare")))</f>
        <v/>
      </c>
      <c r="O112" s="131" t="str">
        <f t="shared" si="10"/>
        <v/>
      </c>
      <c r="P112" s="131" t="str">
        <f t="shared" si="11"/>
        <v/>
      </c>
      <c r="Q112" s="131" t="str">
        <f t="shared" si="12"/>
        <v/>
      </c>
      <c r="R112" s="132" t="str">
        <f>IF(I112="","",IFERROR(VLOOKUP(I112,ATTIVITA!$A$7:$J$11,10,FALSE),0))</f>
        <v/>
      </c>
      <c r="S112" s="130">
        <f t="shared" si="13"/>
        <v>0</v>
      </c>
      <c r="T112" s="130">
        <f t="shared" si="14"/>
        <v>0</v>
      </c>
      <c r="U112" s="131" t="str">
        <f t="shared" si="15"/>
        <v/>
      </c>
      <c r="V112" s="131" t="str">
        <f t="shared" si="16"/>
        <v/>
      </c>
      <c r="W112" s="133">
        <f>IF(A112="",0,IF(B112="ANNULLATO",0,IF(AND(B112="DEMO",CONFIGURAZIONE!$B$64="No"),0,1)))</f>
        <v>0</v>
      </c>
      <c r="X112" s="89"/>
      <c r="Y112" s="134" t="str">
        <f t="shared" si="17"/>
        <v/>
      </c>
      <c r="Z112" s="135"/>
    </row>
    <row r="113" spans="1:26">
      <c r="A113" s="126"/>
      <c r="B113" s="127"/>
      <c r="C113" s="128"/>
      <c r="D113" s="128"/>
      <c r="E113" s="128"/>
      <c r="F113" s="127"/>
      <c r="G113" s="127"/>
      <c r="H113" s="127"/>
      <c r="I113" s="127"/>
      <c r="J113" s="129"/>
      <c r="K113" s="129"/>
      <c r="L113" s="130" t="str">
        <f t="shared" si="9"/>
        <v/>
      </c>
      <c r="M113" s="127"/>
      <c r="N113" s="131" t="str">
        <f>IF(A113="","",IF(E113&lt;&gt;"","Incassato",IF(D113&lt;CONFIGURAZIONE!$B$68,"Scaduto","Da incassare")))</f>
        <v/>
      </c>
      <c r="O113" s="131" t="str">
        <f t="shared" si="10"/>
        <v/>
      </c>
      <c r="P113" s="131" t="str">
        <f t="shared" si="11"/>
        <v/>
      </c>
      <c r="Q113" s="131" t="str">
        <f t="shared" si="12"/>
        <v/>
      </c>
      <c r="R113" s="132" t="str">
        <f>IF(I113="","",IFERROR(VLOOKUP(I113,ATTIVITA!$A$7:$J$11,10,FALSE),0))</f>
        <v/>
      </c>
      <c r="S113" s="130">
        <f t="shared" si="13"/>
        <v>0</v>
      </c>
      <c r="T113" s="130">
        <f t="shared" si="14"/>
        <v>0</v>
      </c>
      <c r="U113" s="131" t="str">
        <f t="shared" si="15"/>
        <v/>
      </c>
      <c r="V113" s="131" t="str">
        <f t="shared" si="16"/>
        <v/>
      </c>
      <c r="W113" s="133">
        <f>IF(A113="",0,IF(B113="ANNULLATO",0,IF(AND(B113="DEMO",CONFIGURAZIONE!$B$64="No"),0,1)))</f>
        <v>0</v>
      </c>
      <c r="X113" s="89"/>
      <c r="Y113" s="134" t="str">
        <f t="shared" si="17"/>
        <v/>
      </c>
      <c r="Z113" s="135"/>
    </row>
    <row r="114" spans="1:26">
      <c r="A114" s="126"/>
      <c r="B114" s="127"/>
      <c r="C114" s="128"/>
      <c r="D114" s="128"/>
      <c r="E114" s="128"/>
      <c r="F114" s="127"/>
      <c r="G114" s="127"/>
      <c r="H114" s="127"/>
      <c r="I114" s="127"/>
      <c r="J114" s="129"/>
      <c r="K114" s="129"/>
      <c r="L114" s="130" t="str">
        <f t="shared" si="9"/>
        <v/>
      </c>
      <c r="M114" s="127"/>
      <c r="N114" s="131" t="str">
        <f>IF(A114="","",IF(E114&lt;&gt;"","Incassato",IF(D114&lt;CONFIGURAZIONE!$B$68,"Scaduto","Da incassare")))</f>
        <v/>
      </c>
      <c r="O114" s="131" t="str">
        <f t="shared" si="10"/>
        <v/>
      </c>
      <c r="P114" s="131" t="str">
        <f t="shared" si="11"/>
        <v/>
      </c>
      <c r="Q114" s="131" t="str">
        <f t="shared" si="12"/>
        <v/>
      </c>
      <c r="R114" s="132" t="str">
        <f>IF(I114="","",IFERROR(VLOOKUP(I114,ATTIVITA!$A$7:$J$11,10,FALSE),0))</f>
        <v/>
      </c>
      <c r="S114" s="130">
        <f t="shared" si="13"/>
        <v>0</v>
      </c>
      <c r="T114" s="130">
        <f t="shared" si="14"/>
        <v>0</v>
      </c>
      <c r="U114" s="131" t="str">
        <f t="shared" si="15"/>
        <v/>
      </c>
      <c r="V114" s="131" t="str">
        <f t="shared" si="16"/>
        <v/>
      </c>
      <c r="W114" s="133">
        <f>IF(A114="",0,IF(B114="ANNULLATO",0,IF(AND(B114="DEMO",CONFIGURAZIONE!$B$64="No"),0,1)))</f>
        <v>0</v>
      </c>
      <c r="X114" s="89"/>
      <c r="Y114" s="134" t="str">
        <f t="shared" si="17"/>
        <v/>
      </c>
      <c r="Z114" s="135"/>
    </row>
    <row r="115" spans="1:26">
      <c r="A115" s="126"/>
      <c r="B115" s="127"/>
      <c r="C115" s="128"/>
      <c r="D115" s="128"/>
      <c r="E115" s="128"/>
      <c r="F115" s="127"/>
      <c r="G115" s="127"/>
      <c r="H115" s="127"/>
      <c r="I115" s="127"/>
      <c r="J115" s="129"/>
      <c r="K115" s="129"/>
      <c r="L115" s="130" t="str">
        <f t="shared" si="9"/>
        <v/>
      </c>
      <c r="M115" s="127"/>
      <c r="N115" s="131" t="str">
        <f>IF(A115="","",IF(E115&lt;&gt;"","Incassato",IF(D115&lt;CONFIGURAZIONE!$B$68,"Scaduto","Da incassare")))</f>
        <v/>
      </c>
      <c r="O115" s="131" t="str">
        <f t="shared" si="10"/>
        <v/>
      </c>
      <c r="P115" s="131" t="str">
        <f t="shared" si="11"/>
        <v/>
      </c>
      <c r="Q115" s="131" t="str">
        <f t="shared" si="12"/>
        <v/>
      </c>
      <c r="R115" s="132" t="str">
        <f>IF(I115="","",IFERROR(VLOOKUP(I115,ATTIVITA!$A$7:$J$11,10,FALSE),0))</f>
        <v/>
      </c>
      <c r="S115" s="130">
        <f t="shared" si="13"/>
        <v>0</v>
      </c>
      <c r="T115" s="130">
        <f t="shared" si="14"/>
        <v>0</v>
      </c>
      <c r="U115" s="131" t="str">
        <f t="shared" si="15"/>
        <v/>
      </c>
      <c r="V115" s="131" t="str">
        <f t="shared" si="16"/>
        <v/>
      </c>
      <c r="W115" s="133">
        <f>IF(A115="",0,IF(B115="ANNULLATO",0,IF(AND(B115="DEMO",CONFIGURAZIONE!$B$64="No"),0,1)))</f>
        <v>0</v>
      </c>
      <c r="X115" s="89"/>
      <c r="Y115" s="134" t="str">
        <f t="shared" si="17"/>
        <v/>
      </c>
      <c r="Z115" s="135"/>
    </row>
    <row r="116" spans="1:26">
      <c r="A116" s="126"/>
      <c r="B116" s="127"/>
      <c r="C116" s="128"/>
      <c r="D116" s="128"/>
      <c r="E116" s="128"/>
      <c r="F116" s="127"/>
      <c r="G116" s="127"/>
      <c r="H116" s="127"/>
      <c r="I116" s="127"/>
      <c r="J116" s="129"/>
      <c r="K116" s="129"/>
      <c r="L116" s="130" t="str">
        <f t="shared" si="9"/>
        <v/>
      </c>
      <c r="M116" s="127"/>
      <c r="N116" s="131" t="str">
        <f>IF(A116="","",IF(E116&lt;&gt;"","Incassato",IF(D116&lt;CONFIGURAZIONE!$B$68,"Scaduto","Da incassare")))</f>
        <v/>
      </c>
      <c r="O116" s="131" t="str">
        <f t="shared" si="10"/>
        <v/>
      </c>
      <c r="P116" s="131" t="str">
        <f t="shared" si="11"/>
        <v/>
      </c>
      <c r="Q116" s="131" t="str">
        <f t="shared" si="12"/>
        <v/>
      </c>
      <c r="R116" s="132" t="str">
        <f>IF(I116="","",IFERROR(VLOOKUP(I116,ATTIVITA!$A$7:$J$11,10,FALSE),0))</f>
        <v/>
      </c>
      <c r="S116" s="130">
        <f t="shared" si="13"/>
        <v>0</v>
      </c>
      <c r="T116" s="130">
        <f t="shared" si="14"/>
        <v>0</v>
      </c>
      <c r="U116" s="131" t="str">
        <f t="shared" si="15"/>
        <v/>
      </c>
      <c r="V116" s="131" t="str">
        <f t="shared" si="16"/>
        <v/>
      </c>
      <c r="W116" s="133">
        <f>IF(A116="",0,IF(B116="ANNULLATO",0,IF(AND(B116="DEMO",CONFIGURAZIONE!$B$64="No"),0,1)))</f>
        <v>0</v>
      </c>
      <c r="X116" s="89"/>
      <c r="Y116" s="134" t="str">
        <f t="shared" si="17"/>
        <v/>
      </c>
      <c r="Z116" s="135"/>
    </row>
    <row r="117" spans="1:26">
      <c r="A117" s="126"/>
      <c r="B117" s="127"/>
      <c r="C117" s="128"/>
      <c r="D117" s="128"/>
      <c r="E117" s="128"/>
      <c r="F117" s="127"/>
      <c r="G117" s="127"/>
      <c r="H117" s="127"/>
      <c r="I117" s="127"/>
      <c r="J117" s="129"/>
      <c r="K117" s="129"/>
      <c r="L117" s="130" t="str">
        <f t="shared" si="9"/>
        <v/>
      </c>
      <c r="M117" s="127"/>
      <c r="N117" s="131" t="str">
        <f>IF(A117="","",IF(E117&lt;&gt;"","Incassato",IF(D117&lt;CONFIGURAZIONE!$B$68,"Scaduto","Da incassare")))</f>
        <v/>
      </c>
      <c r="O117" s="131" t="str">
        <f t="shared" si="10"/>
        <v/>
      </c>
      <c r="P117" s="131" t="str">
        <f t="shared" si="11"/>
        <v/>
      </c>
      <c r="Q117" s="131" t="str">
        <f t="shared" si="12"/>
        <v/>
      </c>
      <c r="R117" s="132" t="str">
        <f>IF(I117="","",IFERROR(VLOOKUP(I117,ATTIVITA!$A$7:$J$11,10,FALSE),0))</f>
        <v/>
      </c>
      <c r="S117" s="130">
        <f t="shared" si="13"/>
        <v>0</v>
      </c>
      <c r="T117" s="130">
        <f t="shared" si="14"/>
        <v>0</v>
      </c>
      <c r="U117" s="131" t="str">
        <f t="shared" si="15"/>
        <v/>
      </c>
      <c r="V117" s="131" t="str">
        <f t="shared" si="16"/>
        <v/>
      </c>
      <c r="W117" s="133">
        <f>IF(A117="",0,IF(B117="ANNULLATO",0,IF(AND(B117="DEMO",CONFIGURAZIONE!$B$64="No"),0,1)))</f>
        <v>0</v>
      </c>
      <c r="X117" s="89"/>
      <c r="Y117" s="134" t="str">
        <f t="shared" si="17"/>
        <v/>
      </c>
      <c r="Z117" s="135"/>
    </row>
    <row r="118" spans="1:26">
      <c r="A118" s="126"/>
      <c r="B118" s="127"/>
      <c r="C118" s="128"/>
      <c r="D118" s="128"/>
      <c r="E118" s="128"/>
      <c r="F118" s="127"/>
      <c r="G118" s="127"/>
      <c r="H118" s="127"/>
      <c r="I118" s="127"/>
      <c r="J118" s="129"/>
      <c r="K118" s="129"/>
      <c r="L118" s="130" t="str">
        <f t="shared" si="9"/>
        <v/>
      </c>
      <c r="M118" s="127"/>
      <c r="N118" s="131" t="str">
        <f>IF(A118="","",IF(E118&lt;&gt;"","Incassato",IF(D118&lt;CONFIGURAZIONE!$B$68,"Scaduto","Da incassare")))</f>
        <v/>
      </c>
      <c r="O118" s="131" t="str">
        <f t="shared" si="10"/>
        <v/>
      </c>
      <c r="P118" s="131" t="str">
        <f t="shared" si="11"/>
        <v/>
      </c>
      <c r="Q118" s="131" t="str">
        <f t="shared" si="12"/>
        <v/>
      </c>
      <c r="R118" s="132" t="str">
        <f>IF(I118="","",IFERROR(VLOOKUP(I118,ATTIVITA!$A$7:$J$11,10,FALSE),0))</f>
        <v/>
      </c>
      <c r="S118" s="130">
        <f t="shared" si="13"/>
        <v>0</v>
      </c>
      <c r="T118" s="130">
        <f t="shared" si="14"/>
        <v>0</v>
      </c>
      <c r="U118" s="131" t="str">
        <f t="shared" si="15"/>
        <v/>
      </c>
      <c r="V118" s="131" t="str">
        <f t="shared" si="16"/>
        <v/>
      </c>
      <c r="W118" s="133">
        <f>IF(A118="",0,IF(B118="ANNULLATO",0,IF(AND(B118="DEMO",CONFIGURAZIONE!$B$64="No"),0,1)))</f>
        <v>0</v>
      </c>
      <c r="X118" s="89"/>
      <c r="Y118" s="134" t="str">
        <f t="shared" si="17"/>
        <v/>
      </c>
      <c r="Z118" s="135"/>
    </row>
    <row r="119" spans="1:26">
      <c r="A119" s="126"/>
      <c r="B119" s="127"/>
      <c r="C119" s="128"/>
      <c r="D119" s="128"/>
      <c r="E119" s="128"/>
      <c r="F119" s="127"/>
      <c r="G119" s="127"/>
      <c r="H119" s="127"/>
      <c r="I119" s="127"/>
      <c r="J119" s="129"/>
      <c r="K119" s="129"/>
      <c r="L119" s="130" t="str">
        <f t="shared" si="9"/>
        <v/>
      </c>
      <c r="M119" s="127"/>
      <c r="N119" s="131" t="str">
        <f>IF(A119="","",IF(E119&lt;&gt;"","Incassato",IF(D119&lt;CONFIGURAZIONE!$B$68,"Scaduto","Da incassare")))</f>
        <v/>
      </c>
      <c r="O119" s="131" t="str">
        <f t="shared" si="10"/>
        <v/>
      </c>
      <c r="P119" s="131" t="str">
        <f t="shared" si="11"/>
        <v/>
      </c>
      <c r="Q119" s="131" t="str">
        <f t="shared" si="12"/>
        <v/>
      </c>
      <c r="R119" s="132" t="str">
        <f>IF(I119="","",IFERROR(VLOOKUP(I119,ATTIVITA!$A$7:$J$11,10,FALSE),0))</f>
        <v/>
      </c>
      <c r="S119" s="130">
        <f t="shared" si="13"/>
        <v>0</v>
      </c>
      <c r="T119" s="130">
        <f t="shared" si="14"/>
        <v>0</v>
      </c>
      <c r="U119" s="131" t="str">
        <f t="shared" si="15"/>
        <v/>
      </c>
      <c r="V119" s="131" t="str">
        <f t="shared" si="16"/>
        <v/>
      </c>
      <c r="W119" s="133">
        <f>IF(A119="",0,IF(B119="ANNULLATO",0,IF(AND(B119="DEMO",CONFIGURAZIONE!$B$64="No"),0,1)))</f>
        <v>0</v>
      </c>
      <c r="X119" s="89"/>
      <c r="Y119" s="134" t="str">
        <f t="shared" si="17"/>
        <v/>
      </c>
      <c r="Z119" s="135"/>
    </row>
    <row r="120" spans="1:26">
      <c r="A120" s="126"/>
      <c r="B120" s="127"/>
      <c r="C120" s="128"/>
      <c r="D120" s="128"/>
      <c r="E120" s="128"/>
      <c r="F120" s="127"/>
      <c r="G120" s="127"/>
      <c r="H120" s="127"/>
      <c r="I120" s="127"/>
      <c r="J120" s="129"/>
      <c r="K120" s="129"/>
      <c r="L120" s="130" t="str">
        <f t="shared" si="9"/>
        <v/>
      </c>
      <c r="M120" s="127"/>
      <c r="N120" s="131" t="str">
        <f>IF(A120="","",IF(E120&lt;&gt;"","Incassato",IF(D120&lt;CONFIGURAZIONE!$B$68,"Scaduto","Da incassare")))</f>
        <v/>
      </c>
      <c r="O120" s="131" t="str">
        <f t="shared" si="10"/>
        <v/>
      </c>
      <c r="P120" s="131" t="str">
        <f t="shared" si="11"/>
        <v/>
      </c>
      <c r="Q120" s="131" t="str">
        <f t="shared" si="12"/>
        <v/>
      </c>
      <c r="R120" s="132" t="str">
        <f>IF(I120="","",IFERROR(VLOOKUP(I120,ATTIVITA!$A$7:$J$11,10,FALSE),0))</f>
        <v/>
      </c>
      <c r="S120" s="130">
        <f t="shared" si="13"/>
        <v>0</v>
      </c>
      <c r="T120" s="130">
        <f t="shared" si="14"/>
        <v>0</v>
      </c>
      <c r="U120" s="131" t="str">
        <f t="shared" si="15"/>
        <v/>
      </c>
      <c r="V120" s="131" t="str">
        <f t="shared" si="16"/>
        <v/>
      </c>
      <c r="W120" s="133">
        <f>IF(A120="",0,IF(B120="ANNULLATO",0,IF(AND(B120="DEMO",CONFIGURAZIONE!$B$64="No"),0,1)))</f>
        <v>0</v>
      </c>
      <c r="X120" s="89"/>
      <c r="Y120" s="134" t="str">
        <f t="shared" si="17"/>
        <v/>
      </c>
      <c r="Z120" s="135"/>
    </row>
    <row r="121" spans="1:26">
      <c r="A121" s="126"/>
      <c r="B121" s="127"/>
      <c r="C121" s="128"/>
      <c r="D121" s="128"/>
      <c r="E121" s="128"/>
      <c r="F121" s="127"/>
      <c r="G121" s="127"/>
      <c r="H121" s="127"/>
      <c r="I121" s="127"/>
      <c r="J121" s="129"/>
      <c r="K121" s="129"/>
      <c r="L121" s="130" t="str">
        <f t="shared" si="9"/>
        <v/>
      </c>
      <c r="M121" s="127"/>
      <c r="N121" s="131" t="str">
        <f>IF(A121="","",IF(E121&lt;&gt;"","Incassato",IF(D121&lt;CONFIGURAZIONE!$B$68,"Scaduto","Da incassare")))</f>
        <v/>
      </c>
      <c r="O121" s="131" t="str">
        <f t="shared" si="10"/>
        <v/>
      </c>
      <c r="P121" s="131" t="str">
        <f t="shared" si="11"/>
        <v/>
      </c>
      <c r="Q121" s="131" t="str">
        <f t="shared" si="12"/>
        <v/>
      </c>
      <c r="R121" s="132" t="str">
        <f>IF(I121="","",IFERROR(VLOOKUP(I121,ATTIVITA!$A$7:$J$11,10,FALSE),0))</f>
        <v/>
      </c>
      <c r="S121" s="130">
        <f t="shared" si="13"/>
        <v>0</v>
      </c>
      <c r="T121" s="130">
        <f t="shared" si="14"/>
        <v>0</v>
      </c>
      <c r="U121" s="131" t="str">
        <f t="shared" si="15"/>
        <v/>
      </c>
      <c r="V121" s="131" t="str">
        <f t="shared" si="16"/>
        <v/>
      </c>
      <c r="W121" s="133">
        <f>IF(A121="",0,IF(B121="ANNULLATO",0,IF(AND(B121="DEMO",CONFIGURAZIONE!$B$64="No"),0,1)))</f>
        <v>0</v>
      </c>
      <c r="X121" s="89"/>
      <c r="Y121" s="134" t="str">
        <f t="shared" si="17"/>
        <v/>
      </c>
      <c r="Z121" s="135"/>
    </row>
    <row r="122" spans="1:26">
      <c r="A122" s="126"/>
      <c r="B122" s="127"/>
      <c r="C122" s="128"/>
      <c r="D122" s="128"/>
      <c r="E122" s="128"/>
      <c r="F122" s="127"/>
      <c r="G122" s="127"/>
      <c r="H122" s="127"/>
      <c r="I122" s="127"/>
      <c r="J122" s="129"/>
      <c r="K122" s="129"/>
      <c r="L122" s="130" t="str">
        <f t="shared" si="9"/>
        <v/>
      </c>
      <c r="M122" s="127"/>
      <c r="N122" s="131" t="str">
        <f>IF(A122="","",IF(E122&lt;&gt;"","Incassato",IF(D122&lt;CONFIGURAZIONE!$B$68,"Scaduto","Da incassare")))</f>
        <v/>
      </c>
      <c r="O122" s="131" t="str">
        <f t="shared" si="10"/>
        <v/>
      </c>
      <c r="P122" s="131" t="str">
        <f t="shared" si="11"/>
        <v/>
      </c>
      <c r="Q122" s="131" t="str">
        <f t="shared" si="12"/>
        <v/>
      </c>
      <c r="R122" s="132" t="str">
        <f>IF(I122="","",IFERROR(VLOOKUP(I122,ATTIVITA!$A$7:$J$11,10,FALSE),0))</f>
        <v/>
      </c>
      <c r="S122" s="130">
        <f t="shared" si="13"/>
        <v>0</v>
      </c>
      <c r="T122" s="130">
        <f t="shared" si="14"/>
        <v>0</v>
      </c>
      <c r="U122" s="131" t="str">
        <f t="shared" si="15"/>
        <v/>
      </c>
      <c r="V122" s="131" t="str">
        <f t="shared" si="16"/>
        <v/>
      </c>
      <c r="W122" s="133">
        <f>IF(A122="",0,IF(B122="ANNULLATO",0,IF(AND(B122="DEMO",CONFIGURAZIONE!$B$64="No"),0,1)))</f>
        <v>0</v>
      </c>
      <c r="X122" s="89"/>
      <c r="Y122" s="134" t="str">
        <f t="shared" si="17"/>
        <v/>
      </c>
      <c r="Z122" s="135"/>
    </row>
    <row r="123" spans="1:26">
      <c r="A123" s="126"/>
      <c r="B123" s="127"/>
      <c r="C123" s="128"/>
      <c r="D123" s="128"/>
      <c r="E123" s="128"/>
      <c r="F123" s="127"/>
      <c r="G123" s="127"/>
      <c r="H123" s="127"/>
      <c r="I123" s="127"/>
      <c r="J123" s="129"/>
      <c r="K123" s="129"/>
      <c r="L123" s="130" t="str">
        <f t="shared" si="9"/>
        <v/>
      </c>
      <c r="M123" s="127"/>
      <c r="N123" s="131" t="str">
        <f>IF(A123="","",IF(E123&lt;&gt;"","Incassato",IF(D123&lt;CONFIGURAZIONE!$B$68,"Scaduto","Da incassare")))</f>
        <v/>
      </c>
      <c r="O123" s="131" t="str">
        <f t="shared" si="10"/>
        <v/>
      </c>
      <c r="P123" s="131" t="str">
        <f t="shared" si="11"/>
        <v/>
      </c>
      <c r="Q123" s="131" t="str">
        <f t="shared" si="12"/>
        <v/>
      </c>
      <c r="R123" s="132" t="str">
        <f>IF(I123="","",IFERROR(VLOOKUP(I123,ATTIVITA!$A$7:$J$11,10,FALSE),0))</f>
        <v/>
      </c>
      <c r="S123" s="130">
        <f t="shared" si="13"/>
        <v>0</v>
      </c>
      <c r="T123" s="130">
        <f t="shared" si="14"/>
        <v>0</v>
      </c>
      <c r="U123" s="131" t="str">
        <f t="shared" si="15"/>
        <v/>
      </c>
      <c r="V123" s="131" t="str">
        <f t="shared" si="16"/>
        <v/>
      </c>
      <c r="W123" s="133">
        <f>IF(A123="",0,IF(B123="ANNULLATO",0,IF(AND(B123="DEMO",CONFIGURAZIONE!$B$64="No"),0,1)))</f>
        <v>0</v>
      </c>
      <c r="X123" s="89"/>
      <c r="Y123" s="134" t="str">
        <f t="shared" si="17"/>
        <v/>
      </c>
      <c r="Z123" s="135"/>
    </row>
    <row r="124" spans="1:26">
      <c r="A124" s="126"/>
      <c r="B124" s="127"/>
      <c r="C124" s="128"/>
      <c r="D124" s="128"/>
      <c r="E124" s="128"/>
      <c r="F124" s="127"/>
      <c r="G124" s="127"/>
      <c r="H124" s="127"/>
      <c r="I124" s="127"/>
      <c r="J124" s="129"/>
      <c r="K124" s="129"/>
      <c r="L124" s="130" t="str">
        <f t="shared" si="9"/>
        <v/>
      </c>
      <c r="M124" s="127"/>
      <c r="N124" s="131" t="str">
        <f>IF(A124="","",IF(E124&lt;&gt;"","Incassato",IF(D124&lt;CONFIGURAZIONE!$B$68,"Scaduto","Da incassare")))</f>
        <v/>
      </c>
      <c r="O124" s="131" t="str">
        <f t="shared" si="10"/>
        <v/>
      </c>
      <c r="P124" s="131" t="str">
        <f t="shared" si="11"/>
        <v/>
      </c>
      <c r="Q124" s="131" t="str">
        <f t="shared" si="12"/>
        <v/>
      </c>
      <c r="R124" s="132" t="str">
        <f>IF(I124="","",IFERROR(VLOOKUP(I124,ATTIVITA!$A$7:$J$11,10,FALSE),0))</f>
        <v/>
      </c>
      <c r="S124" s="130">
        <f t="shared" si="13"/>
        <v>0</v>
      </c>
      <c r="T124" s="130">
        <f t="shared" si="14"/>
        <v>0</v>
      </c>
      <c r="U124" s="131" t="str">
        <f t="shared" si="15"/>
        <v/>
      </c>
      <c r="V124" s="131" t="str">
        <f t="shared" si="16"/>
        <v/>
      </c>
      <c r="W124" s="133">
        <f>IF(A124="",0,IF(B124="ANNULLATO",0,IF(AND(B124="DEMO",CONFIGURAZIONE!$B$64="No"),0,1)))</f>
        <v>0</v>
      </c>
      <c r="X124" s="89"/>
      <c r="Y124" s="134" t="str">
        <f t="shared" si="17"/>
        <v/>
      </c>
      <c r="Z124" s="135"/>
    </row>
    <row r="125" spans="1:26">
      <c r="A125" s="126"/>
      <c r="B125" s="127"/>
      <c r="C125" s="128"/>
      <c r="D125" s="128"/>
      <c r="E125" s="128"/>
      <c r="F125" s="127"/>
      <c r="G125" s="127"/>
      <c r="H125" s="127"/>
      <c r="I125" s="127"/>
      <c r="J125" s="129"/>
      <c r="K125" s="129"/>
      <c r="L125" s="130" t="str">
        <f t="shared" si="9"/>
        <v/>
      </c>
      <c r="M125" s="127"/>
      <c r="N125" s="131" t="str">
        <f>IF(A125="","",IF(E125&lt;&gt;"","Incassato",IF(D125&lt;CONFIGURAZIONE!$B$68,"Scaduto","Da incassare")))</f>
        <v/>
      </c>
      <c r="O125" s="131" t="str">
        <f t="shared" si="10"/>
        <v/>
      </c>
      <c r="P125" s="131" t="str">
        <f t="shared" si="11"/>
        <v/>
      </c>
      <c r="Q125" s="131" t="str">
        <f t="shared" si="12"/>
        <v/>
      </c>
      <c r="R125" s="132" t="str">
        <f>IF(I125="","",IFERROR(VLOOKUP(I125,ATTIVITA!$A$7:$J$11,10,FALSE),0))</f>
        <v/>
      </c>
      <c r="S125" s="130">
        <f t="shared" si="13"/>
        <v>0</v>
      </c>
      <c r="T125" s="130">
        <f t="shared" si="14"/>
        <v>0</v>
      </c>
      <c r="U125" s="131" t="str">
        <f t="shared" si="15"/>
        <v/>
      </c>
      <c r="V125" s="131" t="str">
        <f t="shared" si="16"/>
        <v/>
      </c>
      <c r="W125" s="133">
        <f>IF(A125="",0,IF(B125="ANNULLATO",0,IF(AND(B125="DEMO",CONFIGURAZIONE!$B$64="No"),0,1)))</f>
        <v>0</v>
      </c>
      <c r="X125" s="89"/>
      <c r="Y125" s="134" t="str">
        <f t="shared" si="17"/>
        <v/>
      </c>
      <c r="Z125" s="135"/>
    </row>
    <row r="126" spans="1:26">
      <c r="A126" s="126"/>
      <c r="B126" s="127"/>
      <c r="C126" s="128"/>
      <c r="D126" s="128"/>
      <c r="E126" s="128"/>
      <c r="F126" s="127"/>
      <c r="G126" s="127"/>
      <c r="H126" s="127"/>
      <c r="I126" s="127"/>
      <c r="J126" s="129"/>
      <c r="K126" s="129"/>
      <c r="L126" s="130" t="str">
        <f t="shared" si="9"/>
        <v/>
      </c>
      <c r="M126" s="127"/>
      <c r="N126" s="131" t="str">
        <f>IF(A126="","",IF(E126&lt;&gt;"","Incassato",IF(D126&lt;CONFIGURAZIONE!$B$68,"Scaduto","Da incassare")))</f>
        <v/>
      </c>
      <c r="O126" s="131" t="str">
        <f t="shared" si="10"/>
        <v/>
      </c>
      <c r="P126" s="131" t="str">
        <f t="shared" si="11"/>
        <v/>
      </c>
      <c r="Q126" s="131" t="str">
        <f t="shared" si="12"/>
        <v/>
      </c>
      <c r="R126" s="132" t="str">
        <f>IF(I126="","",IFERROR(VLOOKUP(I126,ATTIVITA!$A$7:$J$11,10,FALSE),0))</f>
        <v/>
      </c>
      <c r="S126" s="130">
        <f t="shared" si="13"/>
        <v>0</v>
      </c>
      <c r="T126" s="130">
        <f t="shared" si="14"/>
        <v>0</v>
      </c>
      <c r="U126" s="131" t="str">
        <f t="shared" si="15"/>
        <v/>
      </c>
      <c r="V126" s="131" t="str">
        <f t="shared" si="16"/>
        <v/>
      </c>
      <c r="W126" s="133">
        <f>IF(A126="",0,IF(B126="ANNULLATO",0,IF(AND(B126="DEMO",CONFIGURAZIONE!$B$64="No"),0,1)))</f>
        <v>0</v>
      </c>
      <c r="X126" s="89"/>
      <c r="Y126" s="134" t="str">
        <f t="shared" si="17"/>
        <v/>
      </c>
      <c r="Z126" s="135"/>
    </row>
    <row r="127" spans="1:26">
      <c r="A127" s="126"/>
      <c r="B127" s="127"/>
      <c r="C127" s="128"/>
      <c r="D127" s="128"/>
      <c r="E127" s="128"/>
      <c r="F127" s="127"/>
      <c r="G127" s="127"/>
      <c r="H127" s="127"/>
      <c r="I127" s="127"/>
      <c r="J127" s="129"/>
      <c r="K127" s="129"/>
      <c r="L127" s="130" t="str">
        <f t="shared" si="9"/>
        <v/>
      </c>
      <c r="M127" s="127"/>
      <c r="N127" s="131" t="str">
        <f>IF(A127="","",IF(E127&lt;&gt;"","Incassato",IF(D127&lt;CONFIGURAZIONE!$B$68,"Scaduto","Da incassare")))</f>
        <v/>
      </c>
      <c r="O127" s="131" t="str">
        <f t="shared" si="10"/>
        <v/>
      </c>
      <c r="P127" s="131" t="str">
        <f t="shared" si="11"/>
        <v/>
      </c>
      <c r="Q127" s="131" t="str">
        <f t="shared" si="12"/>
        <v/>
      </c>
      <c r="R127" s="132" t="str">
        <f>IF(I127="","",IFERROR(VLOOKUP(I127,ATTIVITA!$A$7:$J$11,10,FALSE),0))</f>
        <v/>
      </c>
      <c r="S127" s="130">
        <f t="shared" si="13"/>
        <v>0</v>
      </c>
      <c r="T127" s="130">
        <f t="shared" si="14"/>
        <v>0</v>
      </c>
      <c r="U127" s="131" t="str">
        <f t="shared" si="15"/>
        <v/>
      </c>
      <c r="V127" s="131" t="str">
        <f t="shared" si="16"/>
        <v/>
      </c>
      <c r="W127" s="133">
        <f>IF(A127="",0,IF(B127="ANNULLATO",0,IF(AND(B127="DEMO",CONFIGURAZIONE!$B$64="No"),0,1)))</f>
        <v>0</v>
      </c>
      <c r="X127" s="89"/>
      <c r="Y127" s="134" t="str">
        <f t="shared" si="17"/>
        <v/>
      </c>
      <c r="Z127" s="135"/>
    </row>
    <row r="128" spans="1:26">
      <c r="A128" s="126"/>
      <c r="B128" s="127"/>
      <c r="C128" s="128"/>
      <c r="D128" s="128"/>
      <c r="E128" s="128"/>
      <c r="F128" s="127"/>
      <c r="G128" s="127"/>
      <c r="H128" s="127"/>
      <c r="I128" s="127"/>
      <c r="J128" s="129"/>
      <c r="K128" s="129"/>
      <c r="L128" s="130" t="str">
        <f t="shared" si="9"/>
        <v/>
      </c>
      <c r="M128" s="127"/>
      <c r="N128" s="131" t="str">
        <f>IF(A128="","",IF(E128&lt;&gt;"","Incassato",IF(D128&lt;CONFIGURAZIONE!$B$68,"Scaduto","Da incassare")))</f>
        <v/>
      </c>
      <c r="O128" s="131" t="str">
        <f t="shared" si="10"/>
        <v/>
      </c>
      <c r="P128" s="131" t="str">
        <f t="shared" si="11"/>
        <v/>
      </c>
      <c r="Q128" s="131" t="str">
        <f t="shared" si="12"/>
        <v/>
      </c>
      <c r="R128" s="132" t="str">
        <f>IF(I128="","",IFERROR(VLOOKUP(I128,ATTIVITA!$A$7:$J$11,10,FALSE),0))</f>
        <v/>
      </c>
      <c r="S128" s="130">
        <f t="shared" si="13"/>
        <v>0</v>
      </c>
      <c r="T128" s="130">
        <f t="shared" si="14"/>
        <v>0</v>
      </c>
      <c r="U128" s="131" t="str">
        <f t="shared" si="15"/>
        <v/>
      </c>
      <c r="V128" s="131" t="str">
        <f t="shared" si="16"/>
        <v/>
      </c>
      <c r="W128" s="133">
        <f>IF(A128="",0,IF(B128="ANNULLATO",0,IF(AND(B128="DEMO",CONFIGURAZIONE!$B$64="No"),0,1)))</f>
        <v>0</v>
      </c>
      <c r="X128" s="89"/>
      <c r="Y128" s="134" t="str">
        <f t="shared" si="17"/>
        <v/>
      </c>
      <c r="Z128" s="135"/>
    </row>
    <row r="129" spans="1:26">
      <c r="A129" s="126"/>
      <c r="B129" s="127"/>
      <c r="C129" s="128"/>
      <c r="D129" s="128"/>
      <c r="E129" s="128"/>
      <c r="F129" s="127"/>
      <c r="G129" s="127"/>
      <c r="H129" s="127"/>
      <c r="I129" s="127"/>
      <c r="J129" s="129"/>
      <c r="K129" s="129"/>
      <c r="L129" s="130" t="str">
        <f t="shared" si="9"/>
        <v/>
      </c>
      <c r="M129" s="127"/>
      <c r="N129" s="131" t="str">
        <f>IF(A129="","",IF(E129&lt;&gt;"","Incassato",IF(D129&lt;CONFIGURAZIONE!$B$68,"Scaduto","Da incassare")))</f>
        <v/>
      </c>
      <c r="O129" s="131" t="str">
        <f t="shared" si="10"/>
        <v/>
      </c>
      <c r="P129" s="131" t="str">
        <f t="shared" si="11"/>
        <v/>
      </c>
      <c r="Q129" s="131" t="str">
        <f t="shared" si="12"/>
        <v/>
      </c>
      <c r="R129" s="132" t="str">
        <f>IF(I129="","",IFERROR(VLOOKUP(I129,ATTIVITA!$A$7:$J$11,10,FALSE),0))</f>
        <v/>
      </c>
      <c r="S129" s="130">
        <f t="shared" si="13"/>
        <v>0</v>
      </c>
      <c r="T129" s="130">
        <f t="shared" si="14"/>
        <v>0</v>
      </c>
      <c r="U129" s="131" t="str">
        <f t="shared" si="15"/>
        <v/>
      </c>
      <c r="V129" s="131" t="str">
        <f t="shared" si="16"/>
        <v/>
      </c>
      <c r="W129" s="133">
        <f>IF(A129="",0,IF(B129="ANNULLATO",0,IF(AND(B129="DEMO",CONFIGURAZIONE!$B$64="No"),0,1)))</f>
        <v>0</v>
      </c>
      <c r="X129" s="89"/>
      <c r="Y129" s="134" t="str">
        <f t="shared" si="17"/>
        <v/>
      </c>
      <c r="Z129" s="135"/>
    </row>
    <row r="130" spans="1:26">
      <c r="A130" s="126"/>
      <c r="B130" s="127"/>
      <c r="C130" s="128"/>
      <c r="D130" s="128"/>
      <c r="E130" s="128"/>
      <c r="F130" s="127"/>
      <c r="G130" s="127"/>
      <c r="H130" s="127"/>
      <c r="I130" s="127"/>
      <c r="J130" s="129"/>
      <c r="K130" s="129"/>
      <c r="L130" s="130" t="str">
        <f t="shared" si="9"/>
        <v/>
      </c>
      <c r="M130" s="127"/>
      <c r="N130" s="131" t="str">
        <f>IF(A130="","",IF(E130&lt;&gt;"","Incassato",IF(D130&lt;CONFIGURAZIONE!$B$68,"Scaduto","Da incassare")))</f>
        <v/>
      </c>
      <c r="O130" s="131" t="str">
        <f t="shared" si="10"/>
        <v/>
      </c>
      <c r="P130" s="131" t="str">
        <f t="shared" si="11"/>
        <v/>
      </c>
      <c r="Q130" s="131" t="str">
        <f t="shared" si="12"/>
        <v/>
      </c>
      <c r="R130" s="132" t="str">
        <f>IF(I130="","",IFERROR(VLOOKUP(I130,ATTIVITA!$A$7:$J$11,10,FALSE),0))</f>
        <v/>
      </c>
      <c r="S130" s="130">
        <f t="shared" si="13"/>
        <v>0</v>
      </c>
      <c r="T130" s="130">
        <f t="shared" si="14"/>
        <v>0</v>
      </c>
      <c r="U130" s="131" t="str">
        <f t="shared" si="15"/>
        <v/>
      </c>
      <c r="V130" s="131" t="str">
        <f t="shared" si="16"/>
        <v/>
      </c>
      <c r="W130" s="133">
        <f>IF(A130="",0,IF(B130="ANNULLATO",0,IF(AND(B130="DEMO",CONFIGURAZIONE!$B$64="No"),0,1)))</f>
        <v>0</v>
      </c>
      <c r="X130" s="89"/>
      <c r="Y130" s="134" t="str">
        <f t="shared" si="17"/>
        <v/>
      </c>
      <c r="Z130" s="135"/>
    </row>
    <row r="131" spans="1:26">
      <c r="A131" s="126"/>
      <c r="B131" s="127"/>
      <c r="C131" s="128"/>
      <c r="D131" s="128"/>
      <c r="E131" s="128"/>
      <c r="F131" s="127"/>
      <c r="G131" s="127"/>
      <c r="H131" s="127"/>
      <c r="I131" s="127"/>
      <c r="J131" s="129"/>
      <c r="K131" s="129"/>
      <c r="L131" s="130" t="str">
        <f t="shared" si="9"/>
        <v/>
      </c>
      <c r="M131" s="127"/>
      <c r="N131" s="131" t="str">
        <f>IF(A131="","",IF(E131&lt;&gt;"","Incassato",IF(D131&lt;CONFIGURAZIONE!$B$68,"Scaduto","Da incassare")))</f>
        <v/>
      </c>
      <c r="O131" s="131" t="str">
        <f t="shared" si="10"/>
        <v/>
      </c>
      <c r="P131" s="131" t="str">
        <f t="shared" si="11"/>
        <v/>
      </c>
      <c r="Q131" s="131" t="str">
        <f t="shared" si="12"/>
        <v/>
      </c>
      <c r="R131" s="132" t="str">
        <f>IF(I131="","",IFERROR(VLOOKUP(I131,ATTIVITA!$A$7:$J$11,10,FALSE),0))</f>
        <v/>
      </c>
      <c r="S131" s="130">
        <f t="shared" si="13"/>
        <v>0</v>
      </c>
      <c r="T131" s="130">
        <f t="shared" si="14"/>
        <v>0</v>
      </c>
      <c r="U131" s="131" t="str">
        <f t="shared" si="15"/>
        <v/>
      </c>
      <c r="V131" s="131" t="str">
        <f t="shared" si="16"/>
        <v/>
      </c>
      <c r="W131" s="133">
        <f>IF(A131="",0,IF(B131="ANNULLATO",0,IF(AND(B131="DEMO",CONFIGURAZIONE!$B$64="No"),0,1)))</f>
        <v>0</v>
      </c>
      <c r="X131" s="89"/>
      <c r="Y131" s="134" t="str">
        <f t="shared" si="17"/>
        <v/>
      </c>
      <c r="Z131" s="135"/>
    </row>
    <row r="132" spans="1:26">
      <c r="A132" s="126"/>
      <c r="B132" s="127"/>
      <c r="C132" s="128"/>
      <c r="D132" s="128"/>
      <c r="E132" s="128"/>
      <c r="F132" s="127"/>
      <c r="G132" s="127"/>
      <c r="H132" s="127"/>
      <c r="I132" s="127"/>
      <c r="J132" s="129"/>
      <c r="K132" s="129"/>
      <c r="L132" s="130" t="str">
        <f t="shared" si="9"/>
        <v/>
      </c>
      <c r="M132" s="127"/>
      <c r="N132" s="131" t="str">
        <f>IF(A132="","",IF(E132&lt;&gt;"","Incassato",IF(D132&lt;CONFIGURAZIONE!$B$68,"Scaduto","Da incassare")))</f>
        <v/>
      </c>
      <c r="O132" s="131" t="str">
        <f t="shared" si="10"/>
        <v/>
      </c>
      <c r="P132" s="131" t="str">
        <f t="shared" si="11"/>
        <v/>
      </c>
      <c r="Q132" s="131" t="str">
        <f t="shared" si="12"/>
        <v/>
      </c>
      <c r="R132" s="132" t="str">
        <f>IF(I132="","",IFERROR(VLOOKUP(I132,ATTIVITA!$A$7:$J$11,10,FALSE),0))</f>
        <v/>
      </c>
      <c r="S132" s="130">
        <f t="shared" si="13"/>
        <v>0</v>
      </c>
      <c r="T132" s="130">
        <f t="shared" si="14"/>
        <v>0</v>
      </c>
      <c r="U132" s="131" t="str">
        <f t="shared" si="15"/>
        <v/>
      </c>
      <c r="V132" s="131" t="str">
        <f t="shared" si="16"/>
        <v/>
      </c>
      <c r="W132" s="133">
        <f>IF(A132="",0,IF(B132="ANNULLATO",0,IF(AND(B132="DEMO",CONFIGURAZIONE!$B$64="No"),0,1)))</f>
        <v>0</v>
      </c>
      <c r="X132" s="89"/>
      <c r="Y132" s="134" t="str">
        <f t="shared" si="17"/>
        <v/>
      </c>
      <c r="Z132" s="135"/>
    </row>
    <row r="133" spans="1:26">
      <c r="A133" s="126"/>
      <c r="B133" s="127"/>
      <c r="C133" s="128"/>
      <c r="D133" s="128"/>
      <c r="E133" s="128"/>
      <c r="F133" s="127"/>
      <c r="G133" s="127"/>
      <c r="H133" s="127"/>
      <c r="I133" s="127"/>
      <c r="J133" s="129"/>
      <c r="K133" s="129"/>
      <c r="L133" s="130" t="str">
        <f t="shared" si="9"/>
        <v/>
      </c>
      <c r="M133" s="127"/>
      <c r="N133" s="131" t="str">
        <f>IF(A133="","",IF(E133&lt;&gt;"","Incassato",IF(D133&lt;CONFIGURAZIONE!$B$68,"Scaduto","Da incassare")))</f>
        <v/>
      </c>
      <c r="O133" s="131" t="str">
        <f t="shared" si="10"/>
        <v/>
      </c>
      <c r="P133" s="131" t="str">
        <f t="shared" si="11"/>
        <v/>
      </c>
      <c r="Q133" s="131" t="str">
        <f t="shared" si="12"/>
        <v/>
      </c>
      <c r="R133" s="132" t="str">
        <f>IF(I133="","",IFERROR(VLOOKUP(I133,ATTIVITA!$A$7:$J$11,10,FALSE),0))</f>
        <v/>
      </c>
      <c r="S133" s="130">
        <f t="shared" si="13"/>
        <v>0</v>
      </c>
      <c r="T133" s="130">
        <f t="shared" si="14"/>
        <v>0</v>
      </c>
      <c r="U133" s="131" t="str">
        <f t="shared" si="15"/>
        <v/>
      </c>
      <c r="V133" s="131" t="str">
        <f t="shared" si="16"/>
        <v/>
      </c>
      <c r="W133" s="133">
        <f>IF(A133="",0,IF(B133="ANNULLATO",0,IF(AND(B133="DEMO",CONFIGURAZIONE!$B$64="No"),0,1)))</f>
        <v>0</v>
      </c>
      <c r="X133" s="89"/>
      <c r="Y133" s="134" t="str">
        <f t="shared" si="17"/>
        <v/>
      </c>
      <c r="Z133" s="135"/>
    </row>
    <row r="134" spans="1:26">
      <c r="A134" s="126"/>
      <c r="B134" s="127"/>
      <c r="C134" s="128"/>
      <c r="D134" s="128"/>
      <c r="E134" s="128"/>
      <c r="F134" s="127"/>
      <c r="G134" s="127"/>
      <c r="H134" s="127"/>
      <c r="I134" s="127"/>
      <c r="J134" s="129"/>
      <c r="K134" s="129"/>
      <c r="L134" s="130" t="str">
        <f t="shared" si="9"/>
        <v/>
      </c>
      <c r="M134" s="127"/>
      <c r="N134" s="131" t="str">
        <f>IF(A134="","",IF(E134&lt;&gt;"","Incassato",IF(D134&lt;CONFIGURAZIONE!$B$68,"Scaduto","Da incassare")))</f>
        <v/>
      </c>
      <c r="O134" s="131" t="str">
        <f t="shared" si="10"/>
        <v/>
      </c>
      <c r="P134" s="131" t="str">
        <f t="shared" si="11"/>
        <v/>
      </c>
      <c r="Q134" s="131" t="str">
        <f t="shared" si="12"/>
        <v/>
      </c>
      <c r="R134" s="132" t="str">
        <f>IF(I134="","",IFERROR(VLOOKUP(I134,ATTIVITA!$A$7:$J$11,10,FALSE),0))</f>
        <v/>
      </c>
      <c r="S134" s="130">
        <f t="shared" si="13"/>
        <v>0</v>
      </c>
      <c r="T134" s="130">
        <f t="shared" si="14"/>
        <v>0</v>
      </c>
      <c r="U134" s="131" t="str">
        <f t="shared" si="15"/>
        <v/>
      </c>
      <c r="V134" s="131" t="str">
        <f t="shared" si="16"/>
        <v/>
      </c>
      <c r="W134" s="133">
        <f>IF(A134="",0,IF(B134="ANNULLATO",0,IF(AND(B134="DEMO",CONFIGURAZIONE!$B$64="No"),0,1)))</f>
        <v>0</v>
      </c>
      <c r="X134" s="89"/>
      <c r="Y134" s="134" t="str">
        <f t="shared" si="17"/>
        <v/>
      </c>
      <c r="Z134" s="135"/>
    </row>
    <row r="135" spans="1:26">
      <c r="A135" s="126"/>
      <c r="B135" s="127"/>
      <c r="C135" s="128"/>
      <c r="D135" s="128"/>
      <c r="E135" s="128"/>
      <c r="F135" s="127"/>
      <c r="G135" s="127"/>
      <c r="H135" s="127"/>
      <c r="I135" s="127"/>
      <c r="J135" s="129"/>
      <c r="K135" s="129"/>
      <c r="L135" s="130" t="str">
        <f t="shared" ref="L135:L198" si="18">IF(A135="","",SUM(J135:K135))</f>
        <v/>
      </c>
      <c r="M135" s="127"/>
      <c r="N135" s="131" t="str">
        <f>IF(A135="","",IF(E135&lt;&gt;"","Incassato",IF(D135&lt;CONFIGURAZIONE!$B$68,"Scaduto","Da incassare")))</f>
        <v/>
      </c>
      <c r="O135" s="131" t="str">
        <f t="shared" ref="O135:O198" si="19">IF(E135="","",YEAR(E135))</f>
        <v/>
      </c>
      <c r="P135" s="131" t="str">
        <f t="shared" ref="P135:P198" si="20">IF(E135="","",MONTH(E135))</f>
        <v/>
      </c>
      <c r="Q135" s="131" t="str">
        <f t="shared" ref="Q135:Q198" si="21">IF(P135="","",CHOOSE(P135,"Gen","Feb","Mar","Apr","Mag","Giu","Lug","Ago","Set","Ott","Nov","Dic"))</f>
        <v/>
      </c>
      <c r="R135" s="132" t="str">
        <f>IF(I135="","",IFERROR(VLOOKUP(I135,ATTIVITA!$A$7:$J$11,10,FALSE),0))</f>
        <v/>
      </c>
      <c r="S135" s="130">
        <f t="shared" ref="S135:S198" si="22">IF(OR(E135="",W135=0,M135&lt;&gt;"Sì"),0,L135*R135)</f>
        <v>0</v>
      </c>
      <c r="T135" s="130">
        <f t="shared" ref="T135:T198" si="23">IF(AND(E135&lt;&gt;"",M135="Sì",W135=1),L135,0)</f>
        <v>0</v>
      </c>
      <c r="U135" s="131" t="str">
        <f t="shared" ref="U135:U198" si="24">IF(D135="","",YEAR(D135))</f>
        <v/>
      </c>
      <c r="V135" s="131" t="str">
        <f t="shared" ref="V135:V198" si="25">IF(D135="","",MONTH(D135))</f>
        <v/>
      </c>
      <c r="W135" s="133">
        <f>IF(A135="",0,IF(B135="ANNULLATO",0,IF(AND(B135="DEMO",CONFIGURAZIONE!$B$64="No"),0,1)))</f>
        <v>0</v>
      </c>
      <c r="X135" s="89"/>
      <c r="Y135" s="134" t="str">
        <f t="shared" ref="Y135:Y198" si="26">IF(A135="","",L135+IF(X135="",0,X135))</f>
        <v/>
      </c>
      <c r="Z135" s="135"/>
    </row>
    <row r="136" spans="1:26">
      <c r="A136" s="126"/>
      <c r="B136" s="127"/>
      <c r="C136" s="128"/>
      <c r="D136" s="128"/>
      <c r="E136" s="128"/>
      <c r="F136" s="127"/>
      <c r="G136" s="127"/>
      <c r="H136" s="127"/>
      <c r="I136" s="127"/>
      <c r="J136" s="129"/>
      <c r="K136" s="129"/>
      <c r="L136" s="130" t="str">
        <f t="shared" si="18"/>
        <v/>
      </c>
      <c r="M136" s="127"/>
      <c r="N136" s="131" t="str">
        <f>IF(A136="","",IF(E136&lt;&gt;"","Incassato",IF(D136&lt;CONFIGURAZIONE!$B$68,"Scaduto","Da incassare")))</f>
        <v/>
      </c>
      <c r="O136" s="131" t="str">
        <f t="shared" si="19"/>
        <v/>
      </c>
      <c r="P136" s="131" t="str">
        <f t="shared" si="20"/>
        <v/>
      </c>
      <c r="Q136" s="131" t="str">
        <f t="shared" si="21"/>
        <v/>
      </c>
      <c r="R136" s="132" t="str">
        <f>IF(I136="","",IFERROR(VLOOKUP(I136,ATTIVITA!$A$7:$J$11,10,FALSE),0))</f>
        <v/>
      </c>
      <c r="S136" s="130">
        <f t="shared" si="22"/>
        <v>0</v>
      </c>
      <c r="T136" s="130">
        <f t="shared" si="23"/>
        <v>0</v>
      </c>
      <c r="U136" s="131" t="str">
        <f t="shared" si="24"/>
        <v/>
      </c>
      <c r="V136" s="131" t="str">
        <f t="shared" si="25"/>
        <v/>
      </c>
      <c r="W136" s="133">
        <f>IF(A136="",0,IF(B136="ANNULLATO",0,IF(AND(B136="DEMO",CONFIGURAZIONE!$B$64="No"),0,1)))</f>
        <v>0</v>
      </c>
      <c r="X136" s="89"/>
      <c r="Y136" s="134" t="str">
        <f t="shared" si="26"/>
        <v/>
      </c>
      <c r="Z136" s="135"/>
    </row>
    <row r="137" spans="1:26">
      <c r="A137" s="126"/>
      <c r="B137" s="127"/>
      <c r="C137" s="128"/>
      <c r="D137" s="128"/>
      <c r="E137" s="128"/>
      <c r="F137" s="127"/>
      <c r="G137" s="127"/>
      <c r="H137" s="127"/>
      <c r="I137" s="127"/>
      <c r="J137" s="129"/>
      <c r="K137" s="129"/>
      <c r="L137" s="130" t="str">
        <f t="shared" si="18"/>
        <v/>
      </c>
      <c r="M137" s="127"/>
      <c r="N137" s="131" t="str">
        <f>IF(A137="","",IF(E137&lt;&gt;"","Incassato",IF(D137&lt;CONFIGURAZIONE!$B$68,"Scaduto","Da incassare")))</f>
        <v/>
      </c>
      <c r="O137" s="131" t="str">
        <f t="shared" si="19"/>
        <v/>
      </c>
      <c r="P137" s="131" t="str">
        <f t="shared" si="20"/>
        <v/>
      </c>
      <c r="Q137" s="131" t="str">
        <f t="shared" si="21"/>
        <v/>
      </c>
      <c r="R137" s="132" t="str">
        <f>IF(I137="","",IFERROR(VLOOKUP(I137,ATTIVITA!$A$7:$J$11,10,FALSE),0))</f>
        <v/>
      </c>
      <c r="S137" s="130">
        <f t="shared" si="22"/>
        <v>0</v>
      </c>
      <c r="T137" s="130">
        <f t="shared" si="23"/>
        <v>0</v>
      </c>
      <c r="U137" s="131" t="str">
        <f t="shared" si="24"/>
        <v/>
      </c>
      <c r="V137" s="131" t="str">
        <f t="shared" si="25"/>
        <v/>
      </c>
      <c r="W137" s="133">
        <f>IF(A137="",0,IF(B137="ANNULLATO",0,IF(AND(B137="DEMO",CONFIGURAZIONE!$B$64="No"),0,1)))</f>
        <v>0</v>
      </c>
      <c r="X137" s="89"/>
      <c r="Y137" s="134" t="str">
        <f t="shared" si="26"/>
        <v/>
      </c>
      <c r="Z137" s="135"/>
    </row>
    <row r="138" spans="1:26">
      <c r="A138" s="126"/>
      <c r="B138" s="127"/>
      <c r="C138" s="128"/>
      <c r="D138" s="128"/>
      <c r="E138" s="128"/>
      <c r="F138" s="127"/>
      <c r="G138" s="127"/>
      <c r="H138" s="127"/>
      <c r="I138" s="127"/>
      <c r="J138" s="129"/>
      <c r="K138" s="129"/>
      <c r="L138" s="130" t="str">
        <f t="shared" si="18"/>
        <v/>
      </c>
      <c r="M138" s="127"/>
      <c r="N138" s="131" t="str">
        <f>IF(A138="","",IF(E138&lt;&gt;"","Incassato",IF(D138&lt;CONFIGURAZIONE!$B$68,"Scaduto","Da incassare")))</f>
        <v/>
      </c>
      <c r="O138" s="131" t="str">
        <f t="shared" si="19"/>
        <v/>
      </c>
      <c r="P138" s="131" t="str">
        <f t="shared" si="20"/>
        <v/>
      </c>
      <c r="Q138" s="131" t="str">
        <f t="shared" si="21"/>
        <v/>
      </c>
      <c r="R138" s="132" t="str">
        <f>IF(I138="","",IFERROR(VLOOKUP(I138,ATTIVITA!$A$7:$J$11,10,FALSE),0))</f>
        <v/>
      </c>
      <c r="S138" s="130">
        <f t="shared" si="22"/>
        <v>0</v>
      </c>
      <c r="T138" s="130">
        <f t="shared" si="23"/>
        <v>0</v>
      </c>
      <c r="U138" s="131" t="str">
        <f t="shared" si="24"/>
        <v/>
      </c>
      <c r="V138" s="131" t="str">
        <f t="shared" si="25"/>
        <v/>
      </c>
      <c r="W138" s="133">
        <f>IF(A138="",0,IF(B138="ANNULLATO",0,IF(AND(B138="DEMO",CONFIGURAZIONE!$B$64="No"),0,1)))</f>
        <v>0</v>
      </c>
      <c r="X138" s="89"/>
      <c r="Y138" s="134" t="str">
        <f t="shared" si="26"/>
        <v/>
      </c>
      <c r="Z138" s="135"/>
    </row>
    <row r="139" spans="1:26">
      <c r="A139" s="126"/>
      <c r="B139" s="127"/>
      <c r="C139" s="128"/>
      <c r="D139" s="128"/>
      <c r="E139" s="128"/>
      <c r="F139" s="127"/>
      <c r="G139" s="127"/>
      <c r="H139" s="127"/>
      <c r="I139" s="127"/>
      <c r="J139" s="129"/>
      <c r="K139" s="129"/>
      <c r="L139" s="130" t="str">
        <f t="shared" si="18"/>
        <v/>
      </c>
      <c r="M139" s="127"/>
      <c r="N139" s="131" t="str">
        <f>IF(A139="","",IF(E139&lt;&gt;"","Incassato",IF(D139&lt;CONFIGURAZIONE!$B$68,"Scaduto","Da incassare")))</f>
        <v/>
      </c>
      <c r="O139" s="131" t="str">
        <f t="shared" si="19"/>
        <v/>
      </c>
      <c r="P139" s="131" t="str">
        <f t="shared" si="20"/>
        <v/>
      </c>
      <c r="Q139" s="131" t="str">
        <f t="shared" si="21"/>
        <v/>
      </c>
      <c r="R139" s="132" t="str">
        <f>IF(I139="","",IFERROR(VLOOKUP(I139,ATTIVITA!$A$7:$J$11,10,FALSE),0))</f>
        <v/>
      </c>
      <c r="S139" s="130">
        <f t="shared" si="22"/>
        <v>0</v>
      </c>
      <c r="T139" s="130">
        <f t="shared" si="23"/>
        <v>0</v>
      </c>
      <c r="U139" s="131" t="str">
        <f t="shared" si="24"/>
        <v/>
      </c>
      <c r="V139" s="131" t="str">
        <f t="shared" si="25"/>
        <v/>
      </c>
      <c r="W139" s="133">
        <f>IF(A139="",0,IF(B139="ANNULLATO",0,IF(AND(B139="DEMO",CONFIGURAZIONE!$B$64="No"),0,1)))</f>
        <v>0</v>
      </c>
      <c r="X139" s="89"/>
      <c r="Y139" s="134" t="str">
        <f t="shared" si="26"/>
        <v/>
      </c>
      <c r="Z139" s="135"/>
    </row>
    <row r="140" spans="1:26">
      <c r="A140" s="126"/>
      <c r="B140" s="127"/>
      <c r="C140" s="128"/>
      <c r="D140" s="128"/>
      <c r="E140" s="128"/>
      <c r="F140" s="127"/>
      <c r="G140" s="127"/>
      <c r="H140" s="127"/>
      <c r="I140" s="127"/>
      <c r="J140" s="129"/>
      <c r="K140" s="129"/>
      <c r="L140" s="130" t="str">
        <f t="shared" si="18"/>
        <v/>
      </c>
      <c r="M140" s="127"/>
      <c r="N140" s="131" t="str">
        <f>IF(A140="","",IF(E140&lt;&gt;"","Incassato",IF(D140&lt;CONFIGURAZIONE!$B$68,"Scaduto","Da incassare")))</f>
        <v/>
      </c>
      <c r="O140" s="131" t="str">
        <f t="shared" si="19"/>
        <v/>
      </c>
      <c r="P140" s="131" t="str">
        <f t="shared" si="20"/>
        <v/>
      </c>
      <c r="Q140" s="131" t="str">
        <f t="shared" si="21"/>
        <v/>
      </c>
      <c r="R140" s="132" t="str">
        <f>IF(I140="","",IFERROR(VLOOKUP(I140,ATTIVITA!$A$7:$J$11,10,FALSE),0))</f>
        <v/>
      </c>
      <c r="S140" s="130">
        <f t="shared" si="22"/>
        <v>0</v>
      </c>
      <c r="T140" s="130">
        <f t="shared" si="23"/>
        <v>0</v>
      </c>
      <c r="U140" s="131" t="str">
        <f t="shared" si="24"/>
        <v/>
      </c>
      <c r="V140" s="131" t="str">
        <f t="shared" si="25"/>
        <v/>
      </c>
      <c r="W140" s="133">
        <f>IF(A140="",0,IF(B140="ANNULLATO",0,IF(AND(B140="DEMO",CONFIGURAZIONE!$B$64="No"),0,1)))</f>
        <v>0</v>
      </c>
      <c r="X140" s="89"/>
      <c r="Y140" s="134" t="str">
        <f t="shared" si="26"/>
        <v/>
      </c>
      <c r="Z140" s="135"/>
    </row>
    <row r="141" spans="1:26">
      <c r="A141" s="126"/>
      <c r="B141" s="127"/>
      <c r="C141" s="128"/>
      <c r="D141" s="128"/>
      <c r="E141" s="128"/>
      <c r="F141" s="127"/>
      <c r="G141" s="127"/>
      <c r="H141" s="127"/>
      <c r="I141" s="127"/>
      <c r="J141" s="129"/>
      <c r="K141" s="129"/>
      <c r="L141" s="130" t="str">
        <f t="shared" si="18"/>
        <v/>
      </c>
      <c r="M141" s="127"/>
      <c r="N141" s="131" t="str">
        <f>IF(A141="","",IF(E141&lt;&gt;"","Incassato",IF(D141&lt;CONFIGURAZIONE!$B$68,"Scaduto","Da incassare")))</f>
        <v/>
      </c>
      <c r="O141" s="131" t="str">
        <f t="shared" si="19"/>
        <v/>
      </c>
      <c r="P141" s="131" t="str">
        <f t="shared" si="20"/>
        <v/>
      </c>
      <c r="Q141" s="131" t="str">
        <f t="shared" si="21"/>
        <v/>
      </c>
      <c r="R141" s="132" t="str">
        <f>IF(I141="","",IFERROR(VLOOKUP(I141,ATTIVITA!$A$7:$J$11,10,FALSE),0))</f>
        <v/>
      </c>
      <c r="S141" s="130">
        <f t="shared" si="22"/>
        <v>0</v>
      </c>
      <c r="T141" s="130">
        <f t="shared" si="23"/>
        <v>0</v>
      </c>
      <c r="U141" s="131" t="str">
        <f t="shared" si="24"/>
        <v/>
      </c>
      <c r="V141" s="131" t="str">
        <f t="shared" si="25"/>
        <v/>
      </c>
      <c r="W141" s="133">
        <f>IF(A141="",0,IF(B141="ANNULLATO",0,IF(AND(B141="DEMO",CONFIGURAZIONE!$B$64="No"),0,1)))</f>
        <v>0</v>
      </c>
      <c r="X141" s="89"/>
      <c r="Y141" s="134" t="str">
        <f t="shared" si="26"/>
        <v/>
      </c>
      <c r="Z141" s="135"/>
    </row>
    <row r="142" spans="1:26">
      <c r="A142" s="126"/>
      <c r="B142" s="127"/>
      <c r="C142" s="128"/>
      <c r="D142" s="128"/>
      <c r="E142" s="128"/>
      <c r="F142" s="127"/>
      <c r="G142" s="127"/>
      <c r="H142" s="127"/>
      <c r="I142" s="127"/>
      <c r="J142" s="129"/>
      <c r="K142" s="129"/>
      <c r="L142" s="130" t="str">
        <f t="shared" si="18"/>
        <v/>
      </c>
      <c r="M142" s="127"/>
      <c r="N142" s="131" t="str">
        <f>IF(A142="","",IF(E142&lt;&gt;"","Incassato",IF(D142&lt;CONFIGURAZIONE!$B$68,"Scaduto","Da incassare")))</f>
        <v/>
      </c>
      <c r="O142" s="131" t="str">
        <f t="shared" si="19"/>
        <v/>
      </c>
      <c r="P142" s="131" t="str">
        <f t="shared" si="20"/>
        <v/>
      </c>
      <c r="Q142" s="131" t="str">
        <f t="shared" si="21"/>
        <v/>
      </c>
      <c r="R142" s="132" t="str">
        <f>IF(I142="","",IFERROR(VLOOKUP(I142,ATTIVITA!$A$7:$J$11,10,FALSE),0))</f>
        <v/>
      </c>
      <c r="S142" s="130">
        <f t="shared" si="22"/>
        <v>0</v>
      </c>
      <c r="T142" s="130">
        <f t="shared" si="23"/>
        <v>0</v>
      </c>
      <c r="U142" s="131" t="str">
        <f t="shared" si="24"/>
        <v/>
      </c>
      <c r="V142" s="131" t="str">
        <f t="shared" si="25"/>
        <v/>
      </c>
      <c r="W142" s="133">
        <f>IF(A142="",0,IF(B142="ANNULLATO",0,IF(AND(B142="DEMO",CONFIGURAZIONE!$B$64="No"),0,1)))</f>
        <v>0</v>
      </c>
      <c r="X142" s="89"/>
      <c r="Y142" s="134" t="str">
        <f t="shared" si="26"/>
        <v/>
      </c>
      <c r="Z142" s="135"/>
    </row>
    <row r="143" spans="1:26">
      <c r="A143" s="126"/>
      <c r="B143" s="127"/>
      <c r="C143" s="128"/>
      <c r="D143" s="128"/>
      <c r="E143" s="128"/>
      <c r="F143" s="127"/>
      <c r="G143" s="127"/>
      <c r="H143" s="127"/>
      <c r="I143" s="127"/>
      <c r="J143" s="129"/>
      <c r="K143" s="129"/>
      <c r="L143" s="130" t="str">
        <f t="shared" si="18"/>
        <v/>
      </c>
      <c r="M143" s="127"/>
      <c r="N143" s="131" t="str">
        <f>IF(A143="","",IF(E143&lt;&gt;"","Incassato",IF(D143&lt;CONFIGURAZIONE!$B$68,"Scaduto","Da incassare")))</f>
        <v/>
      </c>
      <c r="O143" s="131" t="str">
        <f t="shared" si="19"/>
        <v/>
      </c>
      <c r="P143" s="131" t="str">
        <f t="shared" si="20"/>
        <v/>
      </c>
      <c r="Q143" s="131" t="str">
        <f t="shared" si="21"/>
        <v/>
      </c>
      <c r="R143" s="132" t="str">
        <f>IF(I143="","",IFERROR(VLOOKUP(I143,ATTIVITA!$A$7:$J$11,10,FALSE),0))</f>
        <v/>
      </c>
      <c r="S143" s="130">
        <f t="shared" si="22"/>
        <v>0</v>
      </c>
      <c r="T143" s="130">
        <f t="shared" si="23"/>
        <v>0</v>
      </c>
      <c r="U143" s="131" t="str">
        <f t="shared" si="24"/>
        <v/>
      </c>
      <c r="V143" s="131" t="str">
        <f t="shared" si="25"/>
        <v/>
      </c>
      <c r="W143" s="133">
        <f>IF(A143="",0,IF(B143="ANNULLATO",0,IF(AND(B143="DEMO",CONFIGURAZIONE!$B$64="No"),0,1)))</f>
        <v>0</v>
      </c>
      <c r="X143" s="89"/>
      <c r="Y143" s="134" t="str">
        <f t="shared" si="26"/>
        <v/>
      </c>
      <c r="Z143" s="135"/>
    </row>
    <row r="144" spans="1:26">
      <c r="A144" s="126"/>
      <c r="B144" s="127"/>
      <c r="C144" s="128"/>
      <c r="D144" s="128"/>
      <c r="E144" s="128"/>
      <c r="F144" s="127"/>
      <c r="G144" s="127"/>
      <c r="H144" s="127"/>
      <c r="I144" s="127"/>
      <c r="J144" s="129"/>
      <c r="K144" s="129"/>
      <c r="L144" s="130" t="str">
        <f t="shared" si="18"/>
        <v/>
      </c>
      <c r="M144" s="127"/>
      <c r="N144" s="131" t="str">
        <f>IF(A144="","",IF(E144&lt;&gt;"","Incassato",IF(D144&lt;CONFIGURAZIONE!$B$68,"Scaduto","Da incassare")))</f>
        <v/>
      </c>
      <c r="O144" s="131" t="str">
        <f t="shared" si="19"/>
        <v/>
      </c>
      <c r="P144" s="131" t="str">
        <f t="shared" si="20"/>
        <v/>
      </c>
      <c r="Q144" s="131" t="str">
        <f t="shared" si="21"/>
        <v/>
      </c>
      <c r="R144" s="132" t="str">
        <f>IF(I144="","",IFERROR(VLOOKUP(I144,ATTIVITA!$A$7:$J$11,10,FALSE),0))</f>
        <v/>
      </c>
      <c r="S144" s="130">
        <f t="shared" si="22"/>
        <v>0</v>
      </c>
      <c r="T144" s="130">
        <f t="shared" si="23"/>
        <v>0</v>
      </c>
      <c r="U144" s="131" t="str">
        <f t="shared" si="24"/>
        <v/>
      </c>
      <c r="V144" s="131" t="str">
        <f t="shared" si="25"/>
        <v/>
      </c>
      <c r="W144" s="133">
        <f>IF(A144="",0,IF(B144="ANNULLATO",0,IF(AND(B144="DEMO",CONFIGURAZIONE!$B$64="No"),0,1)))</f>
        <v>0</v>
      </c>
      <c r="X144" s="89"/>
      <c r="Y144" s="134" t="str">
        <f t="shared" si="26"/>
        <v/>
      </c>
      <c r="Z144" s="135"/>
    </row>
    <row r="145" spans="1:26">
      <c r="A145" s="126"/>
      <c r="B145" s="127"/>
      <c r="C145" s="128"/>
      <c r="D145" s="128"/>
      <c r="E145" s="128"/>
      <c r="F145" s="127"/>
      <c r="G145" s="127"/>
      <c r="H145" s="127"/>
      <c r="I145" s="127"/>
      <c r="J145" s="129"/>
      <c r="K145" s="129"/>
      <c r="L145" s="130" t="str">
        <f t="shared" si="18"/>
        <v/>
      </c>
      <c r="M145" s="127"/>
      <c r="N145" s="131" t="str">
        <f>IF(A145="","",IF(E145&lt;&gt;"","Incassato",IF(D145&lt;CONFIGURAZIONE!$B$68,"Scaduto","Da incassare")))</f>
        <v/>
      </c>
      <c r="O145" s="131" t="str">
        <f t="shared" si="19"/>
        <v/>
      </c>
      <c r="P145" s="131" t="str">
        <f t="shared" si="20"/>
        <v/>
      </c>
      <c r="Q145" s="131" t="str">
        <f t="shared" si="21"/>
        <v/>
      </c>
      <c r="R145" s="132" t="str">
        <f>IF(I145="","",IFERROR(VLOOKUP(I145,ATTIVITA!$A$7:$J$11,10,FALSE),0))</f>
        <v/>
      </c>
      <c r="S145" s="130">
        <f t="shared" si="22"/>
        <v>0</v>
      </c>
      <c r="T145" s="130">
        <f t="shared" si="23"/>
        <v>0</v>
      </c>
      <c r="U145" s="131" t="str">
        <f t="shared" si="24"/>
        <v/>
      </c>
      <c r="V145" s="131" t="str">
        <f t="shared" si="25"/>
        <v/>
      </c>
      <c r="W145" s="133">
        <f>IF(A145="",0,IF(B145="ANNULLATO",0,IF(AND(B145="DEMO",CONFIGURAZIONE!$B$64="No"),0,1)))</f>
        <v>0</v>
      </c>
      <c r="X145" s="89"/>
      <c r="Y145" s="134" t="str">
        <f t="shared" si="26"/>
        <v/>
      </c>
      <c r="Z145" s="135"/>
    </row>
    <row r="146" spans="1:26">
      <c r="A146" s="126"/>
      <c r="B146" s="127"/>
      <c r="C146" s="128"/>
      <c r="D146" s="128"/>
      <c r="E146" s="128"/>
      <c r="F146" s="127"/>
      <c r="G146" s="127"/>
      <c r="H146" s="127"/>
      <c r="I146" s="127"/>
      <c r="J146" s="129"/>
      <c r="K146" s="129"/>
      <c r="L146" s="130" t="str">
        <f t="shared" si="18"/>
        <v/>
      </c>
      <c r="M146" s="127"/>
      <c r="N146" s="131" t="str">
        <f>IF(A146="","",IF(E146&lt;&gt;"","Incassato",IF(D146&lt;CONFIGURAZIONE!$B$68,"Scaduto","Da incassare")))</f>
        <v/>
      </c>
      <c r="O146" s="131" t="str">
        <f t="shared" si="19"/>
        <v/>
      </c>
      <c r="P146" s="131" t="str">
        <f t="shared" si="20"/>
        <v/>
      </c>
      <c r="Q146" s="131" t="str">
        <f t="shared" si="21"/>
        <v/>
      </c>
      <c r="R146" s="132" t="str">
        <f>IF(I146="","",IFERROR(VLOOKUP(I146,ATTIVITA!$A$7:$J$11,10,FALSE),0))</f>
        <v/>
      </c>
      <c r="S146" s="130">
        <f t="shared" si="22"/>
        <v>0</v>
      </c>
      <c r="T146" s="130">
        <f t="shared" si="23"/>
        <v>0</v>
      </c>
      <c r="U146" s="131" t="str">
        <f t="shared" si="24"/>
        <v/>
      </c>
      <c r="V146" s="131" t="str">
        <f t="shared" si="25"/>
        <v/>
      </c>
      <c r="W146" s="133">
        <f>IF(A146="",0,IF(B146="ANNULLATO",0,IF(AND(B146="DEMO",CONFIGURAZIONE!$B$64="No"),0,1)))</f>
        <v>0</v>
      </c>
      <c r="X146" s="89"/>
      <c r="Y146" s="134" t="str">
        <f t="shared" si="26"/>
        <v/>
      </c>
      <c r="Z146" s="135"/>
    </row>
    <row r="147" spans="1:26">
      <c r="A147" s="126"/>
      <c r="B147" s="127"/>
      <c r="C147" s="128"/>
      <c r="D147" s="128"/>
      <c r="E147" s="128"/>
      <c r="F147" s="127"/>
      <c r="G147" s="127"/>
      <c r="H147" s="127"/>
      <c r="I147" s="127"/>
      <c r="J147" s="129"/>
      <c r="K147" s="129"/>
      <c r="L147" s="130" t="str">
        <f t="shared" si="18"/>
        <v/>
      </c>
      <c r="M147" s="127"/>
      <c r="N147" s="131" t="str">
        <f>IF(A147="","",IF(E147&lt;&gt;"","Incassato",IF(D147&lt;CONFIGURAZIONE!$B$68,"Scaduto","Da incassare")))</f>
        <v/>
      </c>
      <c r="O147" s="131" t="str">
        <f t="shared" si="19"/>
        <v/>
      </c>
      <c r="P147" s="131" t="str">
        <f t="shared" si="20"/>
        <v/>
      </c>
      <c r="Q147" s="131" t="str">
        <f t="shared" si="21"/>
        <v/>
      </c>
      <c r="R147" s="132" t="str">
        <f>IF(I147="","",IFERROR(VLOOKUP(I147,ATTIVITA!$A$7:$J$11,10,FALSE),0))</f>
        <v/>
      </c>
      <c r="S147" s="130">
        <f t="shared" si="22"/>
        <v>0</v>
      </c>
      <c r="T147" s="130">
        <f t="shared" si="23"/>
        <v>0</v>
      </c>
      <c r="U147" s="131" t="str">
        <f t="shared" si="24"/>
        <v/>
      </c>
      <c r="V147" s="131" t="str">
        <f t="shared" si="25"/>
        <v/>
      </c>
      <c r="W147" s="133">
        <f>IF(A147="",0,IF(B147="ANNULLATO",0,IF(AND(B147="DEMO",CONFIGURAZIONE!$B$64="No"),0,1)))</f>
        <v>0</v>
      </c>
      <c r="X147" s="89"/>
      <c r="Y147" s="134" t="str">
        <f t="shared" si="26"/>
        <v/>
      </c>
      <c r="Z147" s="135"/>
    </row>
    <row r="148" spans="1:26">
      <c r="A148" s="126"/>
      <c r="B148" s="127"/>
      <c r="C148" s="128"/>
      <c r="D148" s="128"/>
      <c r="E148" s="128"/>
      <c r="F148" s="127"/>
      <c r="G148" s="127"/>
      <c r="H148" s="127"/>
      <c r="I148" s="127"/>
      <c r="J148" s="129"/>
      <c r="K148" s="129"/>
      <c r="L148" s="130" t="str">
        <f t="shared" si="18"/>
        <v/>
      </c>
      <c r="M148" s="127"/>
      <c r="N148" s="131" t="str">
        <f>IF(A148="","",IF(E148&lt;&gt;"","Incassato",IF(D148&lt;CONFIGURAZIONE!$B$68,"Scaduto","Da incassare")))</f>
        <v/>
      </c>
      <c r="O148" s="131" t="str">
        <f t="shared" si="19"/>
        <v/>
      </c>
      <c r="P148" s="131" t="str">
        <f t="shared" si="20"/>
        <v/>
      </c>
      <c r="Q148" s="131" t="str">
        <f t="shared" si="21"/>
        <v/>
      </c>
      <c r="R148" s="132" t="str">
        <f>IF(I148="","",IFERROR(VLOOKUP(I148,ATTIVITA!$A$7:$J$11,10,FALSE),0))</f>
        <v/>
      </c>
      <c r="S148" s="130">
        <f t="shared" si="22"/>
        <v>0</v>
      </c>
      <c r="T148" s="130">
        <f t="shared" si="23"/>
        <v>0</v>
      </c>
      <c r="U148" s="131" t="str">
        <f t="shared" si="24"/>
        <v/>
      </c>
      <c r="V148" s="131" t="str">
        <f t="shared" si="25"/>
        <v/>
      </c>
      <c r="W148" s="133">
        <f>IF(A148="",0,IF(B148="ANNULLATO",0,IF(AND(B148="DEMO",CONFIGURAZIONE!$B$64="No"),0,1)))</f>
        <v>0</v>
      </c>
      <c r="X148" s="89"/>
      <c r="Y148" s="134" t="str">
        <f t="shared" si="26"/>
        <v/>
      </c>
      <c r="Z148" s="135"/>
    </row>
    <row r="149" spans="1:26">
      <c r="A149" s="126"/>
      <c r="B149" s="127"/>
      <c r="C149" s="128"/>
      <c r="D149" s="128"/>
      <c r="E149" s="128"/>
      <c r="F149" s="127"/>
      <c r="G149" s="127"/>
      <c r="H149" s="127"/>
      <c r="I149" s="127"/>
      <c r="J149" s="129"/>
      <c r="K149" s="129"/>
      <c r="L149" s="130" t="str">
        <f t="shared" si="18"/>
        <v/>
      </c>
      <c r="M149" s="127"/>
      <c r="N149" s="131" t="str">
        <f>IF(A149="","",IF(E149&lt;&gt;"","Incassato",IF(D149&lt;CONFIGURAZIONE!$B$68,"Scaduto","Da incassare")))</f>
        <v/>
      </c>
      <c r="O149" s="131" t="str">
        <f t="shared" si="19"/>
        <v/>
      </c>
      <c r="P149" s="131" t="str">
        <f t="shared" si="20"/>
        <v/>
      </c>
      <c r="Q149" s="131" t="str">
        <f t="shared" si="21"/>
        <v/>
      </c>
      <c r="R149" s="132" t="str">
        <f>IF(I149="","",IFERROR(VLOOKUP(I149,ATTIVITA!$A$7:$J$11,10,FALSE),0))</f>
        <v/>
      </c>
      <c r="S149" s="130">
        <f t="shared" si="22"/>
        <v>0</v>
      </c>
      <c r="T149" s="130">
        <f t="shared" si="23"/>
        <v>0</v>
      </c>
      <c r="U149" s="131" t="str">
        <f t="shared" si="24"/>
        <v/>
      </c>
      <c r="V149" s="131" t="str">
        <f t="shared" si="25"/>
        <v/>
      </c>
      <c r="W149" s="133">
        <f>IF(A149="",0,IF(B149="ANNULLATO",0,IF(AND(B149="DEMO",CONFIGURAZIONE!$B$64="No"),0,1)))</f>
        <v>0</v>
      </c>
      <c r="X149" s="89"/>
      <c r="Y149" s="134" t="str">
        <f t="shared" si="26"/>
        <v/>
      </c>
      <c r="Z149" s="135"/>
    </row>
    <row r="150" spans="1:26">
      <c r="A150" s="126"/>
      <c r="B150" s="127"/>
      <c r="C150" s="128"/>
      <c r="D150" s="128"/>
      <c r="E150" s="128"/>
      <c r="F150" s="127"/>
      <c r="G150" s="127"/>
      <c r="H150" s="127"/>
      <c r="I150" s="127"/>
      <c r="J150" s="129"/>
      <c r="K150" s="129"/>
      <c r="L150" s="130" t="str">
        <f t="shared" si="18"/>
        <v/>
      </c>
      <c r="M150" s="127"/>
      <c r="N150" s="131" t="str">
        <f>IF(A150="","",IF(E150&lt;&gt;"","Incassato",IF(D150&lt;CONFIGURAZIONE!$B$68,"Scaduto","Da incassare")))</f>
        <v/>
      </c>
      <c r="O150" s="131" t="str">
        <f t="shared" si="19"/>
        <v/>
      </c>
      <c r="P150" s="131" t="str">
        <f t="shared" si="20"/>
        <v/>
      </c>
      <c r="Q150" s="131" t="str">
        <f t="shared" si="21"/>
        <v/>
      </c>
      <c r="R150" s="132" t="str">
        <f>IF(I150="","",IFERROR(VLOOKUP(I150,ATTIVITA!$A$7:$J$11,10,FALSE),0))</f>
        <v/>
      </c>
      <c r="S150" s="130">
        <f t="shared" si="22"/>
        <v>0</v>
      </c>
      <c r="T150" s="130">
        <f t="shared" si="23"/>
        <v>0</v>
      </c>
      <c r="U150" s="131" t="str">
        <f t="shared" si="24"/>
        <v/>
      </c>
      <c r="V150" s="131" t="str">
        <f t="shared" si="25"/>
        <v/>
      </c>
      <c r="W150" s="133">
        <f>IF(A150="",0,IF(B150="ANNULLATO",0,IF(AND(B150="DEMO",CONFIGURAZIONE!$B$64="No"),0,1)))</f>
        <v>0</v>
      </c>
      <c r="X150" s="89"/>
      <c r="Y150" s="134" t="str">
        <f t="shared" si="26"/>
        <v/>
      </c>
      <c r="Z150" s="135"/>
    </row>
    <row r="151" spans="1:26">
      <c r="A151" s="126"/>
      <c r="B151" s="127"/>
      <c r="C151" s="128"/>
      <c r="D151" s="128"/>
      <c r="E151" s="128"/>
      <c r="F151" s="127"/>
      <c r="G151" s="127"/>
      <c r="H151" s="127"/>
      <c r="I151" s="127"/>
      <c r="J151" s="129"/>
      <c r="K151" s="129"/>
      <c r="L151" s="130" t="str">
        <f t="shared" si="18"/>
        <v/>
      </c>
      <c r="M151" s="127"/>
      <c r="N151" s="131" t="str">
        <f>IF(A151="","",IF(E151&lt;&gt;"","Incassato",IF(D151&lt;CONFIGURAZIONE!$B$68,"Scaduto","Da incassare")))</f>
        <v/>
      </c>
      <c r="O151" s="131" t="str">
        <f t="shared" si="19"/>
        <v/>
      </c>
      <c r="P151" s="131" t="str">
        <f t="shared" si="20"/>
        <v/>
      </c>
      <c r="Q151" s="131" t="str">
        <f t="shared" si="21"/>
        <v/>
      </c>
      <c r="R151" s="132" t="str">
        <f>IF(I151="","",IFERROR(VLOOKUP(I151,ATTIVITA!$A$7:$J$11,10,FALSE),0))</f>
        <v/>
      </c>
      <c r="S151" s="130">
        <f t="shared" si="22"/>
        <v>0</v>
      </c>
      <c r="T151" s="130">
        <f t="shared" si="23"/>
        <v>0</v>
      </c>
      <c r="U151" s="131" t="str">
        <f t="shared" si="24"/>
        <v/>
      </c>
      <c r="V151" s="131" t="str">
        <f t="shared" si="25"/>
        <v/>
      </c>
      <c r="W151" s="133">
        <f>IF(A151="",0,IF(B151="ANNULLATO",0,IF(AND(B151="DEMO",CONFIGURAZIONE!$B$64="No"),0,1)))</f>
        <v>0</v>
      </c>
      <c r="X151" s="89"/>
      <c r="Y151" s="134" t="str">
        <f t="shared" si="26"/>
        <v/>
      </c>
      <c r="Z151" s="135"/>
    </row>
    <row r="152" spans="1:26">
      <c r="A152" s="126"/>
      <c r="B152" s="127"/>
      <c r="C152" s="128"/>
      <c r="D152" s="128"/>
      <c r="E152" s="128"/>
      <c r="F152" s="127"/>
      <c r="G152" s="127"/>
      <c r="H152" s="127"/>
      <c r="I152" s="127"/>
      <c r="J152" s="129"/>
      <c r="K152" s="129"/>
      <c r="L152" s="130" t="str">
        <f t="shared" si="18"/>
        <v/>
      </c>
      <c r="M152" s="127"/>
      <c r="N152" s="131" t="str">
        <f>IF(A152="","",IF(E152&lt;&gt;"","Incassato",IF(D152&lt;CONFIGURAZIONE!$B$68,"Scaduto","Da incassare")))</f>
        <v/>
      </c>
      <c r="O152" s="131" t="str">
        <f t="shared" si="19"/>
        <v/>
      </c>
      <c r="P152" s="131" t="str">
        <f t="shared" si="20"/>
        <v/>
      </c>
      <c r="Q152" s="131" t="str">
        <f t="shared" si="21"/>
        <v/>
      </c>
      <c r="R152" s="132" t="str">
        <f>IF(I152="","",IFERROR(VLOOKUP(I152,ATTIVITA!$A$7:$J$11,10,FALSE),0))</f>
        <v/>
      </c>
      <c r="S152" s="130">
        <f t="shared" si="22"/>
        <v>0</v>
      </c>
      <c r="T152" s="130">
        <f t="shared" si="23"/>
        <v>0</v>
      </c>
      <c r="U152" s="131" t="str">
        <f t="shared" si="24"/>
        <v/>
      </c>
      <c r="V152" s="131" t="str">
        <f t="shared" si="25"/>
        <v/>
      </c>
      <c r="W152" s="133">
        <f>IF(A152="",0,IF(B152="ANNULLATO",0,IF(AND(B152="DEMO",CONFIGURAZIONE!$B$64="No"),0,1)))</f>
        <v>0</v>
      </c>
      <c r="X152" s="89"/>
      <c r="Y152" s="134" t="str">
        <f t="shared" si="26"/>
        <v/>
      </c>
      <c r="Z152" s="135"/>
    </row>
    <row r="153" spans="1:26">
      <c r="A153" s="126"/>
      <c r="B153" s="127"/>
      <c r="C153" s="128"/>
      <c r="D153" s="128"/>
      <c r="E153" s="128"/>
      <c r="F153" s="127"/>
      <c r="G153" s="127"/>
      <c r="H153" s="127"/>
      <c r="I153" s="127"/>
      <c r="J153" s="129"/>
      <c r="K153" s="129"/>
      <c r="L153" s="130" t="str">
        <f t="shared" si="18"/>
        <v/>
      </c>
      <c r="M153" s="127"/>
      <c r="N153" s="131" t="str">
        <f>IF(A153="","",IF(E153&lt;&gt;"","Incassato",IF(D153&lt;CONFIGURAZIONE!$B$68,"Scaduto","Da incassare")))</f>
        <v/>
      </c>
      <c r="O153" s="131" t="str">
        <f t="shared" si="19"/>
        <v/>
      </c>
      <c r="P153" s="131" t="str">
        <f t="shared" si="20"/>
        <v/>
      </c>
      <c r="Q153" s="131" t="str">
        <f t="shared" si="21"/>
        <v/>
      </c>
      <c r="R153" s="132" t="str">
        <f>IF(I153="","",IFERROR(VLOOKUP(I153,ATTIVITA!$A$7:$J$11,10,FALSE),0))</f>
        <v/>
      </c>
      <c r="S153" s="130">
        <f t="shared" si="22"/>
        <v>0</v>
      </c>
      <c r="T153" s="130">
        <f t="shared" si="23"/>
        <v>0</v>
      </c>
      <c r="U153" s="131" t="str">
        <f t="shared" si="24"/>
        <v/>
      </c>
      <c r="V153" s="131" t="str">
        <f t="shared" si="25"/>
        <v/>
      </c>
      <c r="W153" s="133">
        <f>IF(A153="",0,IF(B153="ANNULLATO",0,IF(AND(B153="DEMO",CONFIGURAZIONE!$B$64="No"),0,1)))</f>
        <v>0</v>
      </c>
      <c r="X153" s="89"/>
      <c r="Y153" s="134" t="str">
        <f t="shared" si="26"/>
        <v/>
      </c>
      <c r="Z153" s="135"/>
    </row>
    <row r="154" spans="1:26">
      <c r="A154" s="126"/>
      <c r="B154" s="127"/>
      <c r="C154" s="128"/>
      <c r="D154" s="128"/>
      <c r="E154" s="128"/>
      <c r="F154" s="127"/>
      <c r="G154" s="127"/>
      <c r="H154" s="127"/>
      <c r="I154" s="127"/>
      <c r="J154" s="129"/>
      <c r="K154" s="129"/>
      <c r="L154" s="130" t="str">
        <f t="shared" si="18"/>
        <v/>
      </c>
      <c r="M154" s="127"/>
      <c r="N154" s="131" t="str">
        <f>IF(A154="","",IF(E154&lt;&gt;"","Incassato",IF(D154&lt;CONFIGURAZIONE!$B$68,"Scaduto","Da incassare")))</f>
        <v/>
      </c>
      <c r="O154" s="131" t="str">
        <f t="shared" si="19"/>
        <v/>
      </c>
      <c r="P154" s="131" t="str">
        <f t="shared" si="20"/>
        <v/>
      </c>
      <c r="Q154" s="131" t="str">
        <f t="shared" si="21"/>
        <v/>
      </c>
      <c r="R154" s="132" t="str">
        <f>IF(I154="","",IFERROR(VLOOKUP(I154,ATTIVITA!$A$7:$J$11,10,FALSE),0))</f>
        <v/>
      </c>
      <c r="S154" s="130">
        <f t="shared" si="22"/>
        <v>0</v>
      </c>
      <c r="T154" s="130">
        <f t="shared" si="23"/>
        <v>0</v>
      </c>
      <c r="U154" s="131" t="str">
        <f t="shared" si="24"/>
        <v/>
      </c>
      <c r="V154" s="131" t="str">
        <f t="shared" si="25"/>
        <v/>
      </c>
      <c r="W154" s="133">
        <f>IF(A154="",0,IF(B154="ANNULLATO",0,IF(AND(B154="DEMO",CONFIGURAZIONE!$B$64="No"),0,1)))</f>
        <v>0</v>
      </c>
      <c r="X154" s="89"/>
      <c r="Y154" s="134" t="str">
        <f t="shared" si="26"/>
        <v/>
      </c>
      <c r="Z154" s="135"/>
    </row>
    <row r="155" spans="1:26">
      <c r="A155" s="126"/>
      <c r="B155" s="127"/>
      <c r="C155" s="128"/>
      <c r="D155" s="128"/>
      <c r="E155" s="128"/>
      <c r="F155" s="127"/>
      <c r="G155" s="127"/>
      <c r="H155" s="127"/>
      <c r="I155" s="127"/>
      <c r="J155" s="129"/>
      <c r="K155" s="129"/>
      <c r="L155" s="130" t="str">
        <f t="shared" si="18"/>
        <v/>
      </c>
      <c r="M155" s="127"/>
      <c r="N155" s="131" t="str">
        <f>IF(A155="","",IF(E155&lt;&gt;"","Incassato",IF(D155&lt;CONFIGURAZIONE!$B$68,"Scaduto","Da incassare")))</f>
        <v/>
      </c>
      <c r="O155" s="131" t="str">
        <f t="shared" si="19"/>
        <v/>
      </c>
      <c r="P155" s="131" t="str">
        <f t="shared" si="20"/>
        <v/>
      </c>
      <c r="Q155" s="131" t="str">
        <f t="shared" si="21"/>
        <v/>
      </c>
      <c r="R155" s="132" t="str">
        <f>IF(I155="","",IFERROR(VLOOKUP(I155,ATTIVITA!$A$7:$J$11,10,FALSE),0))</f>
        <v/>
      </c>
      <c r="S155" s="130">
        <f t="shared" si="22"/>
        <v>0</v>
      </c>
      <c r="T155" s="130">
        <f t="shared" si="23"/>
        <v>0</v>
      </c>
      <c r="U155" s="131" t="str">
        <f t="shared" si="24"/>
        <v/>
      </c>
      <c r="V155" s="131" t="str">
        <f t="shared" si="25"/>
        <v/>
      </c>
      <c r="W155" s="133">
        <f>IF(A155="",0,IF(B155="ANNULLATO",0,IF(AND(B155="DEMO",CONFIGURAZIONE!$B$64="No"),0,1)))</f>
        <v>0</v>
      </c>
      <c r="X155" s="89"/>
      <c r="Y155" s="134" t="str">
        <f t="shared" si="26"/>
        <v/>
      </c>
      <c r="Z155" s="135"/>
    </row>
    <row r="156" spans="1:26">
      <c r="A156" s="126"/>
      <c r="B156" s="127"/>
      <c r="C156" s="128"/>
      <c r="D156" s="128"/>
      <c r="E156" s="128"/>
      <c r="F156" s="127"/>
      <c r="G156" s="127"/>
      <c r="H156" s="127"/>
      <c r="I156" s="127"/>
      <c r="J156" s="129"/>
      <c r="K156" s="129"/>
      <c r="L156" s="130" t="str">
        <f t="shared" si="18"/>
        <v/>
      </c>
      <c r="M156" s="127"/>
      <c r="N156" s="131" t="str">
        <f>IF(A156="","",IF(E156&lt;&gt;"","Incassato",IF(D156&lt;CONFIGURAZIONE!$B$68,"Scaduto","Da incassare")))</f>
        <v/>
      </c>
      <c r="O156" s="131" t="str">
        <f t="shared" si="19"/>
        <v/>
      </c>
      <c r="P156" s="131" t="str">
        <f t="shared" si="20"/>
        <v/>
      </c>
      <c r="Q156" s="131" t="str">
        <f t="shared" si="21"/>
        <v/>
      </c>
      <c r="R156" s="132" t="str">
        <f>IF(I156="","",IFERROR(VLOOKUP(I156,ATTIVITA!$A$7:$J$11,10,FALSE),0))</f>
        <v/>
      </c>
      <c r="S156" s="130">
        <f t="shared" si="22"/>
        <v>0</v>
      </c>
      <c r="T156" s="130">
        <f t="shared" si="23"/>
        <v>0</v>
      </c>
      <c r="U156" s="131" t="str">
        <f t="shared" si="24"/>
        <v/>
      </c>
      <c r="V156" s="131" t="str">
        <f t="shared" si="25"/>
        <v/>
      </c>
      <c r="W156" s="133">
        <f>IF(A156="",0,IF(B156="ANNULLATO",0,IF(AND(B156="DEMO",CONFIGURAZIONE!$B$64="No"),0,1)))</f>
        <v>0</v>
      </c>
      <c r="X156" s="89"/>
      <c r="Y156" s="134" t="str">
        <f t="shared" si="26"/>
        <v/>
      </c>
      <c r="Z156" s="135"/>
    </row>
    <row r="157" spans="1:26">
      <c r="A157" s="126"/>
      <c r="B157" s="127"/>
      <c r="C157" s="128"/>
      <c r="D157" s="128"/>
      <c r="E157" s="128"/>
      <c r="F157" s="127"/>
      <c r="G157" s="127"/>
      <c r="H157" s="127"/>
      <c r="I157" s="127"/>
      <c r="J157" s="129"/>
      <c r="K157" s="129"/>
      <c r="L157" s="130" t="str">
        <f t="shared" si="18"/>
        <v/>
      </c>
      <c r="M157" s="127"/>
      <c r="N157" s="131" t="str">
        <f>IF(A157="","",IF(E157&lt;&gt;"","Incassato",IF(D157&lt;CONFIGURAZIONE!$B$68,"Scaduto","Da incassare")))</f>
        <v/>
      </c>
      <c r="O157" s="131" t="str">
        <f t="shared" si="19"/>
        <v/>
      </c>
      <c r="P157" s="131" t="str">
        <f t="shared" si="20"/>
        <v/>
      </c>
      <c r="Q157" s="131" t="str">
        <f t="shared" si="21"/>
        <v/>
      </c>
      <c r="R157" s="132" t="str">
        <f>IF(I157="","",IFERROR(VLOOKUP(I157,ATTIVITA!$A$7:$J$11,10,FALSE),0))</f>
        <v/>
      </c>
      <c r="S157" s="130">
        <f t="shared" si="22"/>
        <v>0</v>
      </c>
      <c r="T157" s="130">
        <f t="shared" si="23"/>
        <v>0</v>
      </c>
      <c r="U157" s="131" t="str">
        <f t="shared" si="24"/>
        <v/>
      </c>
      <c r="V157" s="131" t="str">
        <f t="shared" si="25"/>
        <v/>
      </c>
      <c r="W157" s="133">
        <f>IF(A157="",0,IF(B157="ANNULLATO",0,IF(AND(B157="DEMO",CONFIGURAZIONE!$B$64="No"),0,1)))</f>
        <v>0</v>
      </c>
      <c r="X157" s="89"/>
      <c r="Y157" s="134" t="str">
        <f t="shared" si="26"/>
        <v/>
      </c>
      <c r="Z157" s="135"/>
    </row>
    <row r="158" spans="1:26">
      <c r="A158" s="126"/>
      <c r="B158" s="127"/>
      <c r="C158" s="128"/>
      <c r="D158" s="128"/>
      <c r="E158" s="128"/>
      <c r="F158" s="127"/>
      <c r="G158" s="127"/>
      <c r="H158" s="127"/>
      <c r="I158" s="127"/>
      <c r="J158" s="129"/>
      <c r="K158" s="129"/>
      <c r="L158" s="130" t="str">
        <f t="shared" si="18"/>
        <v/>
      </c>
      <c r="M158" s="127"/>
      <c r="N158" s="131" t="str">
        <f>IF(A158="","",IF(E158&lt;&gt;"","Incassato",IF(D158&lt;CONFIGURAZIONE!$B$68,"Scaduto","Da incassare")))</f>
        <v/>
      </c>
      <c r="O158" s="131" t="str">
        <f t="shared" si="19"/>
        <v/>
      </c>
      <c r="P158" s="131" t="str">
        <f t="shared" si="20"/>
        <v/>
      </c>
      <c r="Q158" s="131" t="str">
        <f t="shared" si="21"/>
        <v/>
      </c>
      <c r="R158" s="132" t="str">
        <f>IF(I158="","",IFERROR(VLOOKUP(I158,ATTIVITA!$A$7:$J$11,10,FALSE),0))</f>
        <v/>
      </c>
      <c r="S158" s="130">
        <f t="shared" si="22"/>
        <v>0</v>
      </c>
      <c r="T158" s="130">
        <f t="shared" si="23"/>
        <v>0</v>
      </c>
      <c r="U158" s="131" t="str">
        <f t="shared" si="24"/>
        <v/>
      </c>
      <c r="V158" s="131" t="str">
        <f t="shared" si="25"/>
        <v/>
      </c>
      <c r="W158" s="133">
        <f>IF(A158="",0,IF(B158="ANNULLATO",0,IF(AND(B158="DEMO",CONFIGURAZIONE!$B$64="No"),0,1)))</f>
        <v>0</v>
      </c>
      <c r="X158" s="89"/>
      <c r="Y158" s="134" t="str">
        <f t="shared" si="26"/>
        <v/>
      </c>
      <c r="Z158" s="135"/>
    </row>
    <row r="159" spans="1:26">
      <c r="A159" s="126"/>
      <c r="B159" s="127"/>
      <c r="C159" s="128"/>
      <c r="D159" s="128"/>
      <c r="E159" s="128"/>
      <c r="F159" s="127"/>
      <c r="G159" s="127"/>
      <c r="H159" s="127"/>
      <c r="I159" s="127"/>
      <c r="J159" s="129"/>
      <c r="K159" s="129"/>
      <c r="L159" s="130" t="str">
        <f t="shared" si="18"/>
        <v/>
      </c>
      <c r="M159" s="127"/>
      <c r="N159" s="131" t="str">
        <f>IF(A159="","",IF(E159&lt;&gt;"","Incassato",IF(D159&lt;CONFIGURAZIONE!$B$68,"Scaduto","Da incassare")))</f>
        <v/>
      </c>
      <c r="O159" s="131" t="str">
        <f t="shared" si="19"/>
        <v/>
      </c>
      <c r="P159" s="131" t="str">
        <f t="shared" si="20"/>
        <v/>
      </c>
      <c r="Q159" s="131" t="str">
        <f t="shared" si="21"/>
        <v/>
      </c>
      <c r="R159" s="132" t="str">
        <f>IF(I159="","",IFERROR(VLOOKUP(I159,ATTIVITA!$A$7:$J$11,10,FALSE),0))</f>
        <v/>
      </c>
      <c r="S159" s="130">
        <f t="shared" si="22"/>
        <v>0</v>
      </c>
      <c r="T159" s="130">
        <f t="shared" si="23"/>
        <v>0</v>
      </c>
      <c r="U159" s="131" t="str">
        <f t="shared" si="24"/>
        <v/>
      </c>
      <c r="V159" s="131" t="str">
        <f t="shared" si="25"/>
        <v/>
      </c>
      <c r="W159" s="133">
        <f>IF(A159="",0,IF(B159="ANNULLATO",0,IF(AND(B159="DEMO",CONFIGURAZIONE!$B$64="No"),0,1)))</f>
        <v>0</v>
      </c>
      <c r="X159" s="89"/>
      <c r="Y159" s="134" t="str">
        <f t="shared" si="26"/>
        <v/>
      </c>
      <c r="Z159" s="135"/>
    </row>
    <row r="160" spans="1:26">
      <c r="A160" s="126"/>
      <c r="B160" s="127"/>
      <c r="C160" s="128"/>
      <c r="D160" s="128"/>
      <c r="E160" s="128"/>
      <c r="F160" s="127"/>
      <c r="G160" s="127"/>
      <c r="H160" s="127"/>
      <c r="I160" s="127"/>
      <c r="J160" s="129"/>
      <c r="K160" s="129"/>
      <c r="L160" s="130" t="str">
        <f t="shared" si="18"/>
        <v/>
      </c>
      <c r="M160" s="127"/>
      <c r="N160" s="131" t="str">
        <f>IF(A160="","",IF(E160&lt;&gt;"","Incassato",IF(D160&lt;CONFIGURAZIONE!$B$68,"Scaduto","Da incassare")))</f>
        <v/>
      </c>
      <c r="O160" s="131" t="str">
        <f t="shared" si="19"/>
        <v/>
      </c>
      <c r="P160" s="131" t="str">
        <f t="shared" si="20"/>
        <v/>
      </c>
      <c r="Q160" s="131" t="str">
        <f t="shared" si="21"/>
        <v/>
      </c>
      <c r="R160" s="132" t="str">
        <f>IF(I160="","",IFERROR(VLOOKUP(I160,ATTIVITA!$A$7:$J$11,10,FALSE),0))</f>
        <v/>
      </c>
      <c r="S160" s="130">
        <f t="shared" si="22"/>
        <v>0</v>
      </c>
      <c r="T160" s="130">
        <f t="shared" si="23"/>
        <v>0</v>
      </c>
      <c r="U160" s="131" t="str">
        <f t="shared" si="24"/>
        <v/>
      </c>
      <c r="V160" s="131" t="str">
        <f t="shared" si="25"/>
        <v/>
      </c>
      <c r="W160" s="133">
        <f>IF(A160="",0,IF(B160="ANNULLATO",0,IF(AND(B160="DEMO",CONFIGURAZIONE!$B$64="No"),0,1)))</f>
        <v>0</v>
      </c>
      <c r="X160" s="89"/>
      <c r="Y160" s="134" t="str">
        <f t="shared" si="26"/>
        <v/>
      </c>
      <c r="Z160" s="135"/>
    </row>
    <row r="161" spans="1:26">
      <c r="A161" s="126"/>
      <c r="B161" s="127"/>
      <c r="C161" s="128"/>
      <c r="D161" s="128"/>
      <c r="E161" s="128"/>
      <c r="F161" s="127"/>
      <c r="G161" s="127"/>
      <c r="H161" s="127"/>
      <c r="I161" s="127"/>
      <c r="J161" s="129"/>
      <c r="K161" s="129"/>
      <c r="L161" s="130" t="str">
        <f t="shared" si="18"/>
        <v/>
      </c>
      <c r="M161" s="127"/>
      <c r="N161" s="131" t="str">
        <f>IF(A161="","",IF(E161&lt;&gt;"","Incassato",IF(D161&lt;CONFIGURAZIONE!$B$68,"Scaduto","Da incassare")))</f>
        <v/>
      </c>
      <c r="O161" s="131" t="str">
        <f t="shared" si="19"/>
        <v/>
      </c>
      <c r="P161" s="131" t="str">
        <f t="shared" si="20"/>
        <v/>
      </c>
      <c r="Q161" s="131" t="str">
        <f t="shared" si="21"/>
        <v/>
      </c>
      <c r="R161" s="132" t="str">
        <f>IF(I161="","",IFERROR(VLOOKUP(I161,ATTIVITA!$A$7:$J$11,10,FALSE),0))</f>
        <v/>
      </c>
      <c r="S161" s="130">
        <f t="shared" si="22"/>
        <v>0</v>
      </c>
      <c r="T161" s="130">
        <f t="shared" si="23"/>
        <v>0</v>
      </c>
      <c r="U161" s="131" t="str">
        <f t="shared" si="24"/>
        <v/>
      </c>
      <c r="V161" s="131" t="str">
        <f t="shared" si="25"/>
        <v/>
      </c>
      <c r="W161" s="133">
        <f>IF(A161="",0,IF(B161="ANNULLATO",0,IF(AND(B161="DEMO",CONFIGURAZIONE!$B$64="No"),0,1)))</f>
        <v>0</v>
      </c>
      <c r="X161" s="89"/>
      <c r="Y161" s="134" t="str">
        <f t="shared" si="26"/>
        <v/>
      </c>
      <c r="Z161" s="135"/>
    </row>
    <row r="162" spans="1:26">
      <c r="A162" s="126"/>
      <c r="B162" s="127"/>
      <c r="C162" s="128"/>
      <c r="D162" s="128"/>
      <c r="E162" s="128"/>
      <c r="F162" s="127"/>
      <c r="G162" s="127"/>
      <c r="H162" s="127"/>
      <c r="I162" s="127"/>
      <c r="J162" s="129"/>
      <c r="K162" s="129"/>
      <c r="L162" s="130" t="str">
        <f t="shared" si="18"/>
        <v/>
      </c>
      <c r="M162" s="127"/>
      <c r="N162" s="131" t="str">
        <f>IF(A162="","",IF(E162&lt;&gt;"","Incassato",IF(D162&lt;CONFIGURAZIONE!$B$68,"Scaduto","Da incassare")))</f>
        <v/>
      </c>
      <c r="O162" s="131" t="str">
        <f t="shared" si="19"/>
        <v/>
      </c>
      <c r="P162" s="131" t="str">
        <f t="shared" si="20"/>
        <v/>
      </c>
      <c r="Q162" s="131" t="str">
        <f t="shared" si="21"/>
        <v/>
      </c>
      <c r="R162" s="132" t="str">
        <f>IF(I162="","",IFERROR(VLOOKUP(I162,ATTIVITA!$A$7:$J$11,10,FALSE),0))</f>
        <v/>
      </c>
      <c r="S162" s="130">
        <f t="shared" si="22"/>
        <v>0</v>
      </c>
      <c r="T162" s="130">
        <f t="shared" si="23"/>
        <v>0</v>
      </c>
      <c r="U162" s="131" t="str">
        <f t="shared" si="24"/>
        <v/>
      </c>
      <c r="V162" s="131" t="str">
        <f t="shared" si="25"/>
        <v/>
      </c>
      <c r="W162" s="133">
        <f>IF(A162="",0,IF(B162="ANNULLATO",0,IF(AND(B162="DEMO",CONFIGURAZIONE!$B$64="No"),0,1)))</f>
        <v>0</v>
      </c>
      <c r="X162" s="89"/>
      <c r="Y162" s="134" t="str">
        <f t="shared" si="26"/>
        <v/>
      </c>
      <c r="Z162" s="135"/>
    </row>
    <row r="163" spans="1:26">
      <c r="A163" s="126"/>
      <c r="B163" s="127"/>
      <c r="C163" s="128"/>
      <c r="D163" s="128"/>
      <c r="E163" s="128"/>
      <c r="F163" s="127"/>
      <c r="G163" s="127"/>
      <c r="H163" s="127"/>
      <c r="I163" s="127"/>
      <c r="J163" s="129"/>
      <c r="K163" s="129"/>
      <c r="L163" s="130" t="str">
        <f t="shared" si="18"/>
        <v/>
      </c>
      <c r="M163" s="127"/>
      <c r="N163" s="131" t="str">
        <f>IF(A163="","",IF(E163&lt;&gt;"","Incassato",IF(D163&lt;CONFIGURAZIONE!$B$68,"Scaduto","Da incassare")))</f>
        <v/>
      </c>
      <c r="O163" s="131" t="str">
        <f t="shared" si="19"/>
        <v/>
      </c>
      <c r="P163" s="131" t="str">
        <f t="shared" si="20"/>
        <v/>
      </c>
      <c r="Q163" s="131" t="str">
        <f t="shared" si="21"/>
        <v/>
      </c>
      <c r="R163" s="132" t="str">
        <f>IF(I163="","",IFERROR(VLOOKUP(I163,ATTIVITA!$A$7:$J$11,10,FALSE),0))</f>
        <v/>
      </c>
      <c r="S163" s="130">
        <f t="shared" si="22"/>
        <v>0</v>
      </c>
      <c r="T163" s="130">
        <f t="shared" si="23"/>
        <v>0</v>
      </c>
      <c r="U163" s="131" t="str">
        <f t="shared" si="24"/>
        <v/>
      </c>
      <c r="V163" s="131" t="str">
        <f t="shared" si="25"/>
        <v/>
      </c>
      <c r="W163" s="133">
        <f>IF(A163="",0,IF(B163="ANNULLATO",0,IF(AND(B163="DEMO",CONFIGURAZIONE!$B$64="No"),0,1)))</f>
        <v>0</v>
      </c>
      <c r="X163" s="89"/>
      <c r="Y163" s="134" t="str">
        <f t="shared" si="26"/>
        <v/>
      </c>
      <c r="Z163" s="135"/>
    </row>
    <row r="164" spans="1:26">
      <c r="A164" s="126"/>
      <c r="B164" s="127"/>
      <c r="C164" s="128"/>
      <c r="D164" s="128"/>
      <c r="E164" s="128"/>
      <c r="F164" s="127"/>
      <c r="G164" s="127"/>
      <c r="H164" s="127"/>
      <c r="I164" s="127"/>
      <c r="J164" s="129"/>
      <c r="K164" s="129"/>
      <c r="L164" s="130" t="str">
        <f t="shared" si="18"/>
        <v/>
      </c>
      <c r="M164" s="127"/>
      <c r="N164" s="131" t="str">
        <f>IF(A164="","",IF(E164&lt;&gt;"","Incassato",IF(D164&lt;CONFIGURAZIONE!$B$68,"Scaduto","Da incassare")))</f>
        <v/>
      </c>
      <c r="O164" s="131" t="str">
        <f t="shared" si="19"/>
        <v/>
      </c>
      <c r="P164" s="131" t="str">
        <f t="shared" si="20"/>
        <v/>
      </c>
      <c r="Q164" s="131" t="str">
        <f t="shared" si="21"/>
        <v/>
      </c>
      <c r="R164" s="132" t="str">
        <f>IF(I164="","",IFERROR(VLOOKUP(I164,ATTIVITA!$A$7:$J$11,10,FALSE),0))</f>
        <v/>
      </c>
      <c r="S164" s="130">
        <f t="shared" si="22"/>
        <v>0</v>
      </c>
      <c r="T164" s="130">
        <f t="shared" si="23"/>
        <v>0</v>
      </c>
      <c r="U164" s="131" t="str">
        <f t="shared" si="24"/>
        <v/>
      </c>
      <c r="V164" s="131" t="str">
        <f t="shared" si="25"/>
        <v/>
      </c>
      <c r="W164" s="133">
        <f>IF(A164="",0,IF(B164="ANNULLATO",0,IF(AND(B164="DEMO",CONFIGURAZIONE!$B$64="No"),0,1)))</f>
        <v>0</v>
      </c>
      <c r="X164" s="89"/>
      <c r="Y164" s="134" t="str">
        <f t="shared" si="26"/>
        <v/>
      </c>
      <c r="Z164" s="135"/>
    </row>
    <row r="165" spans="1:26">
      <c r="A165" s="126"/>
      <c r="B165" s="127"/>
      <c r="C165" s="128"/>
      <c r="D165" s="128"/>
      <c r="E165" s="128"/>
      <c r="F165" s="127"/>
      <c r="G165" s="127"/>
      <c r="H165" s="127"/>
      <c r="I165" s="127"/>
      <c r="J165" s="129"/>
      <c r="K165" s="129"/>
      <c r="L165" s="130" t="str">
        <f t="shared" si="18"/>
        <v/>
      </c>
      <c r="M165" s="127"/>
      <c r="N165" s="131" t="str">
        <f>IF(A165="","",IF(E165&lt;&gt;"","Incassato",IF(D165&lt;CONFIGURAZIONE!$B$68,"Scaduto","Da incassare")))</f>
        <v/>
      </c>
      <c r="O165" s="131" t="str">
        <f t="shared" si="19"/>
        <v/>
      </c>
      <c r="P165" s="131" t="str">
        <f t="shared" si="20"/>
        <v/>
      </c>
      <c r="Q165" s="131" t="str">
        <f t="shared" si="21"/>
        <v/>
      </c>
      <c r="R165" s="132" t="str">
        <f>IF(I165="","",IFERROR(VLOOKUP(I165,ATTIVITA!$A$7:$J$11,10,FALSE),0))</f>
        <v/>
      </c>
      <c r="S165" s="130">
        <f t="shared" si="22"/>
        <v>0</v>
      </c>
      <c r="T165" s="130">
        <f t="shared" si="23"/>
        <v>0</v>
      </c>
      <c r="U165" s="131" t="str">
        <f t="shared" si="24"/>
        <v/>
      </c>
      <c r="V165" s="131" t="str">
        <f t="shared" si="25"/>
        <v/>
      </c>
      <c r="W165" s="133">
        <f>IF(A165="",0,IF(B165="ANNULLATO",0,IF(AND(B165="DEMO",CONFIGURAZIONE!$B$64="No"),0,1)))</f>
        <v>0</v>
      </c>
      <c r="X165" s="89"/>
      <c r="Y165" s="134" t="str">
        <f t="shared" si="26"/>
        <v/>
      </c>
      <c r="Z165" s="135"/>
    </row>
    <row r="166" spans="1:26">
      <c r="A166" s="126"/>
      <c r="B166" s="127"/>
      <c r="C166" s="128"/>
      <c r="D166" s="128"/>
      <c r="E166" s="128"/>
      <c r="F166" s="127"/>
      <c r="G166" s="127"/>
      <c r="H166" s="127"/>
      <c r="I166" s="127"/>
      <c r="J166" s="129"/>
      <c r="K166" s="129"/>
      <c r="L166" s="130" t="str">
        <f t="shared" si="18"/>
        <v/>
      </c>
      <c r="M166" s="127"/>
      <c r="N166" s="131" t="str">
        <f>IF(A166="","",IF(E166&lt;&gt;"","Incassato",IF(D166&lt;CONFIGURAZIONE!$B$68,"Scaduto","Da incassare")))</f>
        <v/>
      </c>
      <c r="O166" s="131" t="str">
        <f t="shared" si="19"/>
        <v/>
      </c>
      <c r="P166" s="131" t="str">
        <f t="shared" si="20"/>
        <v/>
      </c>
      <c r="Q166" s="131" t="str">
        <f t="shared" si="21"/>
        <v/>
      </c>
      <c r="R166" s="132" t="str">
        <f>IF(I166="","",IFERROR(VLOOKUP(I166,ATTIVITA!$A$7:$J$11,10,FALSE),0))</f>
        <v/>
      </c>
      <c r="S166" s="130">
        <f t="shared" si="22"/>
        <v>0</v>
      </c>
      <c r="T166" s="130">
        <f t="shared" si="23"/>
        <v>0</v>
      </c>
      <c r="U166" s="131" t="str">
        <f t="shared" si="24"/>
        <v/>
      </c>
      <c r="V166" s="131" t="str">
        <f t="shared" si="25"/>
        <v/>
      </c>
      <c r="W166" s="133">
        <f>IF(A166="",0,IF(B166="ANNULLATO",0,IF(AND(B166="DEMO",CONFIGURAZIONE!$B$64="No"),0,1)))</f>
        <v>0</v>
      </c>
      <c r="X166" s="89"/>
      <c r="Y166" s="134" t="str">
        <f t="shared" si="26"/>
        <v/>
      </c>
      <c r="Z166" s="135"/>
    </row>
    <row r="167" spans="1:26">
      <c r="A167" s="126"/>
      <c r="B167" s="127"/>
      <c r="C167" s="128"/>
      <c r="D167" s="128"/>
      <c r="E167" s="128"/>
      <c r="F167" s="127"/>
      <c r="G167" s="127"/>
      <c r="H167" s="127"/>
      <c r="I167" s="127"/>
      <c r="J167" s="129"/>
      <c r="K167" s="129"/>
      <c r="L167" s="130" t="str">
        <f t="shared" si="18"/>
        <v/>
      </c>
      <c r="M167" s="127"/>
      <c r="N167" s="131" t="str">
        <f>IF(A167="","",IF(E167&lt;&gt;"","Incassato",IF(D167&lt;CONFIGURAZIONE!$B$68,"Scaduto","Da incassare")))</f>
        <v/>
      </c>
      <c r="O167" s="131" t="str">
        <f t="shared" si="19"/>
        <v/>
      </c>
      <c r="P167" s="131" t="str">
        <f t="shared" si="20"/>
        <v/>
      </c>
      <c r="Q167" s="131" t="str">
        <f t="shared" si="21"/>
        <v/>
      </c>
      <c r="R167" s="132" t="str">
        <f>IF(I167="","",IFERROR(VLOOKUP(I167,ATTIVITA!$A$7:$J$11,10,FALSE),0))</f>
        <v/>
      </c>
      <c r="S167" s="130">
        <f t="shared" si="22"/>
        <v>0</v>
      </c>
      <c r="T167" s="130">
        <f t="shared" si="23"/>
        <v>0</v>
      </c>
      <c r="U167" s="131" t="str">
        <f t="shared" si="24"/>
        <v/>
      </c>
      <c r="V167" s="131" t="str">
        <f t="shared" si="25"/>
        <v/>
      </c>
      <c r="W167" s="133">
        <f>IF(A167="",0,IF(B167="ANNULLATO",0,IF(AND(B167="DEMO",CONFIGURAZIONE!$B$64="No"),0,1)))</f>
        <v>0</v>
      </c>
      <c r="X167" s="89"/>
      <c r="Y167" s="134" t="str">
        <f t="shared" si="26"/>
        <v/>
      </c>
      <c r="Z167" s="135"/>
    </row>
    <row r="168" spans="1:26">
      <c r="A168" s="126"/>
      <c r="B168" s="127"/>
      <c r="C168" s="128"/>
      <c r="D168" s="128"/>
      <c r="E168" s="128"/>
      <c r="F168" s="127"/>
      <c r="G168" s="127"/>
      <c r="H168" s="127"/>
      <c r="I168" s="127"/>
      <c r="J168" s="129"/>
      <c r="K168" s="129"/>
      <c r="L168" s="130" t="str">
        <f t="shared" si="18"/>
        <v/>
      </c>
      <c r="M168" s="127"/>
      <c r="N168" s="131" t="str">
        <f>IF(A168="","",IF(E168&lt;&gt;"","Incassato",IF(D168&lt;CONFIGURAZIONE!$B$68,"Scaduto","Da incassare")))</f>
        <v/>
      </c>
      <c r="O168" s="131" t="str">
        <f t="shared" si="19"/>
        <v/>
      </c>
      <c r="P168" s="131" t="str">
        <f t="shared" si="20"/>
        <v/>
      </c>
      <c r="Q168" s="131" t="str">
        <f t="shared" si="21"/>
        <v/>
      </c>
      <c r="R168" s="132" t="str">
        <f>IF(I168="","",IFERROR(VLOOKUP(I168,ATTIVITA!$A$7:$J$11,10,FALSE),0))</f>
        <v/>
      </c>
      <c r="S168" s="130">
        <f t="shared" si="22"/>
        <v>0</v>
      </c>
      <c r="T168" s="130">
        <f t="shared" si="23"/>
        <v>0</v>
      </c>
      <c r="U168" s="131" t="str">
        <f t="shared" si="24"/>
        <v/>
      </c>
      <c r="V168" s="131" t="str">
        <f t="shared" si="25"/>
        <v/>
      </c>
      <c r="W168" s="133">
        <f>IF(A168="",0,IF(B168="ANNULLATO",0,IF(AND(B168="DEMO",CONFIGURAZIONE!$B$64="No"),0,1)))</f>
        <v>0</v>
      </c>
      <c r="X168" s="89"/>
      <c r="Y168" s="134" t="str">
        <f t="shared" si="26"/>
        <v/>
      </c>
      <c r="Z168" s="135"/>
    </row>
    <row r="169" spans="1:26">
      <c r="A169" s="126"/>
      <c r="B169" s="127"/>
      <c r="C169" s="128"/>
      <c r="D169" s="128"/>
      <c r="E169" s="128"/>
      <c r="F169" s="127"/>
      <c r="G169" s="127"/>
      <c r="H169" s="127"/>
      <c r="I169" s="127"/>
      <c r="J169" s="129"/>
      <c r="K169" s="129"/>
      <c r="L169" s="130" t="str">
        <f t="shared" si="18"/>
        <v/>
      </c>
      <c r="M169" s="127"/>
      <c r="N169" s="131" t="str">
        <f>IF(A169="","",IF(E169&lt;&gt;"","Incassato",IF(D169&lt;CONFIGURAZIONE!$B$68,"Scaduto","Da incassare")))</f>
        <v/>
      </c>
      <c r="O169" s="131" t="str">
        <f t="shared" si="19"/>
        <v/>
      </c>
      <c r="P169" s="131" t="str">
        <f t="shared" si="20"/>
        <v/>
      </c>
      <c r="Q169" s="131" t="str">
        <f t="shared" si="21"/>
        <v/>
      </c>
      <c r="R169" s="132" t="str">
        <f>IF(I169="","",IFERROR(VLOOKUP(I169,ATTIVITA!$A$7:$J$11,10,FALSE),0))</f>
        <v/>
      </c>
      <c r="S169" s="130">
        <f t="shared" si="22"/>
        <v>0</v>
      </c>
      <c r="T169" s="130">
        <f t="shared" si="23"/>
        <v>0</v>
      </c>
      <c r="U169" s="131" t="str">
        <f t="shared" si="24"/>
        <v/>
      </c>
      <c r="V169" s="131" t="str">
        <f t="shared" si="25"/>
        <v/>
      </c>
      <c r="W169" s="133">
        <f>IF(A169="",0,IF(B169="ANNULLATO",0,IF(AND(B169="DEMO",CONFIGURAZIONE!$B$64="No"),0,1)))</f>
        <v>0</v>
      </c>
      <c r="X169" s="89"/>
      <c r="Y169" s="134" t="str">
        <f t="shared" si="26"/>
        <v/>
      </c>
      <c r="Z169" s="135"/>
    </row>
    <row r="170" spans="1:26">
      <c r="A170" s="126"/>
      <c r="B170" s="127"/>
      <c r="C170" s="128"/>
      <c r="D170" s="128"/>
      <c r="E170" s="128"/>
      <c r="F170" s="127"/>
      <c r="G170" s="127"/>
      <c r="H170" s="127"/>
      <c r="I170" s="127"/>
      <c r="J170" s="129"/>
      <c r="K170" s="129"/>
      <c r="L170" s="130" t="str">
        <f t="shared" si="18"/>
        <v/>
      </c>
      <c r="M170" s="127"/>
      <c r="N170" s="131" t="str">
        <f>IF(A170="","",IF(E170&lt;&gt;"","Incassato",IF(D170&lt;CONFIGURAZIONE!$B$68,"Scaduto","Da incassare")))</f>
        <v/>
      </c>
      <c r="O170" s="131" t="str">
        <f t="shared" si="19"/>
        <v/>
      </c>
      <c r="P170" s="131" t="str">
        <f t="shared" si="20"/>
        <v/>
      </c>
      <c r="Q170" s="131" t="str">
        <f t="shared" si="21"/>
        <v/>
      </c>
      <c r="R170" s="132" t="str">
        <f>IF(I170="","",IFERROR(VLOOKUP(I170,ATTIVITA!$A$7:$J$11,10,FALSE),0))</f>
        <v/>
      </c>
      <c r="S170" s="130">
        <f t="shared" si="22"/>
        <v>0</v>
      </c>
      <c r="T170" s="130">
        <f t="shared" si="23"/>
        <v>0</v>
      </c>
      <c r="U170" s="131" t="str">
        <f t="shared" si="24"/>
        <v/>
      </c>
      <c r="V170" s="131" t="str">
        <f t="shared" si="25"/>
        <v/>
      </c>
      <c r="W170" s="133">
        <f>IF(A170="",0,IF(B170="ANNULLATO",0,IF(AND(B170="DEMO",CONFIGURAZIONE!$B$64="No"),0,1)))</f>
        <v>0</v>
      </c>
      <c r="X170" s="89"/>
      <c r="Y170" s="134" t="str">
        <f t="shared" si="26"/>
        <v/>
      </c>
      <c r="Z170" s="135"/>
    </row>
    <row r="171" spans="1:26">
      <c r="A171" s="126"/>
      <c r="B171" s="127"/>
      <c r="C171" s="128"/>
      <c r="D171" s="128"/>
      <c r="E171" s="128"/>
      <c r="F171" s="127"/>
      <c r="G171" s="127"/>
      <c r="H171" s="127"/>
      <c r="I171" s="127"/>
      <c r="J171" s="129"/>
      <c r="K171" s="129"/>
      <c r="L171" s="130" t="str">
        <f t="shared" si="18"/>
        <v/>
      </c>
      <c r="M171" s="127"/>
      <c r="N171" s="131" t="str">
        <f>IF(A171="","",IF(E171&lt;&gt;"","Incassato",IF(D171&lt;CONFIGURAZIONE!$B$68,"Scaduto","Da incassare")))</f>
        <v/>
      </c>
      <c r="O171" s="131" t="str">
        <f t="shared" si="19"/>
        <v/>
      </c>
      <c r="P171" s="131" t="str">
        <f t="shared" si="20"/>
        <v/>
      </c>
      <c r="Q171" s="131" t="str">
        <f t="shared" si="21"/>
        <v/>
      </c>
      <c r="R171" s="132" t="str">
        <f>IF(I171="","",IFERROR(VLOOKUP(I171,ATTIVITA!$A$7:$J$11,10,FALSE),0))</f>
        <v/>
      </c>
      <c r="S171" s="130">
        <f t="shared" si="22"/>
        <v>0</v>
      </c>
      <c r="T171" s="130">
        <f t="shared" si="23"/>
        <v>0</v>
      </c>
      <c r="U171" s="131" t="str">
        <f t="shared" si="24"/>
        <v/>
      </c>
      <c r="V171" s="131" t="str">
        <f t="shared" si="25"/>
        <v/>
      </c>
      <c r="W171" s="133">
        <f>IF(A171="",0,IF(B171="ANNULLATO",0,IF(AND(B171="DEMO",CONFIGURAZIONE!$B$64="No"),0,1)))</f>
        <v>0</v>
      </c>
      <c r="X171" s="89"/>
      <c r="Y171" s="134" t="str">
        <f t="shared" si="26"/>
        <v/>
      </c>
      <c r="Z171" s="135"/>
    </row>
    <row r="172" spans="1:26">
      <c r="A172" s="126"/>
      <c r="B172" s="127"/>
      <c r="C172" s="128"/>
      <c r="D172" s="128"/>
      <c r="E172" s="128"/>
      <c r="F172" s="127"/>
      <c r="G172" s="127"/>
      <c r="H172" s="127"/>
      <c r="I172" s="127"/>
      <c r="J172" s="129"/>
      <c r="K172" s="129"/>
      <c r="L172" s="130" t="str">
        <f t="shared" si="18"/>
        <v/>
      </c>
      <c r="M172" s="127"/>
      <c r="N172" s="131" t="str">
        <f>IF(A172="","",IF(E172&lt;&gt;"","Incassato",IF(D172&lt;CONFIGURAZIONE!$B$68,"Scaduto","Da incassare")))</f>
        <v/>
      </c>
      <c r="O172" s="131" t="str">
        <f t="shared" si="19"/>
        <v/>
      </c>
      <c r="P172" s="131" t="str">
        <f t="shared" si="20"/>
        <v/>
      </c>
      <c r="Q172" s="131" t="str">
        <f t="shared" si="21"/>
        <v/>
      </c>
      <c r="R172" s="132" t="str">
        <f>IF(I172="","",IFERROR(VLOOKUP(I172,ATTIVITA!$A$7:$J$11,10,FALSE),0))</f>
        <v/>
      </c>
      <c r="S172" s="130">
        <f t="shared" si="22"/>
        <v>0</v>
      </c>
      <c r="T172" s="130">
        <f t="shared" si="23"/>
        <v>0</v>
      </c>
      <c r="U172" s="131" t="str">
        <f t="shared" si="24"/>
        <v/>
      </c>
      <c r="V172" s="131" t="str">
        <f t="shared" si="25"/>
        <v/>
      </c>
      <c r="W172" s="133">
        <f>IF(A172="",0,IF(B172="ANNULLATO",0,IF(AND(B172="DEMO",CONFIGURAZIONE!$B$64="No"),0,1)))</f>
        <v>0</v>
      </c>
      <c r="X172" s="89"/>
      <c r="Y172" s="134" t="str">
        <f t="shared" si="26"/>
        <v/>
      </c>
      <c r="Z172" s="135"/>
    </row>
    <row r="173" spans="1:26">
      <c r="A173" s="126"/>
      <c r="B173" s="127"/>
      <c r="C173" s="128"/>
      <c r="D173" s="128"/>
      <c r="E173" s="128"/>
      <c r="F173" s="127"/>
      <c r="G173" s="127"/>
      <c r="H173" s="127"/>
      <c r="I173" s="127"/>
      <c r="J173" s="129"/>
      <c r="K173" s="129"/>
      <c r="L173" s="130" t="str">
        <f t="shared" si="18"/>
        <v/>
      </c>
      <c r="M173" s="127"/>
      <c r="N173" s="131" t="str">
        <f>IF(A173="","",IF(E173&lt;&gt;"","Incassato",IF(D173&lt;CONFIGURAZIONE!$B$68,"Scaduto","Da incassare")))</f>
        <v/>
      </c>
      <c r="O173" s="131" t="str">
        <f t="shared" si="19"/>
        <v/>
      </c>
      <c r="P173" s="131" t="str">
        <f t="shared" si="20"/>
        <v/>
      </c>
      <c r="Q173" s="131" t="str">
        <f t="shared" si="21"/>
        <v/>
      </c>
      <c r="R173" s="132" t="str">
        <f>IF(I173="","",IFERROR(VLOOKUP(I173,ATTIVITA!$A$7:$J$11,10,FALSE),0))</f>
        <v/>
      </c>
      <c r="S173" s="130">
        <f t="shared" si="22"/>
        <v>0</v>
      </c>
      <c r="T173" s="130">
        <f t="shared" si="23"/>
        <v>0</v>
      </c>
      <c r="U173" s="131" t="str">
        <f t="shared" si="24"/>
        <v/>
      </c>
      <c r="V173" s="131" t="str">
        <f t="shared" si="25"/>
        <v/>
      </c>
      <c r="W173" s="133">
        <f>IF(A173="",0,IF(B173="ANNULLATO",0,IF(AND(B173="DEMO",CONFIGURAZIONE!$B$64="No"),0,1)))</f>
        <v>0</v>
      </c>
      <c r="X173" s="89"/>
      <c r="Y173" s="134" t="str">
        <f t="shared" si="26"/>
        <v/>
      </c>
      <c r="Z173" s="135"/>
    </row>
    <row r="174" spans="1:26">
      <c r="A174" s="126"/>
      <c r="B174" s="127"/>
      <c r="C174" s="128"/>
      <c r="D174" s="128"/>
      <c r="E174" s="128"/>
      <c r="F174" s="127"/>
      <c r="G174" s="127"/>
      <c r="H174" s="127"/>
      <c r="I174" s="127"/>
      <c r="J174" s="129"/>
      <c r="K174" s="129"/>
      <c r="L174" s="130" t="str">
        <f t="shared" si="18"/>
        <v/>
      </c>
      <c r="M174" s="127"/>
      <c r="N174" s="131" t="str">
        <f>IF(A174="","",IF(E174&lt;&gt;"","Incassato",IF(D174&lt;CONFIGURAZIONE!$B$68,"Scaduto","Da incassare")))</f>
        <v/>
      </c>
      <c r="O174" s="131" t="str">
        <f t="shared" si="19"/>
        <v/>
      </c>
      <c r="P174" s="131" t="str">
        <f t="shared" si="20"/>
        <v/>
      </c>
      <c r="Q174" s="131" t="str">
        <f t="shared" si="21"/>
        <v/>
      </c>
      <c r="R174" s="132" t="str">
        <f>IF(I174="","",IFERROR(VLOOKUP(I174,ATTIVITA!$A$7:$J$11,10,FALSE),0))</f>
        <v/>
      </c>
      <c r="S174" s="130">
        <f t="shared" si="22"/>
        <v>0</v>
      </c>
      <c r="T174" s="130">
        <f t="shared" si="23"/>
        <v>0</v>
      </c>
      <c r="U174" s="131" t="str">
        <f t="shared" si="24"/>
        <v/>
      </c>
      <c r="V174" s="131" t="str">
        <f t="shared" si="25"/>
        <v/>
      </c>
      <c r="W174" s="133">
        <f>IF(A174="",0,IF(B174="ANNULLATO",0,IF(AND(B174="DEMO",CONFIGURAZIONE!$B$64="No"),0,1)))</f>
        <v>0</v>
      </c>
      <c r="X174" s="89"/>
      <c r="Y174" s="134" t="str">
        <f t="shared" si="26"/>
        <v/>
      </c>
      <c r="Z174" s="135"/>
    </row>
    <row r="175" spans="1:26">
      <c r="A175" s="126"/>
      <c r="B175" s="127"/>
      <c r="C175" s="128"/>
      <c r="D175" s="128"/>
      <c r="E175" s="128"/>
      <c r="F175" s="127"/>
      <c r="G175" s="127"/>
      <c r="H175" s="127"/>
      <c r="I175" s="127"/>
      <c r="J175" s="129"/>
      <c r="K175" s="129"/>
      <c r="L175" s="130" t="str">
        <f t="shared" si="18"/>
        <v/>
      </c>
      <c r="M175" s="127"/>
      <c r="N175" s="131" t="str">
        <f>IF(A175="","",IF(E175&lt;&gt;"","Incassato",IF(D175&lt;CONFIGURAZIONE!$B$68,"Scaduto","Da incassare")))</f>
        <v/>
      </c>
      <c r="O175" s="131" t="str">
        <f t="shared" si="19"/>
        <v/>
      </c>
      <c r="P175" s="131" t="str">
        <f t="shared" si="20"/>
        <v/>
      </c>
      <c r="Q175" s="131" t="str">
        <f t="shared" si="21"/>
        <v/>
      </c>
      <c r="R175" s="132" t="str">
        <f>IF(I175="","",IFERROR(VLOOKUP(I175,ATTIVITA!$A$7:$J$11,10,FALSE),0))</f>
        <v/>
      </c>
      <c r="S175" s="130">
        <f t="shared" si="22"/>
        <v>0</v>
      </c>
      <c r="T175" s="130">
        <f t="shared" si="23"/>
        <v>0</v>
      </c>
      <c r="U175" s="131" t="str">
        <f t="shared" si="24"/>
        <v/>
      </c>
      <c r="V175" s="131" t="str">
        <f t="shared" si="25"/>
        <v/>
      </c>
      <c r="W175" s="133">
        <f>IF(A175="",0,IF(B175="ANNULLATO",0,IF(AND(B175="DEMO",CONFIGURAZIONE!$B$64="No"),0,1)))</f>
        <v>0</v>
      </c>
      <c r="X175" s="89"/>
      <c r="Y175" s="134" t="str">
        <f t="shared" si="26"/>
        <v/>
      </c>
      <c r="Z175" s="135"/>
    </row>
    <row r="176" spans="1:26">
      <c r="A176" s="126"/>
      <c r="B176" s="127"/>
      <c r="C176" s="128"/>
      <c r="D176" s="128"/>
      <c r="E176" s="128"/>
      <c r="F176" s="127"/>
      <c r="G176" s="127"/>
      <c r="H176" s="127"/>
      <c r="I176" s="127"/>
      <c r="J176" s="129"/>
      <c r="K176" s="129"/>
      <c r="L176" s="130" t="str">
        <f t="shared" si="18"/>
        <v/>
      </c>
      <c r="M176" s="127"/>
      <c r="N176" s="131" t="str">
        <f>IF(A176="","",IF(E176&lt;&gt;"","Incassato",IF(D176&lt;CONFIGURAZIONE!$B$68,"Scaduto","Da incassare")))</f>
        <v/>
      </c>
      <c r="O176" s="131" t="str">
        <f t="shared" si="19"/>
        <v/>
      </c>
      <c r="P176" s="131" t="str">
        <f t="shared" si="20"/>
        <v/>
      </c>
      <c r="Q176" s="131" t="str">
        <f t="shared" si="21"/>
        <v/>
      </c>
      <c r="R176" s="132" t="str">
        <f>IF(I176="","",IFERROR(VLOOKUP(I176,ATTIVITA!$A$7:$J$11,10,FALSE),0))</f>
        <v/>
      </c>
      <c r="S176" s="130">
        <f t="shared" si="22"/>
        <v>0</v>
      </c>
      <c r="T176" s="130">
        <f t="shared" si="23"/>
        <v>0</v>
      </c>
      <c r="U176" s="131" t="str">
        <f t="shared" si="24"/>
        <v/>
      </c>
      <c r="V176" s="131" t="str">
        <f t="shared" si="25"/>
        <v/>
      </c>
      <c r="W176" s="133">
        <f>IF(A176="",0,IF(B176="ANNULLATO",0,IF(AND(B176="DEMO",CONFIGURAZIONE!$B$64="No"),0,1)))</f>
        <v>0</v>
      </c>
      <c r="X176" s="89"/>
      <c r="Y176" s="134" t="str">
        <f t="shared" si="26"/>
        <v/>
      </c>
      <c r="Z176" s="135"/>
    </row>
    <row r="177" spans="1:26">
      <c r="A177" s="126"/>
      <c r="B177" s="127"/>
      <c r="C177" s="128"/>
      <c r="D177" s="128"/>
      <c r="E177" s="128"/>
      <c r="F177" s="127"/>
      <c r="G177" s="127"/>
      <c r="H177" s="127"/>
      <c r="I177" s="127"/>
      <c r="J177" s="129"/>
      <c r="K177" s="129"/>
      <c r="L177" s="130" t="str">
        <f t="shared" si="18"/>
        <v/>
      </c>
      <c r="M177" s="127"/>
      <c r="N177" s="131" t="str">
        <f>IF(A177="","",IF(E177&lt;&gt;"","Incassato",IF(D177&lt;CONFIGURAZIONE!$B$68,"Scaduto","Da incassare")))</f>
        <v/>
      </c>
      <c r="O177" s="131" t="str">
        <f t="shared" si="19"/>
        <v/>
      </c>
      <c r="P177" s="131" t="str">
        <f t="shared" si="20"/>
        <v/>
      </c>
      <c r="Q177" s="131" t="str">
        <f t="shared" si="21"/>
        <v/>
      </c>
      <c r="R177" s="132" t="str">
        <f>IF(I177="","",IFERROR(VLOOKUP(I177,ATTIVITA!$A$7:$J$11,10,FALSE),0))</f>
        <v/>
      </c>
      <c r="S177" s="130">
        <f t="shared" si="22"/>
        <v>0</v>
      </c>
      <c r="T177" s="130">
        <f t="shared" si="23"/>
        <v>0</v>
      </c>
      <c r="U177" s="131" t="str">
        <f t="shared" si="24"/>
        <v/>
      </c>
      <c r="V177" s="131" t="str">
        <f t="shared" si="25"/>
        <v/>
      </c>
      <c r="W177" s="133">
        <f>IF(A177="",0,IF(B177="ANNULLATO",0,IF(AND(B177="DEMO",CONFIGURAZIONE!$B$64="No"),0,1)))</f>
        <v>0</v>
      </c>
      <c r="X177" s="89"/>
      <c r="Y177" s="134" t="str">
        <f t="shared" si="26"/>
        <v/>
      </c>
      <c r="Z177" s="135"/>
    </row>
    <row r="178" spans="1:26">
      <c r="A178" s="126"/>
      <c r="B178" s="127"/>
      <c r="C178" s="128"/>
      <c r="D178" s="128"/>
      <c r="E178" s="128"/>
      <c r="F178" s="127"/>
      <c r="G178" s="127"/>
      <c r="H178" s="127"/>
      <c r="I178" s="127"/>
      <c r="J178" s="129"/>
      <c r="K178" s="129"/>
      <c r="L178" s="130" t="str">
        <f t="shared" si="18"/>
        <v/>
      </c>
      <c r="M178" s="127"/>
      <c r="N178" s="131" t="str">
        <f>IF(A178="","",IF(E178&lt;&gt;"","Incassato",IF(D178&lt;CONFIGURAZIONE!$B$68,"Scaduto","Da incassare")))</f>
        <v/>
      </c>
      <c r="O178" s="131" t="str">
        <f t="shared" si="19"/>
        <v/>
      </c>
      <c r="P178" s="131" t="str">
        <f t="shared" si="20"/>
        <v/>
      </c>
      <c r="Q178" s="131" t="str">
        <f t="shared" si="21"/>
        <v/>
      </c>
      <c r="R178" s="132" t="str">
        <f>IF(I178="","",IFERROR(VLOOKUP(I178,ATTIVITA!$A$7:$J$11,10,FALSE),0))</f>
        <v/>
      </c>
      <c r="S178" s="130">
        <f t="shared" si="22"/>
        <v>0</v>
      </c>
      <c r="T178" s="130">
        <f t="shared" si="23"/>
        <v>0</v>
      </c>
      <c r="U178" s="131" t="str">
        <f t="shared" si="24"/>
        <v/>
      </c>
      <c r="V178" s="131" t="str">
        <f t="shared" si="25"/>
        <v/>
      </c>
      <c r="W178" s="133">
        <f>IF(A178="",0,IF(B178="ANNULLATO",0,IF(AND(B178="DEMO",CONFIGURAZIONE!$B$64="No"),0,1)))</f>
        <v>0</v>
      </c>
      <c r="X178" s="89"/>
      <c r="Y178" s="134" t="str">
        <f t="shared" si="26"/>
        <v/>
      </c>
      <c r="Z178" s="135"/>
    </row>
    <row r="179" spans="1:26">
      <c r="A179" s="126"/>
      <c r="B179" s="127"/>
      <c r="C179" s="128"/>
      <c r="D179" s="128"/>
      <c r="E179" s="128"/>
      <c r="F179" s="127"/>
      <c r="G179" s="127"/>
      <c r="H179" s="127"/>
      <c r="I179" s="127"/>
      <c r="J179" s="129"/>
      <c r="K179" s="129"/>
      <c r="L179" s="130" t="str">
        <f t="shared" si="18"/>
        <v/>
      </c>
      <c r="M179" s="127"/>
      <c r="N179" s="131" t="str">
        <f>IF(A179="","",IF(E179&lt;&gt;"","Incassato",IF(D179&lt;CONFIGURAZIONE!$B$68,"Scaduto","Da incassare")))</f>
        <v/>
      </c>
      <c r="O179" s="131" t="str">
        <f t="shared" si="19"/>
        <v/>
      </c>
      <c r="P179" s="131" t="str">
        <f t="shared" si="20"/>
        <v/>
      </c>
      <c r="Q179" s="131" t="str">
        <f t="shared" si="21"/>
        <v/>
      </c>
      <c r="R179" s="132" t="str">
        <f>IF(I179="","",IFERROR(VLOOKUP(I179,ATTIVITA!$A$7:$J$11,10,FALSE),0))</f>
        <v/>
      </c>
      <c r="S179" s="130">
        <f t="shared" si="22"/>
        <v>0</v>
      </c>
      <c r="T179" s="130">
        <f t="shared" si="23"/>
        <v>0</v>
      </c>
      <c r="U179" s="131" t="str">
        <f t="shared" si="24"/>
        <v/>
      </c>
      <c r="V179" s="131" t="str">
        <f t="shared" si="25"/>
        <v/>
      </c>
      <c r="W179" s="133">
        <f>IF(A179="",0,IF(B179="ANNULLATO",0,IF(AND(B179="DEMO",CONFIGURAZIONE!$B$64="No"),0,1)))</f>
        <v>0</v>
      </c>
      <c r="X179" s="89"/>
      <c r="Y179" s="134" t="str">
        <f t="shared" si="26"/>
        <v/>
      </c>
      <c r="Z179" s="135"/>
    </row>
    <row r="180" spans="1:26">
      <c r="A180" s="126"/>
      <c r="B180" s="127"/>
      <c r="C180" s="128"/>
      <c r="D180" s="128"/>
      <c r="E180" s="128"/>
      <c r="F180" s="127"/>
      <c r="G180" s="127"/>
      <c r="H180" s="127"/>
      <c r="I180" s="127"/>
      <c r="J180" s="129"/>
      <c r="K180" s="129"/>
      <c r="L180" s="130" t="str">
        <f t="shared" si="18"/>
        <v/>
      </c>
      <c r="M180" s="127"/>
      <c r="N180" s="131" t="str">
        <f>IF(A180="","",IF(E180&lt;&gt;"","Incassato",IF(D180&lt;CONFIGURAZIONE!$B$68,"Scaduto","Da incassare")))</f>
        <v/>
      </c>
      <c r="O180" s="131" t="str">
        <f t="shared" si="19"/>
        <v/>
      </c>
      <c r="P180" s="131" t="str">
        <f t="shared" si="20"/>
        <v/>
      </c>
      <c r="Q180" s="131" t="str">
        <f t="shared" si="21"/>
        <v/>
      </c>
      <c r="R180" s="132" t="str">
        <f>IF(I180="","",IFERROR(VLOOKUP(I180,ATTIVITA!$A$7:$J$11,10,FALSE),0))</f>
        <v/>
      </c>
      <c r="S180" s="130">
        <f t="shared" si="22"/>
        <v>0</v>
      </c>
      <c r="T180" s="130">
        <f t="shared" si="23"/>
        <v>0</v>
      </c>
      <c r="U180" s="131" t="str">
        <f t="shared" si="24"/>
        <v/>
      </c>
      <c r="V180" s="131" t="str">
        <f t="shared" si="25"/>
        <v/>
      </c>
      <c r="W180" s="133">
        <f>IF(A180="",0,IF(B180="ANNULLATO",0,IF(AND(B180="DEMO",CONFIGURAZIONE!$B$64="No"),0,1)))</f>
        <v>0</v>
      </c>
      <c r="X180" s="89"/>
      <c r="Y180" s="134" t="str">
        <f t="shared" si="26"/>
        <v/>
      </c>
      <c r="Z180" s="135"/>
    </row>
    <row r="181" spans="1:26">
      <c r="A181" s="126"/>
      <c r="B181" s="127"/>
      <c r="C181" s="128"/>
      <c r="D181" s="128"/>
      <c r="E181" s="128"/>
      <c r="F181" s="127"/>
      <c r="G181" s="127"/>
      <c r="H181" s="127"/>
      <c r="I181" s="127"/>
      <c r="J181" s="129"/>
      <c r="K181" s="129"/>
      <c r="L181" s="130" t="str">
        <f t="shared" si="18"/>
        <v/>
      </c>
      <c r="M181" s="127"/>
      <c r="N181" s="131" t="str">
        <f>IF(A181="","",IF(E181&lt;&gt;"","Incassato",IF(D181&lt;CONFIGURAZIONE!$B$68,"Scaduto","Da incassare")))</f>
        <v/>
      </c>
      <c r="O181" s="131" t="str">
        <f t="shared" si="19"/>
        <v/>
      </c>
      <c r="P181" s="131" t="str">
        <f t="shared" si="20"/>
        <v/>
      </c>
      <c r="Q181" s="131" t="str">
        <f t="shared" si="21"/>
        <v/>
      </c>
      <c r="R181" s="132" t="str">
        <f>IF(I181="","",IFERROR(VLOOKUP(I181,ATTIVITA!$A$7:$J$11,10,FALSE),0))</f>
        <v/>
      </c>
      <c r="S181" s="130">
        <f t="shared" si="22"/>
        <v>0</v>
      </c>
      <c r="T181" s="130">
        <f t="shared" si="23"/>
        <v>0</v>
      </c>
      <c r="U181" s="131" t="str">
        <f t="shared" si="24"/>
        <v/>
      </c>
      <c r="V181" s="131" t="str">
        <f t="shared" si="25"/>
        <v/>
      </c>
      <c r="W181" s="133">
        <f>IF(A181="",0,IF(B181="ANNULLATO",0,IF(AND(B181="DEMO",CONFIGURAZIONE!$B$64="No"),0,1)))</f>
        <v>0</v>
      </c>
      <c r="X181" s="89"/>
      <c r="Y181" s="134" t="str">
        <f t="shared" si="26"/>
        <v/>
      </c>
      <c r="Z181" s="135"/>
    </row>
    <row r="182" spans="1:26">
      <c r="A182" s="126"/>
      <c r="B182" s="127"/>
      <c r="C182" s="128"/>
      <c r="D182" s="128"/>
      <c r="E182" s="128"/>
      <c r="F182" s="127"/>
      <c r="G182" s="127"/>
      <c r="H182" s="127"/>
      <c r="I182" s="127"/>
      <c r="J182" s="129"/>
      <c r="K182" s="129"/>
      <c r="L182" s="130" t="str">
        <f t="shared" si="18"/>
        <v/>
      </c>
      <c r="M182" s="127"/>
      <c r="N182" s="131" t="str">
        <f>IF(A182="","",IF(E182&lt;&gt;"","Incassato",IF(D182&lt;CONFIGURAZIONE!$B$68,"Scaduto","Da incassare")))</f>
        <v/>
      </c>
      <c r="O182" s="131" t="str">
        <f t="shared" si="19"/>
        <v/>
      </c>
      <c r="P182" s="131" t="str">
        <f t="shared" si="20"/>
        <v/>
      </c>
      <c r="Q182" s="131" t="str">
        <f t="shared" si="21"/>
        <v/>
      </c>
      <c r="R182" s="132" t="str">
        <f>IF(I182="","",IFERROR(VLOOKUP(I182,ATTIVITA!$A$7:$J$11,10,FALSE),0))</f>
        <v/>
      </c>
      <c r="S182" s="130">
        <f t="shared" si="22"/>
        <v>0</v>
      </c>
      <c r="T182" s="130">
        <f t="shared" si="23"/>
        <v>0</v>
      </c>
      <c r="U182" s="131" t="str">
        <f t="shared" si="24"/>
        <v/>
      </c>
      <c r="V182" s="131" t="str">
        <f t="shared" si="25"/>
        <v/>
      </c>
      <c r="W182" s="133">
        <f>IF(A182="",0,IF(B182="ANNULLATO",0,IF(AND(B182="DEMO",CONFIGURAZIONE!$B$64="No"),0,1)))</f>
        <v>0</v>
      </c>
      <c r="X182" s="89"/>
      <c r="Y182" s="134" t="str">
        <f t="shared" si="26"/>
        <v/>
      </c>
      <c r="Z182" s="135"/>
    </row>
    <row r="183" spans="1:26">
      <c r="A183" s="126"/>
      <c r="B183" s="127"/>
      <c r="C183" s="128"/>
      <c r="D183" s="128"/>
      <c r="E183" s="128"/>
      <c r="F183" s="127"/>
      <c r="G183" s="127"/>
      <c r="H183" s="127"/>
      <c r="I183" s="127"/>
      <c r="J183" s="129"/>
      <c r="K183" s="129"/>
      <c r="L183" s="130" t="str">
        <f t="shared" si="18"/>
        <v/>
      </c>
      <c r="M183" s="127"/>
      <c r="N183" s="131" t="str">
        <f>IF(A183="","",IF(E183&lt;&gt;"","Incassato",IF(D183&lt;CONFIGURAZIONE!$B$68,"Scaduto","Da incassare")))</f>
        <v/>
      </c>
      <c r="O183" s="131" t="str">
        <f t="shared" si="19"/>
        <v/>
      </c>
      <c r="P183" s="131" t="str">
        <f t="shared" si="20"/>
        <v/>
      </c>
      <c r="Q183" s="131" t="str">
        <f t="shared" si="21"/>
        <v/>
      </c>
      <c r="R183" s="132" t="str">
        <f>IF(I183="","",IFERROR(VLOOKUP(I183,ATTIVITA!$A$7:$J$11,10,FALSE),0))</f>
        <v/>
      </c>
      <c r="S183" s="130">
        <f t="shared" si="22"/>
        <v>0</v>
      </c>
      <c r="T183" s="130">
        <f t="shared" si="23"/>
        <v>0</v>
      </c>
      <c r="U183" s="131" t="str">
        <f t="shared" si="24"/>
        <v/>
      </c>
      <c r="V183" s="131" t="str">
        <f t="shared" si="25"/>
        <v/>
      </c>
      <c r="W183" s="133">
        <f>IF(A183="",0,IF(B183="ANNULLATO",0,IF(AND(B183="DEMO",CONFIGURAZIONE!$B$64="No"),0,1)))</f>
        <v>0</v>
      </c>
      <c r="X183" s="89"/>
      <c r="Y183" s="134" t="str">
        <f t="shared" si="26"/>
        <v/>
      </c>
      <c r="Z183" s="135"/>
    </row>
    <row r="184" spans="1:26">
      <c r="A184" s="126"/>
      <c r="B184" s="127"/>
      <c r="C184" s="128"/>
      <c r="D184" s="128"/>
      <c r="E184" s="128"/>
      <c r="F184" s="127"/>
      <c r="G184" s="127"/>
      <c r="H184" s="127"/>
      <c r="I184" s="127"/>
      <c r="J184" s="129"/>
      <c r="K184" s="129"/>
      <c r="L184" s="130" t="str">
        <f t="shared" si="18"/>
        <v/>
      </c>
      <c r="M184" s="127"/>
      <c r="N184" s="131" t="str">
        <f>IF(A184="","",IF(E184&lt;&gt;"","Incassato",IF(D184&lt;CONFIGURAZIONE!$B$68,"Scaduto","Da incassare")))</f>
        <v/>
      </c>
      <c r="O184" s="131" t="str">
        <f t="shared" si="19"/>
        <v/>
      </c>
      <c r="P184" s="131" t="str">
        <f t="shared" si="20"/>
        <v/>
      </c>
      <c r="Q184" s="131" t="str">
        <f t="shared" si="21"/>
        <v/>
      </c>
      <c r="R184" s="132" t="str">
        <f>IF(I184="","",IFERROR(VLOOKUP(I184,ATTIVITA!$A$7:$J$11,10,FALSE),0))</f>
        <v/>
      </c>
      <c r="S184" s="130">
        <f t="shared" si="22"/>
        <v>0</v>
      </c>
      <c r="T184" s="130">
        <f t="shared" si="23"/>
        <v>0</v>
      </c>
      <c r="U184" s="131" t="str">
        <f t="shared" si="24"/>
        <v/>
      </c>
      <c r="V184" s="131" t="str">
        <f t="shared" si="25"/>
        <v/>
      </c>
      <c r="W184" s="133">
        <f>IF(A184="",0,IF(B184="ANNULLATO",0,IF(AND(B184="DEMO",CONFIGURAZIONE!$B$64="No"),0,1)))</f>
        <v>0</v>
      </c>
      <c r="X184" s="89"/>
      <c r="Y184" s="134" t="str">
        <f t="shared" si="26"/>
        <v/>
      </c>
      <c r="Z184" s="135"/>
    </row>
    <row r="185" spans="1:26">
      <c r="A185" s="126"/>
      <c r="B185" s="127"/>
      <c r="C185" s="128"/>
      <c r="D185" s="128"/>
      <c r="E185" s="128"/>
      <c r="F185" s="127"/>
      <c r="G185" s="127"/>
      <c r="H185" s="127"/>
      <c r="I185" s="127"/>
      <c r="J185" s="129"/>
      <c r="K185" s="129"/>
      <c r="L185" s="130" t="str">
        <f t="shared" si="18"/>
        <v/>
      </c>
      <c r="M185" s="127"/>
      <c r="N185" s="131" t="str">
        <f>IF(A185="","",IF(E185&lt;&gt;"","Incassato",IF(D185&lt;CONFIGURAZIONE!$B$68,"Scaduto","Da incassare")))</f>
        <v/>
      </c>
      <c r="O185" s="131" t="str">
        <f t="shared" si="19"/>
        <v/>
      </c>
      <c r="P185" s="131" t="str">
        <f t="shared" si="20"/>
        <v/>
      </c>
      <c r="Q185" s="131" t="str">
        <f t="shared" si="21"/>
        <v/>
      </c>
      <c r="R185" s="132" t="str">
        <f>IF(I185="","",IFERROR(VLOOKUP(I185,ATTIVITA!$A$7:$J$11,10,FALSE),0))</f>
        <v/>
      </c>
      <c r="S185" s="130">
        <f t="shared" si="22"/>
        <v>0</v>
      </c>
      <c r="T185" s="130">
        <f t="shared" si="23"/>
        <v>0</v>
      </c>
      <c r="U185" s="131" t="str">
        <f t="shared" si="24"/>
        <v/>
      </c>
      <c r="V185" s="131" t="str">
        <f t="shared" si="25"/>
        <v/>
      </c>
      <c r="W185" s="133">
        <f>IF(A185="",0,IF(B185="ANNULLATO",0,IF(AND(B185="DEMO",CONFIGURAZIONE!$B$64="No"),0,1)))</f>
        <v>0</v>
      </c>
      <c r="X185" s="89"/>
      <c r="Y185" s="134" t="str">
        <f t="shared" si="26"/>
        <v/>
      </c>
      <c r="Z185" s="135"/>
    </row>
    <row r="186" spans="1:26">
      <c r="A186" s="126"/>
      <c r="B186" s="127"/>
      <c r="C186" s="128"/>
      <c r="D186" s="128"/>
      <c r="E186" s="128"/>
      <c r="F186" s="127"/>
      <c r="G186" s="127"/>
      <c r="H186" s="127"/>
      <c r="I186" s="127"/>
      <c r="J186" s="129"/>
      <c r="K186" s="129"/>
      <c r="L186" s="130" t="str">
        <f t="shared" si="18"/>
        <v/>
      </c>
      <c r="M186" s="127"/>
      <c r="N186" s="131" t="str">
        <f>IF(A186="","",IF(E186&lt;&gt;"","Incassato",IF(D186&lt;CONFIGURAZIONE!$B$68,"Scaduto","Da incassare")))</f>
        <v/>
      </c>
      <c r="O186" s="131" t="str">
        <f t="shared" si="19"/>
        <v/>
      </c>
      <c r="P186" s="131" t="str">
        <f t="shared" si="20"/>
        <v/>
      </c>
      <c r="Q186" s="131" t="str">
        <f t="shared" si="21"/>
        <v/>
      </c>
      <c r="R186" s="132" t="str">
        <f>IF(I186="","",IFERROR(VLOOKUP(I186,ATTIVITA!$A$7:$J$11,10,FALSE),0))</f>
        <v/>
      </c>
      <c r="S186" s="130">
        <f t="shared" si="22"/>
        <v>0</v>
      </c>
      <c r="T186" s="130">
        <f t="shared" si="23"/>
        <v>0</v>
      </c>
      <c r="U186" s="131" t="str">
        <f t="shared" si="24"/>
        <v/>
      </c>
      <c r="V186" s="131" t="str">
        <f t="shared" si="25"/>
        <v/>
      </c>
      <c r="W186" s="133">
        <f>IF(A186="",0,IF(B186="ANNULLATO",0,IF(AND(B186="DEMO",CONFIGURAZIONE!$B$64="No"),0,1)))</f>
        <v>0</v>
      </c>
      <c r="X186" s="89"/>
      <c r="Y186" s="134" t="str">
        <f t="shared" si="26"/>
        <v/>
      </c>
      <c r="Z186" s="135"/>
    </row>
    <row r="187" spans="1:26">
      <c r="A187" s="126"/>
      <c r="B187" s="127"/>
      <c r="C187" s="128"/>
      <c r="D187" s="128"/>
      <c r="E187" s="128"/>
      <c r="F187" s="127"/>
      <c r="G187" s="127"/>
      <c r="H187" s="127"/>
      <c r="I187" s="127"/>
      <c r="J187" s="129"/>
      <c r="K187" s="129"/>
      <c r="L187" s="130" t="str">
        <f t="shared" si="18"/>
        <v/>
      </c>
      <c r="M187" s="127"/>
      <c r="N187" s="131" t="str">
        <f>IF(A187="","",IF(E187&lt;&gt;"","Incassato",IF(D187&lt;CONFIGURAZIONE!$B$68,"Scaduto","Da incassare")))</f>
        <v/>
      </c>
      <c r="O187" s="131" t="str">
        <f t="shared" si="19"/>
        <v/>
      </c>
      <c r="P187" s="131" t="str">
        <f t="shared" si="20"/>
        <v/>
      </c>
      <c r="Q187" s="131" t="str">
        <f t="shared" si="21"/>
        <v/>
      </c>
      <c r="R187" s="132" t="str">
        <f>IF(I187="","",IFERROR(VLOOKUP(I187,ATTIVITA!$A$7:$J$11,10,FALSE),0))</f>
        <v/>
      </c>
      <c r="S187" s="130">
        <f t="shared" si="22"/>
        <v>0</v>
      </c>
      <c r="T187" s="130">
        <f t="shared" si="23"/>
        <v>0</v>
      </c>
      <c r="U187" s="131" t="str">
        <f t="shared" si="24"/>
        <v/>
      </c>
      <c r="V187" s="131" t="str">
        <f t="shared" si="25"/>
        <v/>
      </c>
      <c r="W187" s="133">
        <f>IF(A187="",0,IF(B187="ANNULLATO",0,IF(AND(B187="DEMO",CONFIGURAZIONE!$B$64="No"),0,1)))</f>
        <v>0</v>
      </c>
      <c r="X187" s="89"/>
      <c r="Y187" s="134" t="str">
        <f t="shared" si="26"/>
        <v/>
      </c>
      <c r="Z187" s="135"/>
    </row>
    <row r="188" spans="1:26">
      <c r="A188" s="126"/>
      <c r="B188" s="127"/>
      <c r="C188" s="128"/>
      <c r="D188" s="128"/>
      <c r="E188" s="128"/>
      <c r="F188" s="127"/>
      <c r="G188" s="127"/>
      <c r="H188" s="127"/>
      <c r="I188" s="127"/>
      <c r="J188" s="129"/>
      <c r="K188" s="129"/>
      <c r="L188" s="130" t="str">
        <f t="shared" si="18"/>
        <v/>
      </c>
      <c r="M188" s="127"/>
      <c r="N188" s="131" t="str">
        <f>IF(A188="","",IF(E188&lt;&gt;"","Incassato",IF(D188&lt;CONFIGURAZIONE!$B$68,"Scaduto","Da incassare")))</f>
        <v/>
      </c>
      <c r="O188" s="131" t="str">
        <f t="shared" si="19"/>
        <v/>
      </c>
      <c r="P188" s="131" t="str">
        <f t="shared" si="20"/>
        <v/>
      </c>
      <c r="Q188" s="131" t="str">
        <f t="shared" si="21"/>
        <v/>
      </c>
      <c r="R188" s="132" t="str">
        <f>IF(I188="","",IFERROR(VLOOKUP(I188,ATTIVITA!$A$7:$J$11,10,FALSE),0))</f>
        <v/>
      </c>
      <c r="S188" s="130">
        <f t="shared" si="22"/>
        <v>0</v>
      </c>
      <c r="T188" s="130">
        <f t="shared" si="23"/>
        <v>0</v>
      </c>
      <c r="U188" s="131" t="str">
        <f t="shared" si="24"/>
        <v/>
      </c>
      <c r="V188" s="131" t="str">
        <f t="shared" si="25"/>
        <v/>
      </c>
      <c r="W188" s="133">
        <f>IF(A188="",0,IF(B188="ANNULLATO",0,IF(AND(B188="DEMO",CONFIGURAZIONE!$B$64="No"),0,1)))</f>
        <v>0</v>
      </c>
      <c r="X188" s="89"/>
      <c r="Y188" s="134" t="str">
        <f t="shared" si="26"/>
        <v/>
      </c>
      <c r="Z188" s="135"/>
    </row>
    <row r="189" spans="1:26">
      <c r="A189" s="126"/>
      <c r="B189" s="127"/>
      <c r="C189" s="128"/>
      <c r="D189" s="128"/>
      <c r="E189" s="128"/>
      <c r="F189" s="127"/>
      <c r="G189" s="127"/>
      <c r="H189" s="127"/>
      <c r="I189" s="127"/>
      <c r="J189" s="129"/>
      <c r="K189" s="129"/>
      <c r="L189" s="130" t="str">
        <f t="shared" si="18"/>
        <v/>
      </c>
      <c r="M189" s="127"/>
      <c r="N189" s="131" t="str">
        <f>IF(A189="","",IF(E189&lt;&gt;"","Incassato",IF(D189&lt;CONFIGURAZIONE!$B$68,"Scaduto","Da incassare")))</f>
        <v/>
      </c>
      <c r="O189" s="131" t="str">
        <f t="shared" si="19"/>
        <v/>
      </c>
      <c r="P189" s="131" t="str">
        <f t="shared" si="20"/>
        <v/>
      </c>
      <c r="Q189" s="131" t="str">
        <f t="shared" si="21"/>
        <v/>
      </c>
      <c r="R189" s="132" t="str">
        <f>IF(I189="","",IFERROR(VLOOKUP(I189,ATTIVITA!$A$7:$J$11,10,FALSE),0))</f>
        <v/>
      </c>
      <c r="S189" s="130">
        <f t="shared" si="22"/>
        <v>0</v>
      </c>
      <c r="T189" s="130">
        <f t="shared" si="23"/>
        <v>0</v>
      </c>
      <c r="U189" s="131" t="str">
        <f t="shared" si="24"/>
        <v/>
      </c>
      <c r="V189" s="131" t="str">
        <f t="shared" si="25"/>
        <v/>
      </c>
      <c r="W189" s="133">
        <f>IF(A189="",0,IF(B189="ANNULLATO",0,IF(AND(B189="DEMO",CONFIGURAZIONE!$B$64="No"),0,1)))</f>
        <v>0</v>
      </c>
      <c r="X189" s="89"/>
      <c r="Y189" s="134" t="str">
        <f t="shared" si="26"/>
        <v/>
      </c>
      <c r="Z189" s="135"/>
    </row>
    <row r="190" spans="1:26">
      <c r="A190" s="126"/>
      <c r="B190" s="127"/>
      <c r="C190" s="128"/>
      <c r="D190" s="128"/>
      <c r="E190" s="128"/>
      <c r="F190" s="127"/>
      <c r="G190" s="127"/>
      <c r="H190" s="127"/>
      <c r="I190" s="127"/>
      <c r="J190" s="129"/>
      <c r="K190" s="129"/>
      <c r="L190" s="130" t="str">
        <f t="shared" si="18"/>
        <v/>
      </c>
      <c r="M190" s="127"/>
      <c r="N190" s="131" t="str">
        <f>IF(A190="","",IF(E190&lt;&gt;"","Incassato",IF(D190&lt;CONFIGURAZIONE!$B$68,"Scaduto","Da incassare")))</f>
        <v/>
      </c>
      <c r="O190" s="131" t="str">
        <f t="shared" si="19"/>
        <v/>
      </c>
      <c r="P190" s="131" t="str">
        <f t="shared" si="20"/>
        <v/>
      </c>
      <c r="Q190" s="131" t="str">
        <f t="shared" si="21"/>
        <v/>
      </c>
      <c r="R190" s="132" t="str">
        <f>IF(I190="","",IFERROR(VLOOKUP(I190,ATTIVITA!$A$7:$J$11,10,FALSE),0))</f>
        <v/>
      </c>
      <c r="S190" s="130">
        <f t="shared" si="22"/>
        <v>0</v>
      </c>
      <c r="T190" s="130">
        <f t="shared" si="23"/>
        <v>0</v>
      </c>
      <c r="U190" s="131" t="str">
        <f t="shared" si="24"/>
        <v/>
      </c>
      <c r="V190" s="131" t="str">
        <f t="shared" si="25"/>
        <v/>
      </c>
      <c r="W190" s="133">
        <f>IF(A190="",0,IF(B190="ANNULLATO",0,IF(AND(B190="DEMO",CONFIGURAZIONE!$B$64="No"),0,1)))</f>
        <v>0</v>
      </c>
      <c r="X190" s="89"/>
      <c r="Y190" s="134" t="str">
        <f t="shared" si="26"/>
        <v/>
      </c>
      <c r="Z190" s="135"/>
    </row>
    <row r="191" spans="1:26">
      <c r="A191" s="126"/>
      <c r="B191" s="127"/>
      <c r="C191" s="128"/>
      <c r="D191" s="128"/>
      <c r="E191" s="128"/>
      <c r="F191" s="127"/>
      <c r="G191" s="127"/>
      <c r="H191" s="127"/>
      <c r="I191" s="127"/>
      <c r="J191" s="129"/>
      <c r="K191" s="129"/>
      <c r="L191" s="130" t="str">
        <f t="shared" si="18"/>
        <v/>
      </c>
      <c r="M191" s="127"/>
      <c r="N191" s="131" t="str">
        <f>IF(A191="","",IF(E191&lt;&gt;"","Incassato",IF(D191&lt;CONFIGURAZIONE!$B$68,"Scaduto","Da incassare")))</f>
        <v/>
      </c>
      <c r="O191" s="131" t="str">
        <f t="shared" si="19"/>
        <v/>
      </c>
      <c r="P191" s="131" t="str">
        <f t="shared" si="20"/>
        <v/>
      </c>
      <c r="Q191" s="131" t="str">
        <f t="shared" si="21"/>
        <v/>
      </c>
      <c r="R191" s="132" t="str">
        <f>IF(I191="","",IFERROR(VLOOKUP(I191,ATTIVITA!$A$7:$J$11,10,FALSE),0))</f>
        <v/>
      </c>
      <c r="S191" s="130">
        <f t="shared" si="22"/>
        <v>0</v>
      </c>
      <c r="T191" s="130">
        <f t="shared" si="23"/>
        <v>0</v>
      </c>
      <c r="U191" s="131" t="str">
        <f t="shared" si="24"/>
        <v/>
      </c>
      <c r="V191" s="131" t="str">
        <f t="shared" si="25"/>
        <v/>
      </c>
      <c r="W191" s="133">
        <f>IF(A191="",0,IF(B191="ANNULLATO",0,IF(AND(B191="DEMO",CONFIGURAZIONE!$B$64="No"),0,1)))</f>
        <v>0</v>
      </c>
      <c r="X191" s="89"/>
      <c r="Y191" s="134" t="str">
        <f t="shared" si="26"/>
        <v/>
      </c>
      <c r="Z191" s="135"/>
    </row>
    <row r="192" spans="1:26">
      <c r="A192" s="126"/>
      <c r="B192" s="127"/>
      <c r="C192" s="128"/>
      <c r="D192" s="128"/>
      <c r="E192" s="128"/>
      <c r="F192" s="127"/>
      <c r="G192" s="127"/>
      <c r="H192" s="127"/>
      <c r="I192" s="127"/>
      <c r="J192" s="129"/>
      <c r="K192" s="129"/>
      <c r="L192" s="130" t="str">
        <f t="shared" si="18"/>
        <v/>
      </c>
      <c r="M192" s="127"/>
      <c r="N192" s="131" t="str">
        <f>IF(A192="","",IF(E192&lt;&gt;"","Incassato",IF(D192&lt;CONFIGURAZIONE!$B$68,"Scaduto","Da incassare")))</f>
        <v/>
      </c>
      <c r="O192" s="131" t="str">
        <f t="shared" si="19"/>
        <v/>
      </c>
      <c r="P192" s="131" t="str">
        <f t="shared" si="20"/>
        <v/>
      </c>
      <c r="Q192" s="131" t="str">
        <f t="shared" si="21"/>
        <v/>
      </c>
      <c r="R192" s="132" t="str">
        <f>IF(I192="","",IFERROR(VLOOKUP(I192,ATTIVITA!$A$7:$J$11,10,FALSE),0))</f>
        <v/>
      </c>
      <c r="S192" s="130">
        <f t="shared" si="22"/>
        <v>0</v>
      </c>
      <c r="T192" s="130">
        <f t="shared" si="23"/>
        <v>0</v>
      </c>
      <c r="U192" s="131" t="str">
        <f t="shared" si="24"/>
        <v/>
      </c>
      <c r="V192" s="131" t="str">
        <f t="shared" si="25"/>
        <v/>
      </c>
      <c r="W192" s="133">
        <f>IF(A192="",0,IF(B192="ANNULLATO",0,IF(AND(B192="DEMO",CONFIGURAZIONE!$B$64="No"),0,1)))</f>
        <v>0</v>
      </c>
      <c r="X192" s="89"/>
      <c r="Y192" s="134" t="str">
        <f t="shared" si="26"/>
        <v/>
      </c>
      <c r="Z192" s="135"/>
    </row>
    <row r="193" spans="1:26">
      <c r="A193" s="126"/>
      <c r="B193" s="127"/>
      <c r="C193" s="128"/>
      <c r="D193" s="128"/>
      <c r="E193" s="128"/>
      <c r="F193" s="127"/>
      <c r="G193" s="127"/>
      <c r="H193" s="127"/>
      <c r="I193" s="127"/>
      <c r="J193" s="129"/>
      <c r="K193" s="129"/>
      <c r="L193" s="130" t="str">
        <f t="shared" si="18"/>
        <v/>
      </c>
      <c r="M193" s="127"/>
      <c r="N193" s="131" t="str">
        <f>IF(A193="","",IF(E193&lt;&gt;"","Incassato",IF(D193&lt;CONFIGURAZIONE!$B$68,"Scaduto","Da incassare")))</f>
        <v/>
      </c>
      <c r="O193" s="131" t="str">
        <f t="shared" si="19"/>
        <v/>
      </c>
      <c r="P193" s="131" t="str">
        <f t="shared" si="20"/>
        <v/>
      </c>
      <c r="Q193" s="131" t="str">
        <f t="shared" si="21"/>
        <v/>
      </c>
      <c r="R193" s="132" t="str">
        <f>IF(I193="","",IFERROR(VLOOKUP(I193,ATTIVITA!$A$7:$J$11,10,FALSE),0))</f>
        <v/>
      </c>
      <c r="S193" s="130">
        <f t="shared" si="22"/>
        <v>0</v>
      </c>
      <c r="T193" s="130">
        <f t="shared" si="23"/>
        <v>0</v>
      </c>
      <c r="U193" s="131" t="str">
        <f t="shared" si="24"/>
        <v/>
      </c>
      <c r="V193" s="131" t="str">
        <f t="shared" si="25"/>
        <v/>
      </c>
      <c r="W193" s="133">
        <f>IF(A193="",0,IF(B193="ANNULLATO",0,IF(AND(B193="DEMO",CONFIGURAZIONE!$B$64="No"),0,1)))</f>
        <v>0</v>
      </c>
      <c r="X193" s="89"/>
      <c r="Y193" s="134" t="str">
        <f t="shared" si="26"/>
        <v/>
      </c>
      <c r="Z193" s="135"/>
    </row>
    <row r="194" spans="1:26">
      <c r="A194" s="126"/>
      <c r="B194" s="127"/>
      <c r="C194" s="128"/>
      <c r="D194" s="128"/>
      <c r="E194" s="128"/>
      <c r="F194" s="127"/>
      <c r="G194" s="127"/>
      <c r="H194" s="127"/>
      <c r="I194" s="127"/>
      <c r="J194" s="129"/>
      <c r="K194" s="129"/>
      <c r="L194" s="130" t="str">
        <f t="shared" si="18"/>
        <v/>
      </c>
      <c r="M194" s="127"/>
      <c r="N194" s="131" t="str">
        <f>IF(A194="","",IF(E194&lt;&gt;"","Incassato",IF(D194&lt;CONFIGURAZIONE!$B$68,"Scaduto","Da incassare")))</f>
        <v/>
      </c>
      <c r="O194" s="131" t="str">
        <f t="shared" si="19"/>
        <v/>
      </c>
      <c r="P194" s="131" t="str">
        <f t="shared" si="20"/>
        <v/>
      </c>
      <c r="Q194" s="131" t="str">
        <f t="shared" si="21"/>
        <v/>
      </c>
      <c r="R194" s="132" t="str">
        <f>IF(I194="","",IFERROR(VLOOKUP(I194,ATTIVITA!$A$7:$J$11,10,FALSE),0))</f>
        <v/>
      </c>
      <c r="S194" s="130">
        <f t="shared" si="22"/>
        <v>0</v>
      </c>
      <c r="T194" s="130">
        <f t="shared" si="23"/>
        <v>0</v>
      </c>
      <c r="U194" s="131" t="str">
        <f t="shared" si="24"/>
        <v/>
      </c>
      <c r="V194" s="131" t="str">
        <f t="shared" si="25"/>
        <v/>
      </c>
      <c r="W194" s="133">
        <f>IF(A194="",0,IF(B194="ANNULLATO",0,IF(AND(B194="DEMO",CONFIGURAZIONE!$B$64="No"),0,1)))</f>
        <v>0</v>
      </c>
      <c r="X194" s="89"/>
      <c r="Y194" s="134" t="str">
        <f t="shared" si="26"/>
        <v/>
      </c>
      <c r="Z194" s="135"/>
    </row>
    <row r="195" spans="1:26">
      <c r="A195" s="126"/>
      <c r="B195" s="127"/>
      <c r="C195" s="128"/>
      <c r="D195" s="128"/>
      <c r="E195" s="128"/>
      <c r="F195" s="127"/>
      <c r="G195" s="127"/>
      <c r="H195" s="127"/>
      <c r="I195" s="127"/>
      <c r="J195" s="129"/>
      <c r="K195" s="129"/>
      <c r="L195" s="130" t="str">
        <f t="shared" si="18"/>
        <v/>
      </c>
      <c r="M195" s="127"/>
      <c r="N195" s="131" t="str">
        <f>IF(A195="","",IF(E195&lt;&gt;"","Incassato",IF(D195&lt;CONFIGURAZIONE!$B$68,"Scaduto","Da incassare")))</f>
        <v/>
      </c>
      <c r="O195" s="131" t="str">
        <f t="shared" si="19"/>
        <v/>
      </c>
      <c r="P195" s="131" t="str">
        <f t="shared" si="20"/>
        <v/>
      </c>
      <c r="Q195" s="131" t="str">
        <f t="shared" si="21"/>
        <v/>
      </c>
      <c r="R195" s="132" t="str">
        <f>IF(I195="","",IFERROR(VLOOKUP(I195,ATTIVITA!$A$7:$J$11,10,FALSE),0))</f>
        <v/>
      </c>
      <c r="S195" s="130">
        <f t="shared" si="22"/>
        <v>0</v>
      </c>
      <c r="T195" s="130">
        <f t="shared" si="23"/>
        <v>0</v>
      </c>
      <c r="U195" s="131" t="str">
        <f t="shared" si="24"/>
        <v/>
      </c>
      <c r="V195" s="131" t="str">
        <f t="shared" si="25"/>
        <v/>
      </c>
      <c r="W195" s="133">
        <f>IF(A195="",0,IF(B195="ANNULLATO",0,IF(AND(B195="DEMO",CONFIGURAZIONE!$B$64="No"),0,1)))</f>
        <v>0</v>
      </c>
      <c r="X195" s="89"/>
      <c r="Y195" s="134" t="str">
        <f t="shared" si="26"/>
        <v/>
      </c>
      <c r="Z195" s="135"/>
    </row>
    <row r="196" spans="1:26">
      <c r="A196" s="126"/>
      <c r="B196" s="127"/>
      <c r="C196" s="128"/>
      <c r="D196" s="128"/>
      <c r="E196" s="128"/>
      <c r="F196" s="127"/>
      <c r="G196" s="127"/>
      <c r="H196" s="127"/>
      <c r="I196" s="127"/>
      <c r="J196" s="129"/>
      <c r="K196" s="129"/>
      <c r="L196" s="130" t="str">
        <f t="shared" si="18"/>
        <v/>
      </c>
      <c r="M196" s="127"/>
      <c r="N196" s="131" t="str">
        <f>IF(A196="","",IF(E196&lt;&gt;"","Incassato",IF(D196&lt;CONFIGURAZIONE!$B$68,"Scaduto","Da incassare")))</f>
        <v/>
      </c>
      <c r="O196" s="131" t="str">
        <f t="shared" si="19"/>
        <v/>
      </c>
      <c r="P196" s="131" t="str">
        <f t="shared" si="20"/>
        <v/>
      </c>
      <c r="Q196" s="131" t="str">
        <f t="shared" si="21"/>
        <v/>
      </c>
      <c r="R196" s="132" t="str">
        <f>IF(I196="","",IFERROR(VLOOKUP(I196,ATTIVITA!$A$7:$J$11,10,FALSE),0))</f>
        <v/>
      </c>
      <c r="S196" s="130">
        <f t="shared" si="22"/>
        <v>0</v>
      </c>
      <c r="T196" s="130">
        <f t="shared" si="23"/>
        <v>0</v>
      </c>
      <c r="U196" s="131" t="str">
        <f t="shared" si="24"/>
        <v/>
      </c>
      <c r="V196" s="131" t="str">
        <f t="shared" si="25"/>
        <v/>
      </c>
      <c r="W196" s="133">
        <f>IF(A196="",0,IF(B196="ANNULLATO",0,IF(AND(B196="DEMO",CONFIGURAZIONE!$B$64="No"),0,1)))</f>
        <v>0</v>
      </c>
      <c r="X196" s="89"/>
      <c r="Y196" s="134" t="str">
        <f t="shared" si="26"/>
        <v/>
      </c>
      <c r="Z196" s="135"/>
    </row>
    <row r="197" spans="1:26">
      <c r="A197" s="126"/>
      <c r="B197" s="127"/>
      <c r="C197" s="128"/>
      <c r="D197" s="128"/>
      <c r="E197" s="128"/>
      <c r="F197" s="127"/>
      <c r="G197" s="127"/>
      <c r="H197" s="127"/>
      <c r="I197" s="127"/>
      <c r="J197" s="129"/>
      <c r="K197" s="129"/>
      <c r="L197" s="130" t="str">
        <f t="shared" si="18"/>
        <v/>
      </c>
      <c r="M197" s="127"/>
      <c r="N197" s="131" t="str">
        <f>IF(A197="","",IF(E197&lt;&gt;"","Incassato",IF(D197&lt;CONFIGURAZIONE!$B$68,"Scaduto","Da incassare")))</f>
        <v/>
      </c>
      <c r="O197" s="131" t="str">
        <f t="shared" si="19"/>
        <v/>
      </c>
      <c r="P197" s="131" t="str">
        <f t="shared" si="20"/>
        <v/>
      </c>
      <c r="Q197" s="131" t="str">
        <f t="shared" si="21"/>
        <v/>
      </c>
      <c r="R197" s="132" t="str">
        <f>IF(I197="","",IFERROR(VLOOKUP(I197,ATTIVITA!$A$7:$J$11,10,FALSE),0))</f>
        <v/>
      </c>
      <c r="S197" s="130">
        <f t="shared" si="22"/>
        <v>0</v>
      </c>
      <c r="T197" s="130">
        <f t="shared" si="23"/>
        <v>0</v>
      </c>
      <c r="U197" s="131" t="str">
        <f t="shared" si="24"/>
        <v/>
      </c>
      <c r="V197" s="131" t="str">
        <f t="shared" si="25"/>
        <v/>
      </c>
      <c r="W197" s="133">
        <f>IF(A197="",0,IF(B197="ANNULLATO",0,IF(AND(B197="DEMO",CONFIGURAZIONE!$B$64="No"),0,1)))</f>
        <v>0</v>
      </c>
      <c r="X197" s="89"/>
      <c r="Y197" s="134" t="str">
        <f t="shared" si="26"/>
        <v/>
      </c>
      <c r="Z197" s="135"/>
    </row>
    <row r="198" spans="1:26">
      <c r="A198" s="126"/>
      <c r="B198" s="127"/>
      <c r="C198" s="128"/>
      <c r="D198" s="128"/>
      <c r="E198" s="128"/>
      <c r="F198" s="127"/>
      <c r="G198" s="127"/>
      <c r="H198" s="127"/>
      <c r="I198" s="127"/>
      <c r="J198" s="129"/>
      <c r="K198" s="129"/>
      <c r="L198" s="130" t="str">
        <f t="shared" si="18"/>
        <v/>
      </c>
      <c r="M198" s="127"/>
      <c r="N198" s="131" t="str">
        <f>IF(A198="","",IF(E198&lt;&gt;"","Incassato",IF(D198&lt;CONFIGURAZIONE!$B$68,"Scaduto","Da incassare")))</f>
        <v/>
      </c>
      <c r="O198" s="131" t="str">
        <f t="shared" si="19"/>
        <v/>
      </c>
      <c r="P198" s="131" t="str">
        <f t="shared" si="20"/>
        <v/>
      </c>
      <c r="Q198" s="131" t="str">
        <f t="shared" si="21"/>
        <v/>
      </c>
      <c r="R198" s="132" t="str">
        <f>IF(I198="","",IFERROR(VLOOKUP(I198,ATTIVITA!$A$7:$J$11,10,FALSE),0))</f>
        <v/>
      </c>
      <c r="S198" s="130">
        <f t="shared" si="22"/>
        <v>0</v>
      </c>
      <c r="T198" s="130">
        <f t="shared" si="23"/>
        <v>0</v>
      </c>
      <c r="U198" s="131" t="str">
        <f t="shared" si="24"/>
        <v/>
      </c>
      <c r="V198" s="131" t="str">
        <f t="shared" si="25"/>
        <v/>
      </c>
      <c r="W198" s="133">
        <f>IF(A198="",0,IF(B198="ANNULLATO",0,IF(AND(B198="DEMO",CONFIGURAZIONE!$B$64="No"),0,1)))</f>
        <v>0</v>
      </c>
      <c r="X198" s="89"/>
      <c r="Y198" s="134" t="str">
        <f t="shared" si="26"/>
        <v/>
      </c>
      <c r="Z198" s="135"/>
    </row>
    <row r="199" spans="1:26">
      <c r="A199" s="126"/>
      <c r="B199" s="127"/>
      <c r="C199" s="128"/>
      <c r="D199" s="128"/>
      <c r="E199" s="128"/>
      <c r="F199" s="127"/>
      <c r="G199" s="127"/>
      <c r="H199" s="127"/>
      <c r="I199" s="127"/>
      <c r="J199" s="129"/>
      <c r="K199" s="129"/>
      <c r="L199" s="130" t="str">
        <f t="shared" ref="L199:L256" si="27">IF(A199="","",SUM(J199:K199))</f>
        <v/>
      </c>
      <c r="M199" s="127"/>
      <c r="N199" s="131" t="str">
        <f>IF(A199="","",IF(E199&lt;&gt;"","Incassato",IF(D199&lt;CONFIGURAZIONE!$B$68,"Scaduto","Da incassare")))</f>
        <v/>
      </c>
      <c r="O199" s="131" t="str">
        <f t="shared" ref="O199:O256" si="28">IF(E199="","",YEAR(E199))</f>
        <v/>
      </c>
      <c r="P199" s="131" t="str">
        <f t="shared" ref="P199:P256" si="29">IF(E199="","",MONTH(E199))</f>
        <v/>
      </c>
      <c r="Q199" s="131" t="str">
        <f t="shared" ref="Q199:Q256" si="30">IF(P199="","",CHOOSE(P199,"Gen","Feb","Mar","Apr","Mag","Giu","Lug","Ago","Set","Ott","Nov","Dic"))</f>
        <v/>
      </c>
      <c r="R199" s="132" t="str">
        <f>IF(I199="","",IFERROR(VLOOKUP(I199,ATTIVITA!$A$7:$J$11,10,FALSE),0))</f>
        <v/>
      </c>
      <c r="S199" s="130">
        <f t="shared" ref="S199:S256" si="31">IF(OR(E199="",W199=0,M199&lt;&gt;"Sì"),0,L199*R199)</f>
        <v>0</v>
      </c>
      <c r="T199" s="130">
        <f t="shared" ref="T199:T256" si="32">IF(AND(E199&lt;&gt;"",M199="Sì",W199=1),L199,0)</f>
        <v>0</v>
      </c>
      <c r="U199" s="131" t="str">
        <f t="shared" ref="U199:U256" si="33">IF(D199="","",YEAR(D199))</f>
        <v/>
      </c>
      <c r="V199" s="131" t="str">
        <f t="shared" ref="V199:V256" si="34">IF(D199="","",MONTH(D199))</f>
        <v/>
      </c>
      <c r="W199" s="133">
        <f>IF(A199="",0,IF(B199="ANNULLATO",0,IF(AND(B199="DEMO",CONFIGURAZIONE!$B$64="No"),0,1)))</f>
        <v>0</v>
      </c>
      <c r="X199" s="89"/>
      <c r="Y199" s="134" t="str">
        <f t="shared" ref="Y199:Y256" si="35">IF(A199="","",L199+IF(X199="",0,X199))</f>
        <v/>
      </c>
      <c r="Z199" s="135"/>
    </row>
    <row r="200" spans="1:26">
      <c r="A200" s="126"/>
      <c r="B200" s="127"/>
      <c r="C200" s="128"/>
      <c r="D200" s="128"/>
      <c r="E200" s="128"/>
      <c r="F200" s="127"/>
      <c r="G200" s="127"/>
      <c r="H200" s="127"/>
      <c r="I200" s="127"/>
      <c r="J200" s="129"/>
      <c r="K200" s="129"/>
      <c r="L200" s="130" t="str">
        <f t="shared" si="27"/>
        <v/>
      </c>
      <c r="M200" s="127"/>
      <c r="N200" s="131" t="str">
        <f>IF(A200="","",IF(E200&lt;&gt;"","Incassato",IF(D200&lt;CONFIGURAZIONE!$B$68,"Scaduto","Da incassare")))</f>
        <v/>
      </c>
      <c r="O200" s="131" t="str">
        <f t="shared" si="28"/>
        <v/>
      </c>
      <c r="P200" s="131" t="str">
        <f t="shared" si="29"/>
        <v/>
      </c>
      <c r="Q200" s="131" t="str">
        <f t="shared" si="30"/>
        <v/>
      </c>
      <c r="R200" s="132" t="str">
        <f>IF(I200="","",IFERROR(VLOOKUP(I200,ATTIVITA!$A$7:$J$11,10,FALSE),0))</f>
        <v/>
      </c>
      <c r="S200" s="130">
        <f t="shared" si="31"/>
        <v>0</v>
      </c>
      <c r="T200" s="130">
        <f t="shared" si="32"/>
        <v>0</v>
      </c>
      <c r="U200" s="131" t="str">
        <f t="shared" si="33"/>
        <v/>
      </c>
      <c r="V200" s="131" t="str">
        <f t="shared" si="34"/>
        <v/>
      </c>
      <c r="W200" s="133">
        <f>IF(A200="",0,IF(B200="ANNULLATO",0,IF(AND(B200="DEMO",CONFIGURAZIONE!$B$64="No"),0,1)))</f>
        <v>0</v>
      </c>
      <c r="X200" s="89"/>
      <c r="Y200" s="134" t="str">
        <f t="shared" si="35"/>
        <v/>
      </c>
      <c r="Z200" s="135"/>
    </row>
    <row r="201" spans="1:26">
      <c r="A201" s="126"/>
      <c r="B201" s="127"/>
      <c r="C201" s="128"/>
      <c r="D201" s="128"/>
      <c r="E201" s="128"/>
      <c r="F201" s="127"/>
      <c r="G201" s="127"/>
      <c r="H201" s="127"/>
      <c r="I201" s="127"/>
      <c r="J201" s="129"/>
      <c r="K201" s="129"/>
      <c r="L201" s="130" t="str">
        <f t="shared" si="27"/>
        <v/>
      </c>
      <c r="M201" s="127"/>
      <c r="N201" s="131" t="str">
        <f>IF(A201="","",IF(E201&lt;&gt;"","Incassato",IF(D201&lt;CONFIGURAZIONE!$B$68,"Scaduto","Da incassare")))</f>
        <v/>
      </c>
      <c r="O201" s="131" t="str">
        <f t="shared" si="28"/>
        <v/>
      </c>
      <c r="P201" s="131" t="str">
        <f t="shared" si="29"/>
        <v/>
      </c>
      <c r="Q201" s="131" t="str">
        <f t="shared" si="30"/>
        <v/>
      </c>
      <c r="R201" s="132" t="str">
        <f>IF(I201="","",IFERROR(VLOOKUP(I201,ATTIVITA!$A$7:$J$11,10,FALSE),0))</f>
        <v/>
      </c>
      <c r="S201" s="130">
        <f t="shared" si="31"/>
        <v>0</v>
      </c>
      <c r="T201" s="130">
        <f t="shared" si="32"/>
        <v>0</v>
      </c>
      <c r="U201" s="131" t="str">
        <f t="shared" si="33"/>
        <v/>
      </c>
      <c r="V201" s="131" t="str">
        <f t="shared" si="34"/>
        <v/>
      </c>
      <c r="W201" s="133">
        <f>IF(A201="",0,IF(B201="ANNULLATO",0,IF(AND(B201="DEMO",CONFIGURAZIONE!$B$64="No"),0,1)))</f>
        <v>0</v>
      </c>
      <c r="X201" s="89"/>
      <c r="Y201" s="134" t="str">
        <f t="shared" si="35"/>
        <v/>
      </c>
      <c r="Z201" s="135"/>
    </row>
    <row r="202" spans="1:26">
      <c r="A202" s="126"/>
      <c r="B202" s="127"/>
      <c r="C202" s="128"/>
      <c r="D202" s="128"/>
      <c r="E202" s="128"/>
      <c r="F202" s="127"/>
      <c r="G202" s="127"/>
      <c r="H202" s="127"/>
      <c r="I202" s="127"/>
      <c r="J202" s="129"/>
      <c r="K202" s="129"/>
      <c r="L202" s="130" t="str">
        <f t="shared" si="27"/>
        <v/>
      </c>
      <c r="M202" s="127"/>
      <c r="N202" s="131" t="str">
        <f>IF(A202="","",IF(E202&lt;&gt;"","Incassato",IF(D202&lt;CONFIGURAZIONE!$B$68,"Scaduto","Da incassare")))</f>
        <v/>
      </c>
      <c r="O202" s="131" t="str">
        <f t="shared" si="28"/>
        <v/>
      </c>
      <c r="P202" s="131" t="str">
        <f t="shared" si="29"/>
        <v/>
      </c>
      <c r="Q202" s="131" t="str">
        <f t="shared" si="30"/>
        <v/>
      </c>
      <c r="R202" s="132" t="str">
        <f>IF(I202="","",IFERROR(VLOOKUP(I202,ATTIVITA!$A$7:$J$11,10,FALSE),0))</f>
        <v/>
      </c>
      <c r="S202" s="130">
        <f t="shared" si="31"/>
        <v>0</v>
      </c>
      <c r="T202" s="130">
        <f t="shared" si="32"/>
        <v>0</v>
      </c>
      <c r="U202" s="131" t="str">
        <f t="shared" si="33"/>
        <v/>
      </c>
      <c r="V202" s="131" t="str">
        <f t="shared" si="34"/>
        <v/>
      </c>
      <c r="W202" s="133">
        <f>IF(A202="",0,IF(B202="ANNULLATO",0,IF(AND(B202="DEMO",CONFIGURAZIONE!$B$64="No"),0,1)))</f>
        <v>0</v>
      </c>
      <c r="X202" s="89"/>
      <c r="Y202" s="134" t="str">
        <f t="shared" si="35"/>
        <v/>
      </c>
      <c r="Z202" s="135"/>
    </row>
    <row r="203" spans="1:26">
      <c r="A203" s="126"/>
      <c r="B203" s="127"/>
      <c r="C203" s="128"/>
      <c r="D203" s="128"/>
      <c r="E203" s="128"/>
      <c r="F203" s="127"/>
      <c r="G203" s="127"/>
      <c r="H203" s="127"/>
      <c r="I203" s="127"/>
      <c r="J203" s="129"/>
      <c r="K203" s="129"/>
      <c r="L203" s="130" t="str">
        <f t="shared" si="27"/>
        <v/>
      </c>
      <c r="M203" s="127"/>
      <c r="N203" s="131" t="str">
        <f>IF(A203="","",IF(E203&lt;&gt;"","Incassato",IF(D203&lt;CONFIGURAZIONE!$B$68,"Scaduto","Da incassare")))</f>
        <v/>
      </c>
      <c r="O203" s="131" t="str">
        <f t="shared" si="28"/>
        <v/>
      </c>
      <c r="P203" s="131" t="str">
        <f t="shared" si="29"/>
        <v/>
      </c>
      <c r="Q203" s="131" t="str">
        <f t="shared" si="30"/>
        <v/>
      </c>
      <c r="R203" s="132" t="str">
        <f>IF(I203="","",IFERROR(VLOOKUP(I203,ATTIVITA!$A$7:$J$11,10,FALSE),0))</f>
        <v/>
      </c>
      <c r="S203" s="130">
        <f t="shared" si="31"/>
        <v>0</v>
      </c>
      <c r="T203" s="130">
        <f t="shared" si="32"/>
        <v>0</v>
      </c>
      <c r="U203" s="131" t="str">
        <f t="shared" si="33"/>
        <v/>
      </c>
      <c r="V203" s="131" t="str">
        <f t="shared" si="34"/>
        <v/>
      </c>
      <c r="W203" s="133">
        <f>IF(A203="",0,IF(B203="ANNULLATO",0,IF(AND(B203="DEMO",CONFIGURAZIONE!$B$64="No"),0,1)))</f>
        <v>0</v>
      </c>
      <c r="X203" s="89"/>
      <c r="Y203" s="134" t="str">
        <f t="shared" si="35"/>
        <v/>
      </c>
      <c r="Z203" s="135"/>
    </row>
    <row r="204" spans="1:26">
      <c r="A204" s="126"/>
      <c r="B204" s="127"/>
      <c r="C204" s="128"/>
      <c r="D204" s="128"/>
      <c r="E204" s="128"/>
      <c r="F204" s="127"/>
      <c r="G204" s="127"/>
      <c r="H204" s="127"/>
      <c r="I204" s="127"/>
      <c r="J204" s="129"/>
      <c r="K204" s="129"/>
      <c r="L204" s="130" t="str">
        <f t="shared" si="27"/>
        <v/>
      </c>
      <c r="M204" s="127"/>
      <c r="N204" s="131" t="str">
        <f>IF(A204="","",IF(E204&lt;&gt;"","Incassato",IF(D204&lt;CONFIGURAZIONE!$B$68,"Scaduto","Da incassare")))</f>
        <v/>
      </c>
      <c r="O204" s="131" t="str">
        <f t="shared" si="28"/>
        <v/>
      </c>
      <c r="P204" s="131" t="str">
        <f t="shared" si="29"/>
        <v/>
      </c>
      <c r="Q204" s="131" t="str">
        <f t="shared" si="30"/>
        <v/>
      </c>
      <c r="R204" s="132" t="str">
        <f>IF(I204="","",IFERROR(VLOOKUP(I204,ATTIVITA!$A$7:$J$11,10,FALSE),0))</f>
        <v/>
      </c>
      <c r="S204" s="130">
        <f t="shared" si="31"/>
        <v>0</v>
      </c>
      <c r="T204" s="130">
        <f t="shared" si="32"/>
        <v>0</v>
      </c>
      <c r="U204" s="131" t="str">
        <f t="shared" si="33"/>
        <v/>
      </c>
      <c r="V204" s="131" t="str">
        <f t="shared" si="34"/>
        <v/>
      </c>
      <c r="W204" s="133">
        <f>IF(A204="",0,IF(B204="ANNULLATO",0,IF(AND(B204="DEMO",CONFIGURAZIONE!$B$64="No"),0,1)))</f>
        <v>0</v>
      </c>
      <c r="X204" s="89"/>
      <c r="Y204" s="134" t="str">
        <f t="shared" si="35"/>
        <v/>
      </c>
      <c r="Z204" s="135"/>
    </row>
    <row r="205" spans="1:26">
      <c r="A205" s="126"/>
      <c r="B205" s="127"/>
      <c r="C205" s="128"/>
      <c r="D205" s="128"/>
      <c r="E205" s="128"/>
      <c r="F205" s="127"/>
      <c r="G205" s="127"/>
      <c r="H205" s="127"/>
      <c r="I205" s="127"/>
      <c r="J205" s="129"/>
      <c r="K205" s="129"/>
      <c r="L205" s="130" t="str">
        <f t="shared" si="27"/>
        <v/>
      </c>
      <c r="M205" s="127"/>
      <c r="N205" s="131" t="str">
        <f>IF(A205="","",IF(E205&lt;&gt;"","Incassato",IF(D205&lt;CONFIGURAZIONE!$B$68,"Scaduto","Da incassare")))</f>
        <v/>
      </c>
      <c r="O205" s="131" t="str">
        <f t="shared" si="28"/>
        <v/>
      </c>
      <c r="P205" s="131" t="str">
        <f t="shared" si="29"/>
        <v/>
      </c>
      <c r="Q205" s="131" t="str">
        <f t="shared" si="30"/>
        <v/>
      </c>
      <c r="R205" s="132" t="str">
        <f>IF(I205="","",IFERROR(VLOOKUP(I205,ATTIVITA!$A$7:$J$11,10,FALSE),0))</f>
        <v/>
      </c>
      <c r="S205" s="130">
        <f t="shared" si="31"/>
        <v>0</v>
      </c>
      <c r="T205" s="130">
        <f t="shared" si="32"/>
        <v>0</v>
      </c>
      <c r="U205" s="131" t="str">
        <f t="shared" si="33"/>
        <v/>
      </c>
      <c r="V205" s="131" t="str">
        <f t="shared" si="34"/>
        <v/>
      </c>
      <c r="W205" s="133">
        <f>IF(A205="",0,IF(B205="ANNULLATO",0,IF(AND(B205="DEMO",CONFIGURAZIONE!$B$64="No"),0,1)))</f>
        <v>0</v>
      </c>
      <c r="X205" s="89"/>
      <c r="Y205" s="134" t="str">
        <f t="shared" si="35"/>
        <v/>
      </c>
      <c r="Z205" s="135"/>
    </row>
    <row r="206" spans="1:26">
      <c r="A206" s="126"/>
      <c r="B206" s="127"/>
      <c r="C206" s="128"/>
      <c r="D206" s="128"/>
      <c r="E206" s="128"/>
      <c r="F206" s="127"/>
      <c r="G206" s="127"/>
      <c r="H206" s="127"/>
      <c r="I206" s="127"/>
      <c r="J206" s="129"/>
      <c r="K206" s="129"/>
      <c r="L206" s="130" t="str">
        <f t="shared" si="27"/>
        <v/>
      </c>
      <c r="M206" s="127"/>
      <c r="N206" s="131" t="str">
        <f>IF(A206="","",IF(E206&lt;&gt;"","Incassato",IF(D206&lt;CONFIGURAZIONE!$B$68,"Scaduto","Da incassare")))</f>
        <v/>
      </c>
      <c r="O206" s="131" t="str">
        <f t="shared" si="28"/>
        <v/>
      </c>
      <c r="P206" s="131" t="str">
        <f t="shared" si="29"/>
        <v/>
      </c>
      <c r="Q206" s="131" t="str">
        <f t="shared" si="30"/>
        <v/>
      </c>
      <c r="R206" s="132" t="str">
        <f>IF(I206="","",IFERROR(VLOOKUP(I206,ATTIVITA!$A$7:$J$11,10,FALSE),0))</f>
        <v/>
      </c>
      <c r="S206" s="130">
        <f t="shared" si="31"/>
        <v>0</v>
      </c>
      <c r="T206" s="130">
        <f t="shared" si="32"/>
        <v>0</v>
      </c>
      <c r="U206" s="131" t="str">
        <f t="shared" si="33"/>
        <v/>
      </c>
      <c r="V206" s="131" t="str">
        <f t="shared" si="34"/>
        <v/>
      </c>
      <c r="W206" s="133">
        <f>IF(A206="",0,IF(B206="ANNULLATO",0,IF(AND(B206="DEMO",CONFIGURAZIONE!$B$64="No"),0,1)))</f>
        <v>0</v>
      </c>
      <c r="X206" s="89"/>
      <c r="Y206" s="134" t="str">
        <f t="shared" si="35"/>
        <v/>
      </c>
      <c r="Z206" s="135"/>
    </row>
    <row r="207" spans="1:26">
      <c r="A207" s="126"/>
      <c r="B207" s="127"/>
      <c r="C207" s="128"/>
      <c r="D207" s="128"/>
      <c r="E207" s="128"/>
      <c r="F207" s="127"/>
      <c r="G207" s="127"/>
      <c r="H207" s="127"/>
      <c r="I207" s="127"/>
      <c r="J207" s="129"/>
      <c r="K207" s="129"/>
      <c r="L207" s="130" t="str">
        <f t="shared" si="27"/>
        <v/>
      </c>
      <c r="M207" s="127"/>
      <c r="N207" s="131" t="str">
        <f>IF(A207="","",IF(E207&lt;&gt;"","Incassato",IF(D207&lt;CONFIGURAZIONE!$B$68,"Scaduto","Da incassare")))</f>
        <v/>
      </c>
      <c r="O207" s="131" t="str">
        <f t="shared" si="28"/>
        <v/>
      </c>
      <c r="P207" s="131" t="str">
        <f t="shared" si="29"/>
        <v/>
      </c>
      <c r="Q207" s="131" t="str">
        <f t="shared" si="30"/>
        <v/>
      </c>
      <c r="R207" s="132" t="str">
        <f>IF(I207="","",IFERROR(VLOOKUP(I207,ATTIVITA!$A$7:$J$11,10,FALSE),0))</f>
        <v/>
      </c>
      <c r="S207" s="130">
        <f t="shared" si="31"/>
        <v>0</v>
      </c>
      <c r="T207" s="130">
        <f t="shared" si="32"/>
        <v>0</v>
      </c>
      <c r="U207" s="131" t="str">
        <f t="shared" si="33"/>
        <v/>
      </c>
      <c r="V207" s="131" t="str">
        <f t="shared" si="34"/>
        <v/>
      </c>
      <c r="W207" s="133">
        <f>IF(A207="",0,IF(B207="ANNULLATO",0,IF(AND(B207="DEMO",CONFIGURAZIONE!$B$64="No"),0,1)))</f>
        <v>0</v>
      </c>
      <c r="X207" s="89"/>
      <c r="Y207" s="134" t="str">
        <f t="shared" si="35"/>
        <v/>
      </c>
      <c r="Z207" s="135"/>
    </row>
    <row r="208" spans="1:26">
      <c r="A208" s="126"/>
      <c r="B208" s="127"/>
      <c r="C208" s="128"/>
      <c r="D208" s="128"/>
      <c r="E208" s="128"/>
      <c r="F208" s="127"/>
      <c r="G208" s="127"/>
      <c r="H208" s="127"/>
      <c r="I208" s="127"/>
      <c r="J208" s="129"/>
      <c r="K208" s="129"/>
      <c r="L208" s="130" t="str">
        <f t="shared" si="27"/>
        <v/>
      </c>
      <c r="M208" s="127"/>
      <c r="N208" s="131" t="str">
        <f>IF(A208="","",IF(E208&lt;&gt;"","Incassato",IF(D208&lt;CONFIGURAZIONE!$B$68,"Scaduto","Da incassare")))</f>
        <v/>
      </c>
      <c r="O208" s="131" t="str">
        <f t="shared" si="28"/>
        <v/>
      </c>
      <c r="P208" s="131" t="str">
        <f t="shared" si="29"/>
        <v/>
      </c>
      <c r="Q208" s="131" t="str">
        <f t="shared" si="30"/>
        <v/>
      </c>
      <c r="R208" s="132" t="str">
        <f>IF(I208="","",IFERROR(VLOOKUP(I208,ATTIVITA!$A$7:$J$11,10,FALSE),0))</f>
        <v/>
      </c>
      <c r="S208" s="130">
        <f t="shared" si="31"/>
        <v>0</v>
      </c>
      <c r="T208" s="130">
        <f t="shared" si="32"/>
        <v>0</v>
      </c>
      <c r="U208" s="131" t="str">
        <f t="shared" si="33"/>
        <v/>
      </c>
      <c r="V208" s="131" t="str">
        <f t="shared" si="34"/>
        <v/>
      </c>
      <c r="W208" s="133">
        <f>IF(A208="",0,IF(B208="ANNULLATO",0,IF(AND(B208="DEMO",CONFIGURAZIONE!$B$64="No"),0,1)))</f>
        <v>0</v>
      </c>
      <c r="X208" s="89"/>
      <c r="Y208" s="134" t="str">
        <f t="shared" si="35"/>
        <v/>
      </c>
      <c r="Z208" s="135"/>
    </row>
    <row r="209" spans="1:26">
      <c r="A209" s="126"/>
      <c r="B209" s="127"/>
      <c r="C209" s="128"/>
      <c r="D209" s="128"/>
      <c r="E209" s="128"/>
      <c r="F209" s="127"/>
      <c r="G209" s="127"/>
      <c r="H209" s="127"/>
      <c r="I209" s="127"/>
      <c r="J209" s="129"/>
      <c r="K209" s="129"/>
      <c r="L209" s="130" t="str">
        <f t="shared" si="27"/>
        <v/>
      </c>
      <c r="M209" s="127"/>
      <c r="N209" s="131" t="str">
        <f>IF(A209="","",IF(E209&lt;&gt;"","Incassato",IF(D209&lt;CONFIGURAZIONE!$B$68,"Scaduto","Da incassare")))</f>
        <v/>
      </c>
      <c r="O209" s="131" t="str">
        <f t="shared" si="28"/>
        <v/>
      </c>
      <c r="P209" s="131" t="str">
        <f t="shared" si="29"/>
        <v/>
      </c>
      <c r="Q209" s="131" t="str">
        <f t="shared" si="30"/>
        <v/>
      </c>
      <c r="R209" s="132" t="str">
        <f>IF(I209="","",IFERROR(VLOOKUP(I209,ATTIVITA!$A$7:$J$11,10,FALSE),0))</f>
        <v/>
      </c>
      <c r="S209" s="130">
        <f t="shared" si="31"/>
        <v>0</v>
      </c>
      <c r="T209" s="130">
        <f t="shared" si="32"/>
        <v>0</v>
      </c>
      <c r="U209" s="131" t="str">
        <f t="shared" si="33"/>
        <v/>
      </c>
      <c r="V209" s="131" t="str">
        <f t="shared" si="34"/>
        <v/>
      </c>
      <c r="W209" s="133">
        <f>IF(A209="",0,IF(B209="ANNULLATO",0,IF(AND(B209="DEMO",CONFIGURAZIONE!$B$64="No"),0,1)))</f>
        <v>0</v>
      </c>
      <c r="X209" s="89"/>
      <c r="Y209" s="134" t="str">
        <f t="shared" si="35"/>
        <v/>
      </c>
      <c r="Z209" s="135"/>
    </row>
    <row r="210" spans="1:26">
      <c r="A210" s="126"/>
      <c r="B210" s="127"/>
      <c r="C210" s="128"/>
      <c r="D210" s="128"/>
      <c r="E210" s="128"/>
      <c r="F210" s="127"/>
      <c r="G210" s="127"/>
      <c r="H210" s="127"/>
      <c r="I210" s="127"/>
      <c r="J210" s="129"/>
      <c r="K210" s="129"/>
      <c r="L210" s="130" t="str">
        <f t="shared" si="27"/>
        <v/>
      </c>
      <c r="M210" s="127"/>
      <c r="N210" s="131" t="str">
        <f>IF(A210="","",IF(E210&lt;&gt;"","Incassato",IF(D210&lt;CONFIGURAZIONE!$B$68,"Scaduto","Da incassare")))</f>
        <v/>
      </c>
      <c r="O210" s="131" t="str">
        <f t="shared" si="28"/>
        <v/>
      </c>
      <c r="P210" s="131" t="str">
        <f t="shared" si="29"/>
        <v/>
      </c>
      <c r="Q210" s="131" t="str">
        <f t="shared" si="30"/>
        <v/>
      </c>
      <c r="R210" s="132" t="str">
        <f>IF(I210="","",IFERROR(VLOOKUP(I210,ATTIVITA!$A$7:$J$11,10,FALSE),0))</f>
        <v/>
      </c>
      <c r="S210" s="130">
        <f t="shared" si="31"/>
        <v>0</v>
      </c>
      <c r="T210" s="130">
        <f t="shared" si="32"/>
        <v>0</v>
      </c>
      <c r="U210" s="131" t="str">
        <f t="shared" si="33"/>
        <v/>
      </c>
      <c r="V210" s="131" t="str">
        <f t="shared" si="34"/>
        <v/>
      </c>
      <c r="W210" s="133">
        <f>IF(A210="",0,IF(B210="ANNULLATO",0,IF(AND(B210="DEMO",CONFIGURAZIONE!$B$64="No"),0,1)))</f>
        <v>0</v>
      </c>
      <c r="X210" s="89"/>
      <c r="Y210" s="134" t="str">
        <f t="shared" si="35"/>
        <v/>
      </c>
      <c r="Z210" s="135"/>
    </row>
    <row r="211" spans="1:26">
      <c r="A211" s="126"/>
      <c r="B211" s="127"/>
      <c r="C211" s="128"/>
      <c r="D211" s="128"/>
      <c r="E211" s="128"/>
      <c r="F211" s="127"/>
      <c r="G211" s="127"/>
      <c r="H211" s="127"/>
      <c r="I211" s="127"/>
      <c r="J211" s="129"/>
      <c r="K211" s="129"/>
      <c r="L211" s="130" t="str">
        <f t="shared" si="27"/>
        <v/>
      </c>
      <c r="M211" s="127"/>
      <c r="N211" s="131" t="str">
        <f>IF(A211="","",IF(E211&lt;&gt;"","Incassato",IF(D211&lt;CONFIGURAZIONE!$B$68,"Scaduto","Da incassare")))</f>
        <v/>
      </c>
      <c r="O211" s="131" t="str">
        <f t="shared" si="28"/>
        <v/>
      </c>
      <c r="P211" s="131" t="str">
        <f t="shared" si="29"/>
        <v/>
      </c>
      <c r="Q211" s="131" t="str">
        <f t="shared" si="30"/>
        <v/>
      </c>
      <c r="R211" s="132" t="str">
        <f>IF(I211="","",IFERROR(VLOOKUP(I211,ATTIVITA!$A$7:$J$11,10,FALSE),0))</f>
        <v/>
      </c>
      <c r="S211" s="130">
        <f t="shared" si="31"/>
        <v>0</v>
      </c>
      <c r="T211" s="130">
        <f t="shared" si="32"/>
        <v>0</v>
      </c>
      <c r="U211" s="131" t="str">
        <f t="shared" si="33"/>
        <v/>
      </c>
      <c r="V211" s="131" t="str">
        <f t="shared" si="34"/>
        <v/>
      </c>
      <c r="W211" s="133">
        <f>IF(A211="",0,IF(B211="ANNULLATO",0,IF(AND(B211="DEMO",CONFIGURAZIONE!$B$64="No"),0,1)))</f>
        <v>0</v>
      </c>
      <c r="X211" s="89"/>
      <c r="Y211" s="134" t="str">
        <f t="shared" si="35"/>
        <v/>
      </c>
      <c r="Z211" s="135"/>
    </row>
    <row r="212" spans="1:26">
      <c r="A212" s="126"/>
      <c r="B212" s="127"/>
      <c r="C212" s="128"/>
      <c r="D212" s="128"/>
      <c r="E212" s="128"/>
      <c r="F212" s="127"/>
      <c r="G212" s="127"/>
      <c r="H212" s="127"/>
      <c r="I212" s="127"/>
      <c r="J212" s="129"/>
      <c r="K212" s="129"/>
      <c r="L212" s="130" t="str">
        <f t="shared" si="27"/>
        <v/>
      </c>
      <c r="M212" s="127"/>
      <c r="N212" s="131" t="str">
        <f>IF(A212="","",IF(E212&lt;&gt;"","Incassato",IF(D212&lt;CONFIGURAZIONE!$B$68,"Scaduto","Da incassare")))</f>
        <v/>
      </c>
      <c r="O212" s="131" t="str">
        <f t="shared" si="28"/>
        <v/>
      </c>
      <c r="P212" s="131" t="str">
        <f t="shared" si="29"/>
        <v/>
      </c>
      <c r="Q212" s="131" t="str">
        <f t="shared" si="30"/>
        <v/>
      </c>
      <c r="R212" s="132" t="str">
        <f>IF(I212="","",IFERROR(VLOOKUP(I212,ATTIVITA!$A$7:$J$11,10,FALSE),0))</f>
        <v/>
      </c>
      <c r="S212" s="130">
        <f t="shared" si="31"/>
        <v>0</v>
      </c>
      <c r="T212" s="130">
        <f t="shared" si="32"/>
        <v>0</v>
      </c>
      <c r="U212" s="131" t="str">
        <f t="shared" si="33"/>
        <v/>
      </c>
      <c r="V212" s="131" t="str">
        <f t="shared" si="34"/>
        <v/>
      </c>
      <c r="W212" s="133">
        <f>IF(A212="",0,IF(B212="ANNULLATO",0,IF(AND(B212="DEMO",CONFIGURAZIONE!$B$64="No"),0,1)))</f>
        <v>0</v>
      </c>
      <c r="X212" s="89"/>
      <c r="Y212" s="134" t="str">
        <f t="shared" si="35"/>
        <v/>
      </c>
      <c r="Z212" s="135"/>
    </row>
    <row r="213" spans="1:26">
      <c r="A213" s="126"/>
      <c r="B213" s="127"/>
      <c r="C213" s="128"/>
      <c r="D213" s="128"/>
      <c r="E213" s="128"/>
      <c r="F213" s="127"/>
      <c r="G213" s="127"/>
      <c r="H213" s="127"/>
      <c r="I213" s="127"/>
      <c r="J213" s="129"/>
      <c r="K213" s="129"/>
      <c r="L213" s="130" t="str">
        <f t="shared" si="27"/>
        <v/>
      </c>
      <c r="M213" s="127"/>
      <c r="N213" s="131" t="str">
        <f>IF(A213="","",IF(E213&lt;&gt;"","Incassato",IF(D213&lt;CONFIGURAZIONE!$B$68,"Scaduto","Da incassare")))</f>
        <v/>
      </c>
      <c r="O213" s="131" t="str">
        <f t="shared" si="28"/>
        <v/>
      </c>
      <c r="P213" s="131" t="str">
        <f t="shared" si="29"/>
        <v/>
      </c>
      <c r="Q213" s="131" t="str">
        <f t="shared" si="30"/>
        <v/>
      </c>
      <c r="R213" s="132" t="str">
        <f>IF(I213="","",IFERROR(VLOOKUP(I213,ATTIVITA!$A$7:$J$11,10,FALSE),0))</f>
        <v/>
      </c>
      <c r="S213" s="130">
        <f t="shared" si="31"/>
        <v>0</v>
      </c>
      <c r="T213" s="130">
        <f t="shared" si="32"/>
        <v>0</v>
      </c>
      <c r="U213" s="131" t="str">
        <f t="shared" si="33"/>
        <v/>
      </c>
      <c r="V213" s="131" t="str">
        <f t="shared" si="34"/>
        <v/>
      </c>
      <c r="W213" s="133">
        <f>IF(A213="",0,IF(B213="ANNULLATO",0,IF(AND(B213="DEMO",CONFIGURAZIONE!$B$64="No"),0,1)))</f>
        <v>0</v>
      </c>
      <c r="X213" s="89"/>
      <c r="Y213" s="134" t="str">
        <f t="shared" si="35"/>
        <v/>
      </c>
      <c r="Z213" s="135"/>
    </row>
    <row r="214" spans="1:26">
      <c r="A214" s="126"/>
      <c r="B214" s="127"/>
      <c r="C214" s="128"/>
      <c r="D214" s="128"/>
      <c r="E214" s="128"/>
      <c r="F214" s="127"/>
      <c r="G214" s="127"/>
      <c r="H214" s="127"/>
      <c r="I214" s="127"/>
      <c r="J214" s="129"/>
      <c r="K214" s="129"/>
      <c r="L214" s="130" t="str">
        <f t="shared" si="27"/>
        <v/>
      </c>
      <c r="M214" s="127"/>
      <c r="N214" s="131" t="str">
        <f>IF(A214="","",IF(E214&lt;&gt;"","Incassato",IF(D214&lt;CONFIGURAZIONE!$B$68,"Scaduto","Da incassare")))</f>
        <v/>
      </c>
      <c r="O214" s="131" t="str">
        <f t="shared" si="28"/>
        <v/>
      </c>
      <c r="P214" s="131" t="str">
        <f t="shared" si="29"/>
        <v/>
      </c>
      <c r="Q214" s="131" t="str">
        <f t="shared" si="30"/>
        <v/>
      </c>
      <c r="R214" s="132" t="str">
        <f>IF(I214="","",IFERROR(VLOOKUP(I214,ATTIVITA!$A$7:$J$11,10,FALSE),0))</f>
        <v/>
      </c>
      <c r="S214" s="130">
        <f t="shared" si="31"/>
        <v>0</v>
      </c>
      <c r="T214" s="130">
        <f t="shared" si="32"/>
        <v>0</v>
      </c>
      <c r="U214" s="131" t="str">
        <f t="shared" si="33"/>
        <v/>
      </c>
      <c r="V214" s="131" t="str">
        <f t="shared" si="34"/>
        <v/>
      </c>
      <c r="W214" s="133">
        <f>IF(A214="",0,IF(B214="ANNULLATO",0,IF(AND(B214="DEMO",CONFIGURAZIONE!$B$64="No"),0,1)))</f>
        <v>0</v>
      </c>
      <c r="X214" s="89"/>
      <c r="Y214" s="134" t="str">
        <f t="shared" si="35"/>
        <v/>
      </c>
      <c r="Z214" s="135"/>
    </row>
    <row r="215" spans="1:26">
      <c r="A215" s="126"/>
      <c r="B215" s="127"/>
      <c r="C215" s="128"/>
      <c r="D215" s="128"/>
      <c r="E215" s="128"/>
      <c r="F215" s="127"/>
      <c r="G215" s="127"/>
      <c r="H215" s="127"/>
      <c r="I215" s="127"/>
      <c r="J215" s="129"/>
      <c r="K215" s="129"/>
      <c r="L215" s="130" t="str">
        <f t="shared" si="27"/>
        <v/>
      </c>
      <c r="M215" s="127"/>
      <c r="N215" s="131" t="str">
        <f>IF(A215="","",IF(E215&lt;&gt;"","Incassato",IF(D215&lt;CONFIGURAZIONE!$B$68,"Scaduto","Da incassare")))</f>
        <v/>
      </c>
      <c r="O215" s="131" t="str">
        <f t="shared" si="28"/>
        <v/>
      </c>
      <c r="P215" s="131" t="str">
        <f t="shared" si="29"/>
        <v/>
      </c>
      <c r="Q215" s="131" t="str">
        <f t="shared" si="30"/>
        <v/>
      </c>
      <c r="R215" s="132" t="str">
        <f>IF(I215="","",IFERROR(VLOOKUP(I215,ATTIVITA!$A$7:$J$11,10,FALSE),0))</f>
        <v/>
      </c>
      <c r="S215" s="130">
        <f t="shared" si="31"/>
        <v>0</v>
      </c>
      <c r="T215" s="130">
        <f t="shared" si="32"/>
        <v>0</v>
      </c>
      <c r="U215" s="131" t="str">
        <f t="shared" si="33"/>
        <v/>
      </c>
      <c r="V215" s="131" t="str">
        <f t="shared" si="34"/>
        <v/>
      </c>
      <c r="W215" s="133">
        <f>IF(A215="",0,IF(B215="ANNULLATO",0,IF(AND(B215="DEMO",CONFIGURAZIONE!$B$64="No"),0,1)))</f>
        <v>0</v>
      </c>
      <c r="X215" s="89"/>
      <c r="Y215" s="134" t="str">
        <f t="shared" si="35"/>
        <v/>
      </c>
      <c r="Z215" s="135"/>
    </row>
    <row r="216" spans="1:26">
      <c r="A216" s="126"/>
      <c r="B216" s="127"/>
      <c r="C216" s="128"/>
      <c r="D216" s="128"/>
      <c r="E216" s="128"/>
      <c r="F216" s="127"/>
      <c r="G216" s="127"/>
      <c r="H216" s="127"/>
      <c r="I216" s="127"/>
      <c r="J216" s="129"/>
      <c r="K216" s="129"/>
      <c r="L216" s="130" t="str">
        <f t="shared" si="27"/>
        <v/>
      </c>
      <c r="M216" s="127"/>
      <c r="N216" s="131" t="str">
        <f>IF(A216="","",IF(E216&lt;&gt;"","Incassato",IF(D216&lt;CONFIGURAZIONE!$B$68,"Scaduto","Da incassare")))</f>
        <v/>
      </c>
      <c r="O216" s="131" t="str">
        <f t="shared" si="28"/>
        <v/>
      </c>
      <c r="P216" s="131" t="str">
        <f t="shared" si="29"/>
        <v/>
      </c>
      <c r="Q216" s="131" t="str">
        <f t="shared" si="30"/>
        <v/>
      </c>
      <c r="R216" s="132" t="str">
        <f>IF(I216="","",IFERROR(VLOOKUP(I216,ATTIVITA!$A$7:$J$11,10,FALSE),0))</f>
        <v/>
      </c>
      <c r="S216" s="130">
        <f t="shared" si="31"/>
        <v>0</v>
      </c>
      <c r="T216" s="130">
        <f t="shared" si="32"/>
        <v>0</v>
      </c>
      <c r="U216" s="131" t="str">
        <f t="shared" si="33"/>
        <v/>
      </c>
      <c r="V216" s="131" t="str">
        <f t="shared" si="34"/>
        <v/>
      </c>
      <c r="W216" s="133">
        <f>IF(A216="",0,IF(B216="ANNULLATO",0,IF(AND(B216="DEMO",CONFIGURAZIONE!$B$64="No"),0,1)))</f>
        <v>0</v>
      </c>
      <c r="X216" s="89"/>
      <c r="Y216" s="134" t="str">
        <f t="shared" si="35"/>
        <v/>
      </c>
      <c r="Z216" s="135"/>
    </row>
    <row r="217" spans="1:26">
      <c r="A217" s="126"/>
      <c r="B217" s="127"/>
      <c r="C217" s="128"/>
      <c r="D217" s="128"/>
      <c r="E217" s="128"/>
      <c r="F217" s="127"/>
      <c r="G217" s="127"/>
      <c r="H217" s="127"/>
      <c r="I217" s="127"/>
      <c r="J217" s="129"/>
      <c r="K217" s="129"/>
      <c r="L217" s="130" t="str">
        <f t="shared" si="27"/>
        <v/>
      </c>
      <c r="M217" s="127"/>
      <c r="N217" s="131" t="str">
        <f>IF(A217="","",IF(E217&lt;&gt;"","Incassato",IF(D217&lt;CONFIGURAZIONE!$B$68,"Scaduto","Da incassare")))</f>
        <v/>
      </c>
      <c r="O217" s="131" t="str">
        <f t="shared" si="28"/>
        <v/>
      </c>
      <c r="P217" s="131" t="str">
        <f t="shared" si="29"/>
        <v/>
      </c>
      <c r="Q217" s="131" t="str">
        <f t="shared" si="30"/>
        <v/>
      </c>
      <c r="R217" s="132" t="str">
        <f>IF(I217="","",IFERROR(VLOOKUP(I217,ATTIVITA!$A$7:$J$11,10,FALSE),0))</f>
        <v/>
      </c>
      <c r="S217" s="130">
        <f t="shared" si="31"/>
        <v>0</v>
      </c>
      <c r="T217" s="130">
        <f t="shared" si="32"/>
        <v>0</v>
      </c>
      <c r="U217" s="131" t="str">
        <f t="shared" si="33"/>
        <v/>
      </c>
      <c r="V217" s="131" t="str">
        <f t="shared" si="34"/>
        <v/>
      </c>
      <c r="W217" s="133">
        <f>IF(A217="",0,IF(B217="ANNULLATO",0,IF(AND(B217="DEMO",CONFIGURAZIONE!$B$64="No"),0,1)))</f>
        <v>0</v>
      </c>
      <c r="X217" s="89"/>
      <c r="Y217" s="134" t="str">
        <f t="shared" si="35"/>
        <v/>
      </c>
      <c r="Z217" s="135"/>
    </row>
    <row r="218" spans="1:26">
      <c r="A218" s="126"/>
      <c r="B218" s="127"/>
      <c r="C218" s="128"/>
      <c r="D218" s="128"/>
      <c r="E218" s="128"/>
      <c r="F218" s="127"/>
      <c r="G218" s="127"/>
      <c r="H218" s="127"/>
      <c r="I218" s="127"/>
      <c r="J218" s="129"/>
      <c r="K218" s="129"/>
      <c r="L218" s="130" t="str">
        <f t="shared" si="27"/>
        <v/>
      </c>
      <c r="M218" s="127"/>
      <c r="N218" s="131" t="str">
        <f>IF(A218="","",IF(E218&lt;&gt;"","Incassato",IF(D218&lt;CONFIGURAZIONE!$B$68,"Scaduto","Da incassare")))</f>
        <v/>
      </c>
      <c r="O218" s="131" t="str">
        <f t="shared" si="28"/>
        <v/>
      </c>
      <c r="P218" s="131" t="str">
        <f t="shared" si="29"/>
        <v/>
      </c>
      <c r="Q218" s="131" t="str">
        <f t="shared" si="30"/>
        <v/>
      </c>
      <c r="R218" s="132" t="str">
        <f>IF(I218="","",IFERROR(VLOOKUP(I218,ATTIVITA!$A$7:$J$11,10,FALSE),0))</f>
        <v/>
      </c>
      <c r="S218" s="130">
        <f t="shared" si="31"/>
        <v>0</v>
      </c>
      <c r="T218" s="130">
        <f t="shared" si="32"/>
        <v>0</v>
      </c>
      <c r="U218" s="131" t="str">
        <f t="shared" si="33"/>
        <v/>
      </c>
      <c r="V218" s="131" t="str">
        <f t="shared" si="34"/>
        <v/>
      </c>
      <c r="W218" s="133">
        <f>IF(A218="",0,IF(B218="ANNULLATO",0,IF(AND(B218="DEMO",CONFIGURAZIONE!$B$64="No"),0,1)))</f>
        <v>0</v>
      </c>
      <c r="X218" s="89"/>
      <c r="Y218" s="134" t="str">
        <f t="shared" si="35"/>
        <v/>
      </c>
      <c r="Z218" s="135"/>
    </row>
    <row r="219" spans="1:26">
      <c r="A219" s="126"/>
      <c r="B219" s="127"/>
      <c r="C219" s="128"/>
      <c r="D219" s="128"/>
      <c r="E219" s="128"/>
      <c r="F219" s="127"/>
      <c r="G219" s="127"/>
      <c r="H219" s="127"/>
      <c r="I219" s="127"/>
      <c r="J219" s="129"/>
      <c r="K219" s="129"/>
      <c r="L219" s="130" t="str">
        <f t="shared" si="27"/>
        <v/>
      </c>
      <c r="M219" s="127"/>
      <c r="N219" s="131" t="str">
        <f>IF(A219="","",IF(E219&lt;&gt;"","Incassato",IF(D219&lt;CONFIGURAZIONE!$B$68,"Scaduto","Da incassare")))</f>
        <v/>
      </c>
      <c r="O219" s="131" t="str">
        <f t="shared" si="28"/>
        <v/>
      </c>
      <c r="P219" s="131" t="str">
        <f t="shared" si="29"/>
        <v/>
      </c>
      <c r="Q219" s="131" t="str">
        <f t="shared" si="30"/>
        <v/>
      </c>
      <c r="R219" s="132" t="str">
        <f>IF(I219="","",IFERROR(VLOOKUP(I219,ATTIVITA!$A$7:$J$11,10,FALSE),0))</f>
        <v/>
      </c>
      <c r="S219" s="130">
        <f t="shared" si="31"/>
        <v>0</v>
      </c>
      <c r="T219" s="130">
        <f t="shared" si="32"/>
        <v>0</v>
      </c>
      <c r="U219" s="131" t="str">
        <f t="shared" si="33"/>
        <v/>
      </c>
      <c r="V219" s="131" t="str">
        <f t="shared" si="34"/>
        <v/>
      </c>
      <c r="W219" s="133">
        <f>IF(A219="",0,IF(B219="ANNULLATO",0,IF(AND(B219="DEMO",CONFIGURAZIONE!$B$64="No"),0,1)))</f>
        <v>0</v>
      </c>
      <c r="X219" s="89"/>
      <c r="Y219" s="134" t="str">
        <f t="shared" si="35"/>
        <v/>
      </c>
      <c r="Z219" s="135"/>
    </row>
    <row r="220" spans="1:26">
      <c r="A220" s="126"/>
      <c r="B220" s="127"/>
      <c r="C220" s="128"/>
      <c r="D220" s="128"/>
      <c r="E220" s="128"/>
      <c r="F220" s="127"/>
      <c r="G220" s="127"/>
      <c r="H220" s="127"/>
      <c r="I220" s="127"/>
      <c r="J220" s="129"/>
      <c r="K220" s="129"/>
      <c r="L220" s="130" t="str">
        <f t="shared" si="27"/>
        <v/>
      </c>
      <c r="M220" s="127"/>
      <c r="N220" s="131" t="str">
        <f>IF(A220="","",IF(E220&lt;&gt;"","Incassato",IF(D220&lt;CONFIGURAZIONE!$B$68,"Scaduto","Da incassare")))</f>
        <v/>
      </c>
      <c r="O220" s="131" t="str">
        <f t="shared" si="28"/>
        <v/>
      </c>
      <c r="P220" s="131" t="str">
        <f t="shared" si="29"/>
        <v/>
      </c>
      <c r="Q220" s="131" t="str">
        <f t="shared" si="30"/>
        <v/>
      </c>
      <c r="R220" s="132" t="str">
        <f>IF(I220="","",IFERROR(VLOOKUP(I220,ATTIVITA!$A$7:$J$11,10,FALSE),0))</f>
        <v/>
      </c>
      <c r="S220" s="130">
        <f t="shared" si="31"/>
        <v>0</v>
      </c>
      <c r="T220" s="130">
        <f t="shared" si="32"/>
        <v>0</v>
      </c>
      <c r="U220" s="131" t="str">
        <f t="shared" si="33"/>
        <v/>
      </c>
      <c r="V220" s="131" t="str">
        <f t="shared" si="34"/>
        <v/>
      </c>
      <c r="W220" s="133">
        <f>IF(A220="",0,IF(B220="ANNULLATO",0,IF(AND(B220="DEMO",CONFIGURAZIONE!$B$64="No"),0,1)))</f>
        <v>0</v>
      </c>
      <c r="X220" s="89"/>
      <c r="Y220" s="134" t="str">
        <f t="shared" si="35"/>
        <v/>
      </c>
      <c r="Z220" s="135"/>
    </row>
    <row r="221" spans="1:26">
      <c r="A221" s="126"/>
      <c r="B221" s="127"/>
      <c r="C221" s="128"/>
      <c r="D221" s="128"/>
      <c r="E221" s="128"/>
      <c r="F221" s="127"/>
      <c r="G221" s="127"/>
      <c r="H221" s="127"/>
      <c r="I221" s="127"/>
      <c r="J221" s="129"/>
      <c r="K221" s="129"/>
      <c r="L221" s="130" t="str">
        <f t="shared" si="27"/>
        <v/>
      </c>
      <c r="M221" s="127"/>
      <c r="N221" s="131" t="str">
        <f>IF(A221="","",IF(E221&lt;&gt;"","Incassato",IF(D221&lt;CONFIGURAZIONE!$B$68,"Scaduto","Da incassare")))</f>
        <v/>
      </c>
      <c r="O221" s="131" t="str">
        <f t="shared" si="28"/>
        <v/>
      </c>
      <c r="P221" s="131" t="str">
        <f t="shared" si="29"/>
        <v/>
      </c>
      <c r="Q221" s="131" t="str">
        <f t="shared" si="30"/>
        <v/>
      </c>
      <c r="R221" s="132" t="str">
        <f>IF(I221="","",IFERROR(VLOOKUP(I221,ATTIVITA!$A$7:$J$11,10,FALSE),0))</f>
        <v/>
      </c>
      <c r="S221" s="130">
        <f t="shared" si="31"/>
        <v>0</v>
      </c>
      <c r="T221" s="130">
        <f t="shared" si="32"/>
        <v>0</v>
      </c>
      <c r="U221" s="131" t="str">
        <f t="shared" si="33"/>
        <v/>
      </c>
      <c r="V221" s="131" t="str">
        <f t="shared" si="34"/>
        <v/>
      </c>
      <c r="W221" s="133">
        <f>IF(A221="",0,IF(B221="ANNULLATO",0,IF(AND(B221="DEMO",CONFIGURAZIONE!$B$64="No"),0,1)))</f>
        <v>0</v>
      </c>
      <c r="X221" s="89"/>
      <c r="Y221" s="134" t="str">
        <f t="shared" si="35"/>
        <v/>
      </c>
      <c r="Z221" s="135"/>
    </row>
    <row r="222" spans="1:26">
      <c r="A222" s="126"/>
      <c r="B222" s="127"/>
      <c r="C222" s="128"/>
      <c r="D222" s="128"/>
      <c r="E222" s="128"/>
      <c r="F222" s="127"/>
      <c r="G222" s="127"/>
      <c r="H222" s="127"/>
      <c r="I222" s="127"/>
      <c r="J222" s="129"/>
      <c r="K222" s="129"/>
      <c r="L222" s="130" t="str">
        <f t="shared" si="27"/>
        <v/>
      </c>
      <c r="M222" s="127"/>
      <c r="N222" s="131" t="str">
        <f>IF(A222="","",IF(E222&lt;&gt;"","Incassato",IF(D222&lt;CONFIGURAZIONE!$B$68,"Scaduto","Da incassare")))</f>
        <v/>
      </c>
      <c r="O222" s="131" t="str">
        <f t="shared" si="28"/>
        <v/>
      </c>
      <c r="P222" s="131" t="str">
        <f t="shared" si="29"/>
        <v/>
      </c>
      <c r="Q222" s="131" t="str">
        <f t="shared" si="30"/>
        <v/>
      </c>
      <c r="R222" s="132" t="str">
        <f>IF(I222="","",IFERROR(VLOOKUP(I222,ATTIVITA!$A$7:$J$11,10,FALSE),0))</f>
        <v/>
      </c>
      <c r="S222" s="130">
        <f t="shared" si="31"/>
        <v>0</v>
      </c>
      <c r="T222" s="130">
        <f t="shared" si="32"/>
        <v>0</v>
      </c>
      <c r="U222" s="131" t="str">
        <f t="shared" si="33"/>
        <v/>
      </c>
      <c r="V222" s="131" t="str">
        <f t="shared" si="34"/>
        <v/>
      </c>
      <c r="W222" s="133">
        <f>IF(A222="",0,IF(B222="ANNULLATO",0,IF(AND(B222="DEMO",CONFIGURAZIONE!$B$64="No"),0,1)))</f>
        <v>0</v>
      </c>
      <c r="X222" s="89"/>
      <c r="Y222" s="134" t="str">
        <f t="shared" si="35"/>
        <v/>
      </c>
      <c r="Z222" s="135"/>
    </row>
    <row r="223" spans="1:26">
      <c r="A223" s="126"/>
      <c r="B223" s="127"/>
      <c r="C223" s="128"/>
      <c r="D223" s="128"/>
      <c r="E223" s="128"/>
      <c r="F223" s="127"/>
      <c r="G223" s="127"/>
      <c r="H223" s="127"/>
      <c r="I223" s="127"/>
      <c r="J223" s="129"/>
      <c r="K223" s="129"/>
      <c r="L223" s="130" t="str">
        <f t="shared" si="27"/>
        <v/>
      </c>
      <c r="M223" s="127"/>
      <c r="N223" s="131" t="str">
        <f>IF(A223="","",IF(E223&lt;&gt;"","Incassato",IF(D223&lt;CONFIGURAZIONE!$B$68,"Scaduto","Da incassare")))</f>
        <v/>
      </c>
      <c r="O223" s="131" t="str">
        <f t="shared" si="28"/>
        <v/>
      </c>
      <c r="P223" s="131" t="str">
        <f t="shared" si="29"/>
        <v/>
      </c>
      <c r="Q223" s="131" t="str">
        <f t="shared" si="30"/>
        <v/>
      </c>
      <c r="R223" s="132" t="str">
        <f>IF(I223="","",IFERROR(VLOOKUP(I223,ATTIVITA!$A$7:$J$11,10,FALSE),0))</f>
        <v/>
      </c>
      <c r="S223" s="130">
        <f t="shared" si="31"/>
        <v>0</v>
      </c>
      <c r="T223" s="130">
        <f t="shared" si="32"/>
        <v>0</v>
      </c>
      <c r="U223" s="131" t="str">
        <f t="shared" si="33"/>
        <v/>
      </c>
      <c r="V223" s="131" t="str">
        <f t="shared" si="34"/>
        <v/>
      </c>
      <c r="W223" s="133">
        <f>IF(A223="",0,IF(B223="ANNULLATO",0,IF(AND(B223="DEMO",CONFIGURAZIONE!$B$64="No"),0,1)))</f>
        <v>0</v>
      </c>
      <c r="X223" s="89"/>
      <c r="Y223" s="134" t="str">
        <f t="shared" si="35"/>
        <v/>
      </c>
      <c r="Z223" s="135"/>
    </row>
    <row r="224" spans="1:26">
      <c r="A224" s="126"/>
      <c r="B224" s="127"/>
      <c r="C224" s="128"/>
      <c r="D224" s="128"/>
      <c r="E224" s="128"/>
      <c r="F224" s="127"/>
      <c r="G224" s="127"/>
      <c r="H224" s="127"/>
      <c r="I224" s="127"/>
      <c r="J224" s="129"/>
      <c r="K224" s="129"/>
      <c r="L224" s="130" t="str">
        <f t="shared" si="27"/>
        <v/>
      </c>
      <c r="M224" s="127"/>
      <c r="N224" s="131" t="str">
        <f>IF(A224="","",IF(E224&lt;&gt;"","Incassato",IF(D224&lt;CONFIGURAZIONE!$B$68,"Scaduto","Da incassare")))</f>
        <v/>
      </c>
      <c r="O224" s="131" t="str">
        <f t="shared" si="28"/>
        <v/>
      </c>
      <c r="P224" s="131" t="str">
        <f t="shared" si="29"/>
        <v/>
      </c>
      <c r="Q224" s="131" t="str">
        <f t="shared" si="30"/>
        <v/>
      </c>
      <c r="R224" s="132" t="str">
        <f>IF(I224="","",IFERROR(VLOOKUP(I224,ATTIVITA!$A$7:$J$11,10,FALSE),0))</f>
        <v/>
      </c>
      <c r="S224" s="130">
        <f t="shared" si="31"/>
        <v>0</v>
      </c>
      <c r="T224" s="130">
        <f t="shared" si="32"/>
        <v>0</v>
      </c>
      <c r="U224" s="131" t="str">
        <f t="shared" si="33"/>
        <v/>
      </c>
      <c r="V224" s="131" t="str">
        <f t="shared" si="34"/>
        <v/>
      </c>
      <c r="W224" s="133">
        <f>IF(A224="",0,IF(B224="ANNULLATO",0,IF(AND(B224="DEMO",CONFIGURAZIONE!$B$64="No"),0,1)))</f>
        <v>0</v>
      </c>
      <c r="X224" s="89"/>
      <c r="Y224" s="134" t="str">
        <f t="shared" si="35"/>
        <v/>
      </c>
      <c r="Z224" s="135"/>
    </row>
    <row r="225" spans="1:26">
      <c r="A225" s="126"/>
      <c r="B225" s="127"/>
      <c r="C225" s="128"/>
      <c r="D225" s="128"/>
      <c r="E225" s="128"/>
      <c r="F225" s="127"/>
      <c r="G225" s="127"/>
      <c r="H225" s="127"/>
      <c r="I225" s="127"/>
      <c r="J225" s="129"/>
      <c r="K225" s="129"/>
      <c r="L225" s="130" t="str">
        <f t="shared" si="27"/>
        <v/>
      </c>
      <c r="M225" s="127"/>
      <c r="N225" s="131" t="str">
        <f>IF(A225="","",IF(E225&lt;&gt;"","Incassato",IF(D225&lt;CONFIGURAZIONE!$B$68,"Scaduto","Da incassare")))</f>
        <v/>
      </c>
      <c r="O225" s="131" t="str">
        <f t="shared" si="28"/>
        <v/>
      </c>
      <c r="P225" s="131" t="str">
        <f t="shared" si="29"/>
        <v/>
      </c>
      <c r="Q225" s="131" t="str">
        <f t="shared" si="30"/>
        <v/>
      </c>
      <c r="R225" s="132" t="str">
        <f>IF(I225="","",IFERROR(VLOOKUP(I225,ATTIVITA!$A$7:$J$11,10,FALSE),0))</f>
        <v/>
      </c>
      <c r="S225" s="130">
        <f t="shared" si="31"/>
        <v>0</v>
      </c>
      <c r="T225" s="130">
        <f t="shared" si="32"/>
        <v>0</v>
      </c>
      <c r="U225" s="131" t="str">
        <f t="shared" si="33"/>
        <v/>
      </c>
      <c r="V225" s="131" t="str">
        <f t="shared" si="34"/>
        <v/>
      </c>
      <c r="W225" s="133">
        <f>IF(A225="",0,IF(B225="ANNULLATO",0,IF(AND(B225="DEMO",CONFIGURAZIONE!$B$64="No"),0,1)))</f>
        <v>0</v>
      </c>
      <c r="X225" s="89"/>
      <c r="Y225" s="134" t="str">
        <f t="shared" si="35"/>
        <v/>
      </c>
      <c r="Z225" s="135"/>
    </row>
    <row r="226" spans="1:26">
      <c r="A226" s="126"/>
      <c r="B226" s="127"/>
      <c r="C226" s="128"/>
      <c r="D226" s="128"/>
      <c r="E226" s="128"/>
      <c r="F226" s="127"/>
      <c r="G226" s="127"/>
      <c r="H226" s="127"/>
      <c r="I226" s="127"/>
      <c r="J226" s="129"/>
      <c r="K226" s="129"/>
      <c r="L226" s="130" t="str">
        <f t="shared" si="27"/>
        <v/>
      </c>
      <c r="M226" s="127"/>
      <c r="N226" s="131" t="str">
        <f>IF(A226="","",IF(E226&lt;&gt;"","Incassato",IF(D226&lt;CONFIGURAZIONE!$B$68,"Scaduto","Da incassare")))</f>
        <v/>
      </c>
      <c r="O226" s="131" t="str">
        <f t="shared" si="28"/>
        <v/>
      </c>
      <c r="P226" s="131" t="str">
        <f t="shared" si="29"/>
        <v/>
      </c>
      <c r="Q226" s="131" t="str">
        <f t="shared" si="30"/>
        <v/>
      </c>
      <c r="R226" s="132" t="str">
        <f>IF(I226="","",IFERROR(VLOOKUP(I226,ATTIVITA!$A$7:$J$11,10,FALSE),0))</f>
        <v/>
      </c>
      <c r="S226" s="130">
        <f t="shared" si="31"/>
        <v>0</v>
      </c>
      <c r="T226" s="130">
        <f t="shared" si="32"/>
        <v>0</v>
      </c>
      <c r="U226" s="131" t="str">
        <f t="shared" si="33"/>
        <v/>
      </c>
      <c r="V226" s="131" t="str">
        <f t="shared" si="34"/>
        <v/>
      </c>
      <c r="W226" s="133">
        <f>IF(A226="",0,IF(B226="ANNULLATO",0,IF(AND(B226="DEMO",CONFIGURAZIONE!$B$64="No"),0,1)))</f>
        <v>0</v>
      </c>
      <c r="X226" s="89"/>
      <c r="Y226" s="134" t="str">
        <f t="shared" si="35"/>
        <v/>
      </c>
      <c r="Z226" s="135"/>
    </row>
    <row r="227" spans="1:26">
      <c r="A227" s="126"/>
      <c r="B227" s="127"/>
      <c r="C227" s="128"/>
      <c r="D227" s="128"/>
      <c r="E227" s="128"/>
      <c r="F227" s="127"/>
      <c r="G227" s="127"/>
      <c r="H227" s="127"/>
      <c r="I227" s="127"/>
      <c r="J227" s="129"/>
      <c r="K227" s="129"/>
      <c r="L227" s="130" t="str">
        <f t="shared" si="27"/>
        <v/>
      </c>
      <c r="M227" s="127"/>
      <c r="N227" s="131" t="str">
        <f>IF(A227="","",IF(E227&lt;&gt;"","Incassato",IF(D227&lt;CONFIGURAZIONE!$B$68,"Scaduto","Da incassare")))</f>
        <v/>
      </c>
      <c r="O227" s="131" t="str">
        <f t="shared" si="28"/>
        <v/>
      </c>
      <c r="P227" s="131" t="str">
        <f t="shared" si="29"/>
        <v/>
      </c>
      <c r="Q227" s="131" t="str">
        <f t="shared" si="30"/>
        <v/>
      </c>
      <c r="R227" s="132" t="str">
        <f>IF(I227="","",IFERROR(VLOOKUP(I227,ATTIVITA!$A$7:$J$11,10,FALSE),0))</f>
        <v/>
      </c>
      <c r="S227" s="130">
        <f t="shared" si="31"/>
        <v>0</v>
      </c>
      <c r="T227" s="130">
        <f t="shared" si="32"/>
        <v>0</v>
      </c>
      <c r="U227" s="131" t="str">
        <f t="shared" si="33"/>
        <v/>
      </c>
      <c r="V227" s="131" t="str">
        <f t="shared" si="34"/>
        <v/>
      </c>
      <c r="W227" s="133">
        <f>IF(A227="",0,IF(B227="ANNULLATO",0,IF(AND(B227="DEMO",CONFIGURAZIONE!$B$64="No"),0,1)))</f>
        <v>0</v>
      </c>
      <c r="X227" s="89"/>
      <c r="Y227" s="134" t="str">
        <f t="shared" si="35"/>
        <v/>
      </c>
      <c r="Z227" s="135"/>
    </row>
    <row r="228" spans="1:26">
      <c r="A228" s="126"/>
      <c r="B228" s="127"/>
      <c r="C228" s="128"/>
      <c r="D228" s="128"/>
      <c r="E228" s="128"/>
      <c r="F228" s="127"/>
      <c r="G228" s="127"/>
      <c r="H228" s="127"/>
      <c r="I228" s="127"/>
      <c r="J228" s="129"/>
      <c r="K228" s="129"/>
      <c r="L228" s="130" t="str">
        <f t="shared" si="27"/>
        <v/>
      </c>
      <c r="M228" s="127"/>
      <c r="N228" s="131" t="str">
        <f>IF(A228="","",IF(E228&lt;&gt;"","Incassato",IF(D228&lt;CONFIGURAZIONE!$B$68,"Scaduto","Da incassare")))</f>
        <v/>
      </c>
      <c r="O228" s="131" t="str">
        <f t="shared" si="28"/>
        <v/>
      </c>
      <c r="P228" s="131" t="str">
        <f t="shared" si="29"/>
        <v/>
      </c>
      <c r="Q228" s="131" t="str">
        <f t="shared" si="30"/>
        <v/>
      </c>
      <c r="R228" s="132" t="str">
        <f>IF(I228="","",IFERROR(VLOOKUP(I228,ATTIVITA!$A$7:$J$11,10,FALSE),0))</f>
        <v/>
      </c>
      <c r="S228" s="130">
        <f t="shared" si="31"/>
        <v>0</v>
      </c>
      <c r="T228" s="130">
        <f t="shared" si="32"/>
        <v>0</v>
      </c>
      <c r="U228" s="131" t="str">
        <f t="shared" si="33"/>
        <v/>
      </c>
      <c r="V228" s="131" t="str">
        <f t="shared" si="34"/>
        <v/>
      </c>
      <c r="W228" s="133">
        <f>IF(A228="",0,IF(B228="ANNULLATO",0,IF(AND(B228="DEMO",CONFIGURAZIONE!$B$64="No"),0,1)))</f>
        <v>0</v>
      </c>
      <c r="X228" s="89"/>
      <c r="Y228" s="134" t="str">
        <f t="shared" si="35"/>
        <v/>
      </c>
      <c r="Z228" s="135"/>
    </row>
    <row r="229" spans="1:26">
      <c r="A229" s="126"/>
      <c r="B229" s="127"/>
      <c r="C229" s="128"/>
      <c r="D229" s="128"/>
      <c r="E229" s="128"/>
      <c r="F229" s="127"/>
      <c r="G229" s="127"/>
      <c r="H229" s="127"/>
      <c r="I229" s="127"/>
      <c r="J229" s="129"/>
      <c r="K229" s="129"/>
      <c r="L229" s="130" t="str">
        <f t="shared" si="27"/>
        <v/>
      </c>
      <c r="M229" s="127"/>
      <c r="N229" s="131" t="str">
        <f>IF(A229="","",IF(E229&lt;&gt;"","Incassato",IF(D229&lt;CONFIGURAZIONE!$B$68,"Scaduto","Da incassare")))</f>
        <v/>
      </c>
      <c r="O229" s="131" t="str">
        <f t="shared" si="28"/>
        <v/>
      </c>
      <c r="P229" s="131" t="str">
        <f t="shared" si="29"/>
        <v/>
      </c>
      <c r="Q229" s="131" t="str">
        <f t="shared" si="30"/>
        <v/>
      </c>
      <c r="R229" s="132" t="str">
        <f>IF(I229="","",IFERROR(VLOOKUP(I229,ATTIVITA!$A$7:$J$11,10,FALSE),0))</f>
        <v/>
      </c>
      <c r="S229" s="130">
        <f t="shared" si="31"/>
        <v>0</v>
      </c>
      <c r="T229" s="130">
        <f t="shared" si="32"/>
        <v>0</v>
      </c>
      <c r="U229" s="131" t="str">
        <f t="shared" si="33"/>
        <v/>
      </c>
      <c r="V229" s="131" t="str">
        <f t="shared" si="34"/>
        <v/>
      </c>
      <c r="W229" s="133">
        <f>IF(A229="",0,IF(B229="ANNULLATO",0,IF(AND(B229="DEMO",CONFIGURAZIONE!$B$64="No"),0,1)))</f>
        <v>0</v>
      </c>
      <c r="X229" s="89"/>
      <c r="Y229" s="134" t="str">
        <f t="shared" si="35"/>
        <v/>
      </c>
      <c r="Z229" s="135"/>
    </row>
    <row r="230" spans="1:26">
      <c r="A230" s="126"/>
      <c r="B230" s="127"/>
      <c r="C230" s="128"/>
      <c r="D230" s="128"/>
      <c r="E230" s="128"/>
      <c r="F230" s="127"/>
      <c r="G230" s="127"/>
      <c r="H230" s="127"/>
      <c r="I230" s="127"/>
      <c r="J230" s="129"/>
      <c r="K230" s="129"/>
      <c r="L230" s="130" t="str">
        <f t="shared" si="27"/>
        <v/>
      </c>
      <c r="M230" s="127"/>
      <c r="N230" s="131" t="str">
        <f>IF(A230="","",IF(E230&lt;&gt;"","Incassato",IF(D230&lt;CONFIGURAZIONE!$B$68,"Scaduto","Da incassare")))</f>
        <v/>
      </c>
      <c r="O230" s="131" t="str">
        <f t="shared" si="28"/>
        <v/>
      </c>
      <c r="P230" s="131" t="str">
        <f t="shared" si="29"/>
        <v/>
      </c>
      <c r="Q230" s="131" t="str">
        <f t="shared" si="30"/>
        <v/>
      </c>
      <c r="R230" s="132" t="str">
        <f>IF(I230="","",IFERROR(VLOOKUP(I230,ATTIVITA!$A$7:$J$11,10,FALSE),0))</f>
        <v/>
      </c>
      <c r="S230" s="130">
        <f t="shared" si="31"/>
        <v>0</v>
      </c>
      <c r="T230" s="130">
        <f t="shared" si="32"/>
        <v>0</v>
      </c>
      <c r="U230" s="131" t="str">
        <f t="shared" si="33"/>
        <v/>
      </c>
      <c r="V230" s="131" t="str">
        <f t="shared" si="34"/>
        <v/>
      </c>
      <c r="W230" s="133">
        <f>IF(A230="",0,IF(B230="ANNULLATO",0,IF(AND(B230="DEMO",CONFIGURAZIONE!$B$64="No"),0,1)))</f>
        <v>0</v>
      </c>
      <c r="X230" s="89"/>
      <c r="Y230" s="134" t="str">
        <f t="shared" si="35"/>
        <v/>
      </c>
      <c r="Z230" s="135"/>
    </row>
    <row r="231" spans="1:26">
      <c r="A231" s="126"/>
      <c r="B231" s="127"/>
      <c r="C231" s="128"/>
      <c r="D231" s="128"/>
      <c r="E231" s="128"/>
      <c r="F231" s="127"/>
      <c r="G231" s="127"/>
      <c r="H231" s="127"/>
      <c r="I231" s="127"/>
      <c r="J231" s="129"/>
      <c r="K231" s="129"/>
      <c r="L231" s="130" t="str">
        <f t="shared" si="27"/>
        <v/>
      </c>
      <c r="M231" s="127"/>
      <c r="N231" s="131" t="str">
        <f>IF(A231="","",IF(E231&lt;&gt;"","Incassato",IF(D231&lt;CONFIGURAZIONE!$B$68,"Scaduto","Da incassare")))</f>
        <v/>
      </c>
      <c r="O231" s="131" t="str">
        <f t="shared" si="28"/>
        <v/>
      </c>
      <c r="P231" s="131" t="str">
        <f t="shared" si="29"/>
        <v/>
      </c>
      <c r="Q231" s="131" t="str">
        <f t="shared" si="30"/>
        <v/>
      </c>
      <c r="R231" s="132" t="str">
        <f>IF(I231="","",IFERROR(VLOOKUP(I231,ATTIVITA!$A$7:$J$11,10,FALSE),0))</f>
        <v/>
      </c>
      <c r="S231" s="130">
        <f t="shared" si="31"/>
        <v>0</v>
      </c>
      <c r="T231" s="130">
        <f t="shared" si="32"/>
        <v>0</v>
      </c>
      <c r="U231" s="131" t="str">
        <f t="shared" si="33"/>
        <v/>
      </c>
      <c r="V231" s="131" t="str">
        <f t="shared" si="34"/>
        <v/>
      </c>
      <c r="W231" s="133">
        <f>IF(A231="",0,IF(B231="ANNULLATO",0,IF(AND(B231="DEMO",CONFIGURAZIONE!$B$64="No"),0,1)))</f>
        <v>0</v>
      </c>
      <c r="X231" s="89"/>
      <c r="Y231" s="134" t="str">
        <f t="shared" si="35"/>
        <v/>
      </c>
      <c r="Z231" s="135"/>
    </row>
    <row r="232" spans="1:26">
      <c r="A232" s="126"/>
      <c r="B232" s="127"/>
      <c r="C232" s="128"/>
      <c r="D232" s="128"/>
      <c r="E232" s="128"/>
      <c r="F232" s="127"/>
      <c r="G232" s="127"/>
      <c r="H232" s="127"/>
      <c r="I232" s="127"/>
      <c r="J232" s="129"/>
      <c r="K232" s="129"/>
      <c r="L232" s="130" t="str">
        <f t="shared" si="27"/>
        <v/>
      </c>
      <c r="M232" s="127"/>
      <c r="N232" s="131" t="str">
        <f>IF(A232="","",IF(E232&lt;&gt;"","Incassato",IF(D232&lt;CONFIGURAZIONE!$B$68,"Scaduto","Da incassare")))</f>
        <v/>
      </c>
      <c r="O232" s="131" t="str">
        <f t="shared" si="28"/>
        <v/>
      </c>
      <c r="P232" s="131" t="str">
        <f t="shared" si="29"/>
        <v/>
      </c>
      <c r="Q232" s="131" t="str">
        <f t="shared" si="30"/>
        <v/>
      </c>
      <c r="R232" s="132" t="str">
        <f>IF(I232="","",IFERROR(VLOOKUP(I232,ATTIVITA!$A$7:$J$11,10,FALSE),0))</f>
        <v/>
      </c>
      <c r="S232" s="130">
        <f t="shared" si="31"/>
        <v>0</v>
      </c>
      <c r="T232" s="130">
        <f t="shared" si="32"/>
        <v>0</v>
      </c>
      <c r="U232" s="131" t="str">
        <f t="shared" si="33"/>
        <v/>
      </c>
      <c r="V232" s="131" t="str">
        <f t="shared" si="34"/>
        <v/>
      </c>
      <c r="W232" s="133">
        <f>IF(A232="",0,IF(B232="ANNULLATO",0,IF(AND(B232="DEMO",CONFIGURAZIONE!$B$64="No"),0,1)))</f>
        <v>0</v>
      </c>
      <c r="X232" s="89"/>
      <c r="Y232" s="134" t="str">
        <f t="shared" si="35"/>
        <v/>
      </c>
      <c r="Z232" s="135"/>
    </row>
    <row r="233" spans="1:26">
      <c r="A233" s="126"/>
      <c r="B233" s="127"/>
      <c r="C233" s="128"/>
      <c r="D233" s="128"/>
      <c r="E233" s="128"/>
      <c r="F233" s="127"/>
      <c r="G233" s="127"/>
      <c r="H233" s="127"/>
      <c r="I233" s="127"/>
      <c r="J233" s="129"/>
      <c r="K233" s="129"/>
      <c r="L233" s="130" t="str">
        <f t="shared" si="27"/>
        <v/>
      </c>
      <c r="M233" s="127"/>
      <c r="N233" s="131" t="str">
        <f>IF(A233="","",IF(E233&lt;&gt;"","Incassato",IF(D233&lt;CONFIGURAZIONE!$B$68,"Scaduto","Da incassare")))</f>
        <v/>
      </c>
      <c r="O233" s="131" t="str">
        <f t="shared" si="28"/>
        <v/>
      </c>
      <c r="P233" s="131" t="str">
        <f t="shared" si="29"/>
        <v/>
      </c>
      <c r="Q233" s="131" t="str">
        <f t="shared" si="30"/>
        <v/>
      </c>
      <c r="R233" s="132" t="str">
        <f>IF(I233="","",IFERROR(VLOOKUP(I233,ATTIVITA!$A$7:$J$11,10,FALSE),0))</f>
        <v/>
      </c>
      <c r="S233" s="130">
        <f t="shared" si="31"/>
        <v>0</v>
      </c>
      <c r="T233" s="130">
        <f t="shared" si="32"/>
        <v>0</v>
      </c>
      <c r="U233" s="131" t="str">
        <f t="shared" si="33"/>
        <v/>
      </c>
      <c r="V233" s="131" t="str">
        <f t="shared" si="34"/>
        <v/>
      </c>
      <c r="W233" s="133">
        <f>IF(A233="",0,IF(B233="ANNULLATO",0,IF(AND(B233="DEMO",CONFIGURAZIONE!$B$64="No"),0,1)))</f>
        <v>0</v>
      </c>
      <c r="X233" s="89"/>
      <c r="Y233" s="134" t="str">
        <f t="shared" si="35"/>
        <v/>
      </c>
      <c r="Z233" s="135"/>
    </row>
    <row r="234" spans="1:26">
      <c r="A234" s="126"/>
      <c r="B234" s="127"/>
      <c r="C234" s="128"/>
      <c r="D234" s="128"/>
      <c r="E234" s="128"/>
      <c r="F234" s="127"/>
      <c r="G234" s="127"/>
      <c r="H234" s="127"/>
      <c r="I234" s="127"/>
      <c r="J234" s="129"/>
      <c r="K234" s="129"/>
      <c r="L234" s="130" t="str">
        <f t="shared" si="27"/>
        <v/>
      </c>
      <c r="M234" s="127"/>
      <c r="N234" s="131" t="str">
        <f>IF(A234="","",IF(E234&lt;&gt;"","Incassato",IF(D234&lt;CONFIGURAZIONE!$B$68,"Scaduto","Da incassare")))</f>
        <v/>
      </c>
      <c r="O234" s="131" t="str">
        <f t="shared" si="28"/>
        <v/>
      </c>
      <c r="P234" s="131" t="str">
        <f t="shared" si="29"/>
        <v/>
      </c>
      <c r="Q234" s="131" t="str">
        <f t="shared" si="30"/>
        <v/>
      </c>
      <c r="R234" s="132" t="str">
        <f>IF(I234="","",IFERROR(VLOOKUP(I234,ATTIVITA!$A$7:$J$11,10,FALSE),0))</f>
        <v/>
      </c>
      <c r="S234" s="130">
        <f t="shared" si="31"/>
        <v>0</v>
      </c>
      <c r="T234" s="130">
        <f t="shared" si="32"/>
        <v>0</v>
      </c>
      <c r="U234" s="131" t="str">
        <f t="shared" si="33"/>
        <v/>
      </c>
      <c r="V234" s="131" t="str">
        <f t="shared" si="34"/>
        <v/>
      </c>
      <c r="W234" s="133">
        <f>IF(A234="",0,IF(B234="ANNULLATO",0,IF(AND(B234="DEMO",CONFIGURAZIONE!$B$64="No"),0,1)))</f>
        <v>0</v>
      </c>
      <c r="X234" s="89"/>
      <c r="Y234" s="134" t="str">
        <f t="shared" si="35"/>
        <v/>
      </c>
      <c r="Z234" s="135"/>
    </row>
    <row r="235" spans="1:26">
      <c r="A235" s="126"/>
      <c r="B235" s="127"/>
      <c r="C235" s="128"/>
      <c r="D235" s="128"/>
      <c r="E235" s="128"/>
      <c r="F235" s="127"/>
      <c r="G235" s="127"/>
      <c r="H235" s="127"/>
      <c r="I235" s="127"/>
      <c r="J235" s="129"/>
      <c r="K235" s="129"/>
      <c r="L235" s="130" t="str">
        <f t="shared" si="27"/>
        <v/>
      </c>
      <c r="M235" s="127"/>
      <c r="N235" s="131" t="str">
        <f>IF(A235="","",IF(E235&lt;&gt;"","Incassato",IF(D235&lt;CONFIGURAZIONE!$B$68,"Scaduto","Da incassare")))</f>
        <v/>
      </c>
      <c r="O235" s="131" t="str">
        <f t="shared" si="28"/>
        <v/>
      </c>
      <c r="P235" s="131" t="str">
        <f t="shared" si="29"/>
        <v/>
      </c>
      <c r="Q235" s="131" t="str">
        <f t="shared" si="30"/>
        <v/>
      </c>
      <c r="R235" s="132" t="str">
        <f>IF(I235="","",IFERROR(VLOOKUP(I235,ATTIVITA!$A$7:$J$11,10,FALSE),0))</f>
        <v/>
      </c>
      <c r="S235" s="130">
        <f t="shared" si="31"/>
        <v>0</v>
      </c>
      <c r="T235" s="130">
        <f t="shared" si="32"/>
        <v>0</v>
      </c>
      <c r="U235" s="131" t="str">
        <f t="shared" si="33"/>
        <v/>
      </c>
      <c r="V235" s="131" t="str">
        <f t="shared" si="34"/>
        <v/>
      </c>
      <c r="W235" s="133">
        <f>IF(A235="",0,IF(B235="ANNULLATO",0,IF(AND(B235="DEMO",CONFIGURAZIONE!$B$64="No"),0,1)))</f>
        <v>0</v>
      </c>
      <c r="X235" s="89"/>
      <c r="Y235" s="134" t="str">
        <f t="shared" si="35"/>
        <v/>
      </c>
      <c r="Z235" s="135"/>
    </row>
    <row r="236" spans="1:26">
      <c r="A236" s="126"/>
      <c r="B236" s="127"/>
      <c r="C236" s="128"/>
      <c r="D236" s="128"/>
      <c r="E236" s="128"/>
      <c r="F236" s="127"/>
      <c r="G236" s="127"/>
      <c r="H236" s="127"/>
      <c r="I236" s="127"/>
      <c r="J236" s="129"/>
      <c r="K236" s="129"/>
      <c r="L236" s="130" t="str">
        <f t="shared" si="27"/>
        <v/>
      </c>
      <c r="M236" s="127"/>
      <c r="N236" s="131" t="str">
        <f>IF(A236="","",IF(E236&lt;&gt;"","Incassato",IF(D236&lt;CONFIGURAZIONE!$B$68,"Scaduto","Da incassare")))</f>
        <v/>
      </c>
      <c r="O236" s="131" t="str">
        <f t="shared" si="28"/>
        <v/>
      </c>
      <c r="P236" s="131" t="str">
        <f t="shared" si="29"/>
        <v/>
      </c>
      <c r="Q236" s="131" t="str">
        <f t="shared" si="30"/>
        <v/>
      </c>
      <c r="R236" s="132" t="str">
        <f>IF(I236="","",IFERROR(VLOOKUP(I236,ATTIVITA!$A$7:$J$11,10,FALSE),0))</f>
        <v/>
      </c>
      <c r="S236" s="130">
        <f t="shared" si="31"/>
        <v>0</v>
      </c>
      <c r="T236" s="130">
        <f t="shared" si="32"/>
        <v>0</v>
      </c>
      <c r="U236" s="131" t="str">
        <f t="shared" si="33"/>
        <v/>
      </c>
      <c r="V236" s="131" t="str">
        <f t="shared" si="34"/>
        <v/>
      </c>
      <c r="W236" s="133">
        <f>IF(A236="",0,IF(B236="ANNULLATO",0,IF(AND(B236="DEMO",CONFIGURAZIONE!$B$64="No"),0,1)))</f>
        <v>0</v>
      </c>
      <c r="X236" s="89"/>
      <c r="Y236" s="134" t="str">
        <f t="shared" si="35"/>
        <v/>
      </c>
      <c r="Z236" s="135"/>
    </row>
    <row r="237" spans="1:26">
      <c r="A237" s="126"/>
      <c r="B237" s="127"/>
      <c r="C237" s="128"/>
      <c r="D237" s="128"/>
      <c r="E237" s="128"/>
      <c r="F237" s="127"/>
      <c r="G237" s="127"/>
      <c r="H237" s="127"/>
      <c r="I237" s="127"/>
      <c r="J237" s="129"/>
      <c r="K237" s="129"/>
      <c r="L237" s="130" t="str">
        <f t="shared" si="27"/>
        <v/>
      </c>
      <c r="M237" s="127"/>
      <c r="N237" s="131" t="str">
        <f>IF(A237="","",IF(E237&lt;&gt;"","Incassato",IF(D237&lt;CONFIGURAZIONE!$B$68,"Scaduto","Da incassare")))</f>
        <v/>
      </c>
      <c r="O237" s="131" t="str">
        <f t="shared" si="28"/>
        <v/>
      </c>
      <c r="P237" s="131" t="str">
        <f t="shared" si="29"/>
        <v/>
      </c>
      <c r="Q237" s="131" t="str">
        <f t="shared" si="30"/>
        <v/>
      </c>
      <c r="R237" s="132" t="str">
        <f>IF(I237="","",IFERROR(VLOOKUP(I237,ATTIVITA!$A$7:$J$11,10,FALSE),0))</f>
        <v/>
      </c>
      <c r="S237" s="130">
        <f t="shared" si="31"/>
        <v>0</v>
      </c>
      <c r="T237" s="130">
        <f t="shared" si="32"/>
        <v>0</v>
      </c>
      <c r="U237" s="131" t="str">
        <f t="shared" si="33"/>
        <v/>
      </c>
      <c r="V237" s="131" t="str">
        <f t="shared" si="34"/>
        <v/>
      </c>
      <c r="W237" s="133">
        <f>IF(A237="",0,IF(B237="ANNULLATO",0,IF(AND(B237="DEMO",CONFIGURAZIONE!$B$64="No"),0,1)))</f>
        <v>0</v>
      </c>
      <c r="X237" s="89"/>
      <c r="Y237" s="134" t="str">
        <f t="shared" si="35"/>
        <v/>
      </c>
      <c r="Z237" s="135"/>
    </row>
    <row r="238" spans="1:26">
      <c r="A238" s="126"/>
      <c r="B238" s="127"/>
      <c r="C238" s="128"/>
      <c r="D238" s="128"/>
      <c r="E238" s="128"/>
      <c r="F238" s="127"/>
      <c r="G238" s="127"/>
      <c r="H238" s="127"/>
      <c r="I238" s="127"/>
      <c r="J238" s="129"/>
      <c r="K238" s="129"/>
      <c r="L238" s="130" t="str">
        <f t="shared" si="27"/>
        <v/>
      </c>
      <c r="M238" s="127"/>
      <c r="N238" s="131" t="str">
        <f>IF(A238="","",IF(E238&lt;&gt;"","Incassato",IF(D238&lt;CONFIGURAZIONE!$B$68,"Scaduto","Da incassare")))</f>
        <v/>
      </c>
      <c r="O238" s="131" t="str">
        <f t="shared" si="28"/>
        <v/>
      </c>
      <c r="P238" s="131" t="str">
        <f t="shared" si="29"/>
        <v/>
      </c>
      <c r="Q238" s="131" t="str">
        <f t="shared" si="30"/>
        <v/>
      </c>
      <c r="R238" s="132" t="str">
        <f>IF(I238="","",IFERROR(VLOOKUP(I238,ATTIVITA!$A$7:$J$11,10,FALSE),0))</f>
        <v/>
      </c>
      <c r="S238" s="130">
        <f t="shared" si="31"/>
        <v>0</v>
      </c>
      <c r="T238" s="130">
        <f t="shared" si="32"/>
        <v>0</v>
      </c>
      <c r="U238" s="131" t="str">
        <f t="shared" si="33"/>
        <v/>
      </c>
      <c r="V238" s="131" t="str">
        <f t="shared" si="34"/>
        <v/>
      </c>
      <c r="W238" s="133">
        <f>IF(A238="",0,IF(B238="ANNULLATO",0,IF(AND(B238="DEMO",CONFIGURAZIONE!$B$64="No"),0,1)))</f>
        <v>0</v>
      </c>
      <c r="X238" s="89"/>
      <c r="Y238" s="134" t="str">
        <f t="shared" si="35"/>
        <v/>
      </c>
      <c r="Z238" s="135"/>
    </row>
    <row r="239" spans="1:26">
      <c r="A239" s="126"/>
      <c r="B239" s="127"/>
      <c r="C239" s="128"/>
      <c r="D239" s="128"/>
      <c r="E239" s="128"/>
      <c r="F239" s="127"/>
      <c r="G239" s="127"/>
      <c r="H239" s="127"/>
      <c r="I239" s="127"/>
      <c r="J239" s="129"/>
      <c r="K239" s="129"/>
      <c r="L239" s="130" t="str">
        <f t="shared" si="27"/>
        <v/>
      </c>
      <c r="M239" s="127"/>
      <c r="N239" s="131" t="str">
        <f>IF(A239="","",IF(E239&lt;&gt;"","Incassato",IF(D239&lt;CONFIGURAZIONE!$B$68,"Scaduto","Da incassare")))</f>
        <v/>
      </c>
      <c r="O239" s="131" t="str">
        <f t="shared" si="28"/>
        <v/>
      </c>
      <c r="P239" s="131" t="str">
        <f t="shared" si="29"/>
        <v/>
      </c>
      <c r="Q239" s="131" t="str">
        <f t="shared" si="30"/>
        <v/>
      </c>
      <c r="R239" s="132" t="str">
        <f>IF(I239="","",IFERROR(VLOOKUP(I239,ATTIVITA!$A$7:$J$11,10,FALSE),0))</f>
        <v/>
      </c>
      <c r="S239" s="130">
        <f t="shared" si="31"/>
        <v>0</v>
      </c>
      <c r="T239" s="130">
        <f t="shared" si="32"/>
        <v>0</v>
      </c>
      <c r="U239" s="131" t="str">
        <f t="shared" si="33"/>
        <v/>
      </c>
      <c r="V239" s="131" t="str">
        <f t="shared" si="34"/>
        <v/>
      </c>
      <c r="W239" s="133">
        <f>IF(A239="",0,IF(B239="ANNULLATO",0,IF(AND(B239="DEMO",CONFIGURAZIONE!$B$64="No"),0,1)))</f>
        <v>0</v>
      </c>
      <c r="X239" s="89"/>
      <c r="Y239" s="134" t="str">
        <f t="shared" si="35"/>
        <v/>
      </c>
      <c r="Z239" s="135"/>
    </row>
    <row r="240" spans="1:26">
      <c r="A240" s="126"/>
      <c r="B240" s="127"/>
      <c r="C240" s="128"/>
      <c r="D240" s="128"/>
      <c r="E240" s="128"/>
      <c r="F240" s="127"/>
      <c r="G240" s="127"/>
      <c r="H240" s="127"/>
      <c r="I240" s="127"/>
      <c r="J240" s="129"/>
      <c r="K240" s="129"/>
      <c r="L240" s="130" t="str">
        <f t="shared" si="27"/>
        <v/>
      </c>
      <c r="M240" s="127"/>
      <c r="N240" s="131" t="str">
        <f>IF(A240="","",IF(E240&lt;&gt;"","Incassato",IF(D240&lt;CONFIGURAZIONE!$B$68,"Scaduto","Da incassare")))</f>
        <v/>
      </c>
      <c r="O240" s="131" t="str">
        <f t="shared" si="28"/>
        <v/>
      </c>
      <c r="P240" s="131" t="str">
        <f t="shared" si="29"/>
        <v/>
      </c>
      <c r="Q240" s="131" t="str">
        <f t="shared" si="30"/>
        <v/>
      </c>
      <c r="R240" s="132" t="str">
        <f>IF(I240="","",IFERROR(VLOOKUP(I240,ATTIVITA!$A$7:$J$11,10,FALSE),0))</f>
        <v/>
      </c>
      <c r="S240" s="130">
        <f t="shared" si="31"/>
        <v>0</v>
      </c>
      <c r="T240" s="130">
        <f t="shared" si="32"/>
        <v>0</v>
      </c>
      <c r="U240" s="131" t="str">
        <f t="shared" si="33"/>
        <v/>
      </c>
      <c r="V240" s="131" t="str">
        <f t="shared" si="34"/>
        <v/>
      </c>
      <c r="W240" s="133">
        <f>IF(A240="",0,IF(B240="ANNULLATO",0,IF(AND(B240="DEMO",CONFIGURAZIONE!$B$64="No"),0,1)))</f>
        <v>0</v>
      </c>
      <c r="X240" s="89"/>
      <c r="Y240" s="134" t="str">
        <f t="shared" si="35"/>
        <v/>
      </c>
      <c r="Z240" s="135"/>
    </row>
    <row r="241" spans="1:26">
      <c r="A241" s="126"/>
      <c r="B241" s="127"/>
      <c r="C241" s="128"/>
      <c r="D241" s="128"/>
      <c r="E241" s="128"/>
      <c r="F241" s="127"/>
      <c r="G241" s="127"/>
      <c r="H241" s="127"/>
      <c r="I241" s="127"/>
      <c r="J241" s="129"/>
      <c r="K241" s="129"/>
      <c r="L241" s="130" t="str">
        <f t="shared" si="27"/>
        <v/>
      </c>
      <c r="M241" s="127"/>
      <c r="N241" s="131" t="str">
        <f>IF(A241="","",IF(E241&lt;&gt;"","Incassato",IF(D241&lt;CONFIGURAZIONE!$B$68,"Scaduto","Da incassare")))</f>
        <v/>
      </c>
      <c r="O241" s="131" t="str">
        <f t="shared" si="28"/>
        <v/>
      </c>
      <c r="P241" s="131" t="str">
        <f t="shared" si="29"/>
        <v/>
      </c>
      <c r="Q241" s="131" t="str">
        <f t="shared" si="30"/>
        <v/>
      </c>
      <c r="R241" s="132" t="str">
        <f>IF(I241="","",IFERROR(VLOOKUP(I241,ATTIVITA!$A$7:$J$11,10,FALSE),0))</f>
        <v/>
      </c>
      <c r="S241" s="130">
        <f t="shared" si="31"/>
        <v>0</v>
      </c>
      <c r="T241" s="130">
        <f t="shared" si="32"/>
        <v>0</v>
      </c>
      <c r="U241" s="131" t="str">
        <f t="shared" si="33"/>
        <v/>
      </c>
      <c r="V241" s="131" t="str">
        <f t="shared" si="34"/>
        <v/>
      </c>
      <c r="W241" s="133">
        <f>IF(A241="",0,IF(B241="ANNULLATO",0,IF(AND(B241="DEMO",CONFIGURAZIONE!$B$64="No"),0,1)))</f>
        <v>0</v>
      </c>
      <c r="X241" s="89"/>
      <c r="Y241" s="134" t="str">
        <f t="shared" si="35"/>
        <v/>
      </c>
      <c r="Z241" s="135"/>
    </row>
    <row r="242" spans="1:26">
      <c r="A242" s="126"/>
      <c r="B242" s="127"/>
      <c r="C242" s="128"/>
      <c r="D242" s="128"/>
      <c r="E242" s="128"/>
      <c r="F242" s="127"/>
      <c r="G242" s="127"/>
      <c r="H242" s="127"/>
      <c r="I242" s="127"/>
      <c r="J242" s="129"/>
      <c r="K242" s="129"/>
      <c r="L242" s="130" t="str">
        <f t="shared" si="27"/>
        <v/>
      </c>
      <c r="M242" s="127"/>
      <c r="N242" s="131" t="str">
        <f>IF(A242="","",IF(E242&lt;&gt;"","Incassato",IF(D242&lt;CONFIGURAZIONE!$B$68,"Scaduto","Da incassare")))</f>
        <v/>
      </c>
      <c r="O242" s="131" t="str">
        <f t="shared" si="28"/>
        <v/>
      </c>
      <c r="P242" s="131" t="str">
        <f t="shared" si="29"/>
        <v/>
      </c>
      <c r="Q242" s="131" t="str">
        <f t="shared" si="30"/>
        <v/>
      </c>
      <c r="R242" s="132" t="str">
        <f>IF(I242="","",IFERROR(VLOOKUP(I242,ATTIVITA!$A$7:$J$11,10,FALSE),0))</f>
        <v/>
      </c>
      <c r="S242" s="130">
        <f t="shared" si="31"/>
        <v>0</v>
      </c>
      <c r="T242" s="130">
        <f t="shared" si="32"/>
        <v>0</v>
      </c>
      <c r="U242" s="131" t="str">
        <f t="shared" si="33"/>
        <v/>
      </c>
      <c r="V242" s="131" t="str">
        <f t="shared" si="34"/>
        <v/>
      </c>
      <c r="W242" s="133">
        <f>IF(A242="",0,IF(B242="ANNULLATO",0,IF(AND(B242="DEMO",CONFIGURAZIONE!$B$64="No"),0,1)))</f>
        <v>0</v>
      </c>
      <c r="X242" s="89"/>
      <c r="Y242" s="134" t="str">
        <f t="shared" si="35"/>
        <v/>
      </c>
      <c r="Z242" s="135"/>
    </row>
    <row r="243" spans="1:26">
      <c r="A243" s="126"/>
      <c r="B243" s="127"/>
      <c r="C243" s="128"/>
      <c r="D243" s="128"/>
      <c r="E243" s="128"/>
      <c r="F243" s="127"/>
      <c r="G243" s="127"/>
      <c r="H243" s="127"/>
      <c r="I243" s="127"/>
      <c r="J243" s="129"/>
      <c r="K243" s="129"/>
      <c r="L243" s="130" t="str">
        <f t="shared" si="27"/>
        <v/>
      </c>
      <c r="M243" s="127"/>
      <c r="N243" s="131" t="str">
        <f>IF(A243="","",IF(E243&lt;&gt;"","Incassato",IF(D243&lt;CONFIGURAZIONE!$B$68,"Scaduto","Da incassare")))</f>
        <v/>
      </c>
      <c r="O243" s="131" t="str">
        <f t="shared" si="28"/>
        <v/>
      </c>
      <c r="P243" s="131" t="str">
        <f t="shared" si="29"/>
        <v/>
      </c>
      <c r="Q243" s="131" t="str">
        <f t="shared" si="30"/>
        <v/>
      </c>
      <c r="R243" s="132" t="str">
        <f>IF(I243="","",IFERROR(VLOOKUP(I243,ATTIVITA!$A$7:$J$11,10,FALSE),0))</f>
        <v/>
      </c>
      <c r="S243" s="130">
        <f t="shared" si="31"/>
        <v>0</v>
      </c>
      <c r="T243" s="130">
        <f t="shared" si="32"/>
        <v>0</v>
      </c>
      <c r="U243" s="131" t="str">
        <f t="shared" si="33"/>
        <v/>
      </c>
      <c r="V243" s="131" t="str">
        <f t="shared" si="34"/>
        <v/>
      </c>
      <c r="W243" s="133">
        <f>IF(A243="",0,IF(B243="ANNULLATO",0,IF(AND(B243="DEMO",CONFIGURAZIONE!$B$64="No"),0,1)))</f>
        <v>0</v>
      </c>
      <c r="X243" s="89"/>
      <c r="Y243" s="134" t="str">
        <f t="shared" si="35"/>
        <v/>
      </c>
      <c r="Z243" s="135"/>
    </row>
    <row r="244" spans="1:26">
      <c r="A244" s="126"/>
      <c r="B244" s="127"/>
      <c r="C244" s="128"/>
      <c r="D244" s="128"/>
      <c r="E244" s="128"/>
      <c r="F244" s="127"/>
      <c r="G244" s="127"/>
      <c r="H244" s="127"/>
      <c r="I244" s="127"/>
      <c r="J244" s="129"/>
      <c r="K244" s="129"/>
      <c r="L244" s="130" t="str">
        <f t="shared" si="27"/>
        <v/>
      </c>
      <c r="M244" s="127"/>
      <c r="N244" s="131" t="str">
        <f>IF(A244="","",IF(E244&lt;&gt;"","Incassato",IF(D244&lt;CONFIGURAZIONE!$B$68,"Scaduto","Da incassare")))</f>
        <v/>
      </c>
      <c r="O244" s="131" t="str">
        <f t="shared" si="28"/>
        <v/>
      </c>
      <c r="P244" s="131" t="str">
        <f t="shared" si="29"/>
        <v/>
      </c>
      <c r="Q244" s="131" t="str">
        <f t="shared" si="30"/>
        <v/>
      </c>
      <c r="R244" s="132" t="str">
        <f>IF(I244="","",IFERROR(VLOOKUP(I244,ATTIVITA!$A$7:$J$11,10,FALSE),0))</f>
        <v/>
      </c>
      <c r="S244" s="130">
        <f t="shared" si="31"/>
        <v>0</v>
      </c>
      <c r="T244" s="130">
        <f t="shared" si="32"/>
        <v>0</v>
      </c>
      <c r="U244" s="131" t="str">
        <f t="shared" si="33"/>
        <v/>
      </c>
      <c r="V244" s="131" t="str">
        <f t="shared" si="34"/>
        <v/>
      </c>
      <c r="W244" s="133">
        <f>IF(A244="",0,IF(B244="ANNULLATO",0,IF(AND(B244="DEMO",CONFIGURAZIONE!$B$64="No"),0,1)))</f>
        <v>0</v>
      </c>
      <c r="X244" s="89"/>
      <c r="Y244" s="134" t="str">
        <f t="shared" si="35"/>
        <v/>
      </c>
      <c r="Z244" s="135"/>
    </row>
    <row r="245" spans="1:26">
      <c r="A245" s="126"/>
      <c r="B245" s="127"/>
      <c r="C245" s="128"/>
      <c r="D245" s="128"/>
      <c r="E245" s="128"/>
      <c r="F245" s="127"/>
      <c r="G245" s="127"/>
      <c r="H245" s="127"/>
      <c r="I245" s="127"/>
      <c r="J245" s="129"/>
      <c r="K245" s="129"/>
      <c r="L245" s="130" t="str">
        <f t="shared" si="27"/>
        <v/>
      </c>
      <c r="M245" s="127"/>
      <c r="N245" s="131" t="str">
        <f>IF(A245="","",IF(E245&lt;&gt;"","Incassato",IF(D245&lt;CONFIGURAZIONE!$B$68,"Scaduto","Da incassare")))</f>
        <v/>
      </c>
      <c r="O245" s="131" t="str">
        <f t="shared" si="28"/>
        <v/>
      </c>
      <c r="P245" s="131" t="str">
        <f t="shared" si="29"/>
        <v/>
      </c>
      <c r="Q245" s="131" t="str">
        <f t="shared" si="30"/>
        <v/>
      </c>
      <c r="R245" s="132" t="str">
        <f>IF(I245="","",IFERROR(VLOOKUP(I245,ATTIVITA!$A$7:$J$11,10,FALSE),0))</f>
        <v/>
      </c>
      <c r="S245" s="130">
        <f t="shared" si="31"/>
        <v>0</v>
      </c>
      <c r="T245" s="130">
        <f t="shared" si="32"/>
        <v>0</v>
      </c>
      <c r="U245" s="131" t="str">
        <f t="shared" si="33"/>
        <v/>
      </c>
      <c r="V245" s="131" t="str">
        <f t="shared" si="34"/>
        <v/>
      </c>
      <c r="W245" s="133">
        <f>IF(A245="",0,IF(B245="ANNULLATO",0,IF(AND(B245="DEMO",CONFIGURAZIONE!$B$64="No"),0,1)))</f>
        <v>0</v>
      </c>
      <c r="X245" s="89"/>
      <c r="Y245" s="134" t="str">
        <f t="shared" si="35"/>
        <v/>
      </c>
      <c r="Z245" s="135"/>
    </row>
    <row r="246" spans="1:26">
      <c r="A246" s="126"/>
      <c r="B246" s="127"/>
      <c r="C246" s="128"/>
      <c r="D246" s="128"/>
      <c r="E246" s="128"/>
      <c r="F246" s="127"/>
      <c r="G246" s="127"/>
      <c r="H246" s="127"/>
      <c r="I246" s="127"/>
      <c r="J246" s="129"/>
      <c r="K246" s="129"/>
      <c r="L246" s="130" t="str">
        <f t="shared" si="27"/>
        <v/>
      </c>
      <c r="M246" s="127"/>
      <c r="N246" s="131" t="str">
        <f>IF(A246="","",IF(E246&lt;&gt;"","Incassato",IF(D246&lt;CONFIGURAZIONE!$B$68,"Scaduto","Da incassare")))</f>
        <v/>
      </c>
      <c r="O246" s="131" t="str">
        <f t="shared" si="28"/>
        <v/>
      </c>
      <c r="P246" s="131" t="str">
        <f t="shared" si="29"/>
        <v/>
      </c>
      <c r="Q246" s="131" t="str">
        <f t="shared" si="30"/>
        <v/>
      </c>
      <c r="R246" s="132" t="str">
        <f>IF(I246="","",IFERROR(VLOOKUP(I246,ATTIVITA!$A$7:$J$11,10,FALSE),0))</f>
        <v/>
      </c>
      <c r="S246" s="130">
        <f t="shared" si="31"/>
        <v>0</v>
      </c>
      <c r="T246" s="130">
        <f t="shared" si="32"/>
        <v>0</v>
      </c>
      <c r="U246" s="131" t="str">
        <f t="shared" si="33"/>
        <v/>
      </c>
      <c r="V246" s="131" t="str">
        <f t="shared" si="34"/>
        <v/>
      </c>
      <c r="W246" s="133">
        <f>IF(A246="",0,IF(B246="ANNULLATO",0,IF(AND(B246="DEMO",CONFIGURAZIONE!$B$64="No"),0,1)))</f>
        <v>0</v>
      </c>
      <c r="X246" s="89"/>
      <c r="Y246" s="134" t="str">
        <f t="shared" si="35"/>
        <v/>
      </c>
      <c r="Z246" s="135"/>
    </row>
    <row r="247" spans="1:26">
      <c r="A247" s="126"/>
      <c r="B247" s="127"/>
      <c r="C247" s="128"/>
      <c r="D247" s="128"/>
      <c r="E247" s="128"/>
      <c r="F247" s="127"/>
      <c r="G247" s="127"/>
      <c r="H247" s="127"/>
      <c r="I247" s="127"/>
      <c r="J247" s="129"/>
      <c r="K247" s="129"/>
      <c r="L247" s="130" t="str">
        <f t="shared" si="27"/>
        <v/>
      </c>
      <c r="M247" s="127"/>
      <c r="N247" s="131" t="str">
        <f>IF(A247="","",IF(E247&lt;&gt;"","Incassato",IF(D247&lt;CONFIGURAZIONE!$B$68,"Scaduto","Da incassare")))</f>
        <v/>
      </c>
      <c r="O247" s="131" t="str">
        <f t="shared" si="28"/>
        <v/>
      </c>
      <c r="P247" s="131" t="str">
        <f t="shared" si="29"/>
        <v/>
      </c>
      <c r="Q247" s="131" t="str">
        <f t="shared" si="30"/>
        <v/>
      </c>
      <c r="R247" s="132" t="str">
        <f>IF(I247="","",IFERROR(VLOOKUP(I247,ATTIVITA!$A$7:$J$11,10,FALSE),0))</f>
        <v/>
      </c>
      <c r="S247" s="130">
        <f t="shared" si="31"/>
        <v>0</v>
      </c>
      <c r="T247" s="130">
        <f t="shared" si="32"/>
        <v>0</v>
      </c>
      <c r="U247" s="131" t="str">
        <f t="shared" si="33"/>
        <v/>
      </c>
      <c r="V247" s="131" t="str">
        <f t="shared" si="34"/>
        <v/>
      </c>
      <c r="W247" s="133">
        <f>IF(A247="",0,IF(B247="ANNULLATO",0,IF(AND(B247="DEMO",CONFIGURAZIONE!$B$64="No"),0,1)))</f>
        <v>0</v>
      </c>
      <c r="X247" s="89"/>
      <c r="Y247" s="134" t="str">
        <f t="shared" si="35"/>
        <v/>
      </c>
      <c r="Z247" s="135"/>
    </row>
    <row r="248" spans="1:26">
      <c r="A248" s="126"/>
      <c r="B248" s="127"/>
      <c r="C248" s="128"/>
      <c r="D248" s="128"/>
      <c r="E248" s="128"/>
      <c r="F248" s="127"/>
      <c r="G248" s="127"/>
      <c r="H248" s="127"/>
      <c r="I248" s="127"/>
      <c r="J248" s="129"/>
      <c r="K248" s="129"/>
      <c r="L248" s="130" t="str">
        <f t="shared" si="27"/>
        <v/>
      </c>
      <c r="M248" s="127"/>
      <c r="N248" s="131" t="str">
        <f>IF(A248="","",IF(E248&lt;&gt;"","Incassato",IF(D248&lt;CONFIGURAZIONE!$B$68,"Scaduto","Da incassare")))</f>
        <v/>
      </c>
      <c r="O248" s="131" t="str">
        <f t="shared" si="28"/>
        <v/>
      </c>
      <c r="P248" s="131" t="str">
        <f t="shared" si="29"/>
        <v/>
      </c>
      <c r="Q248" s="131" t="str">
        <f t="shared" si="30"/>
        <v/>
      </c>
      <c r="R248" s="132" t="str">
        <f>IF(I248="","",IFERROR(VLOOKUP(I248,ATTIVITA!$A$7:$J$11,10,FALSE),0))</f>
        <v/>
      </c>
      <c r="S248" s="130">
        <f t="shared" si="31"/>
        <v>0</v>
      </c>
      <c r="T248" s="130">
        <f t="shared" si="32"/>
        <v>0</v>
      </c>
      <c r="U248" s="131" t="str">
        <f t="shared" si="33"/>
        <v/>
      </c>
      <c r="V248" s="131" t="str">
        <f t="shared" si="34"/>
        <v/>
      </c>
      <c r="W248" s="133">
        <f>IF(A248="",0,IF(B248="ANNULLATO",0,IF(AND(B248="DEMO",CONFIGURAZIONE!$B$64="No"),0,1)))</f>
        <v>0</v>
      </c>
      <c r="X248" s="89"/>
      <c r="Y248" s="134" t="str">
        <f t="shared" si="35"/>
        <v/>
      </c>
      <c r="Z248" s="135"/>
    </row>
    <row r="249" spans="1:26">
      <c r="A249" s="126"/>
      <c r="B249" s="127"/>
      <c r="C249" s="128"/>
      <c r="D249" s="128"/>
      <c r="E249" s="128"/>
      <c r="F249" s="127"/>
      <c r="G249" s="127"/>
      <c r="H249" s="127"/>
      <c r="I249" s="127"/>
      <c r="J249" s="129"/>
      <c r="K249" s="129"/>
      <c r="L249" s="130" t="str">
        <f t="shared" si="27"/>
        <v/>
      </c>
      <c r="M249" s="127"/>
      <c r="N249" s="131" t="str">
        <f>IF(A249="","",IF(E249&lt;&gt;"","Incassato",IF(D249&lt;CONFIGURAZIONE!$B$68,"Scaduto","Da incassare")))</f>
        <v/>
      </c>
      <c r="O249" s="131" t="str">
        <f t="shared" si="28"/>
        <v/>
      </c>
      <c r="P249" s="131" t="str">
        <f t="shared" si="29"/>
        <v/>
      </c>
      <c r="Q249" s="131" t="str">
        <f t="shared" si="30"/>
        <v/>
      </c>
      <c r="R249" s="132" t="str">
        <f>IF(I249="","",IFERROR(VLOOKUP(I249,ATTIVITA!$A$7:$J$11,10,FALSE),0))</f>
        <v/>
      </c>
      <c r="S249" s="130">
        <f t="shared" si="31"/>
        <v>0</v>
      </c>
      <c r="T249" s="130">
        <f t="shared" si="32"/>
        <v>0</v>
      </c>
      <c r="U249" s="131" t="str">
        <f t="shared" si="33"/>
        <v/>
      </c>
      <c r="V249" s="131" t="str">
        <f t="shared" si="34"/>
        <v/>
      </c>
      <c r="W249" s="133">
        <f>IF(A249="",0,IF(B249="ANNULLATO",0,IF(AND(B249="DEMO",CONFIGURAZIONE!$B$64="No"),0,1)))</f>
        <v>0</v>
      </c>
      <c r="X249" s="89"/>
      <c r="Y249" s="134" t="str">
        <f t="shared" si="35"/>
        <v/>
      </c>
      <c r="Z249" s="135"/>
    </row>
    <row r="250" spans="1:26">
      <c r="A250" s="126"/>
      <c r="B250" s="127"/>
      <c r="C250" s="128"/>
      <c r="D250" s="128"/>
      <c r="E250" s="128"/>
      <c r="F250" s="127"/>
      <c r="G250" s="127"/>
      <c r="H250" s="127"/>
      <c r="I250" s="127"/>
      <c r="J250" s="129"/>
      <c r="K250" s="129"/>
      <c r="L250" s="130" t="str">
        <f t="shared" si="27"/>
        <v/>
      </c>
      <c r="M250" s="127"/>
      <c r="N250" s="131" t="str">
        <f>IF(A250="","",IF(E250&lt;&gt;"","Incassato",IF(D250&lt;CONFIGURAZIONE!$B$68,"Scaduto","Da incassare")))</f>
        <v/>
      </c>
      <c r="O250" s="131" t="str">
        <f t="shared" si="28"/>
        <v/>
      </c>
      <c r="P250" s="131" t="str">
        <f t="shared" si="29"/>
        <v/>
      </c>
      <c r="Q250" s="131" t="str">
        <f t="shared" si="30"/>
        <v/>
      </c>
      <c r="R250" s="132" t="str">
        <f>IF(I250="","",IFERROR(VLOOKUP(I250,ATTIVITA!$A$7:$J$11,10,FALSE),0))</f>
        <v/>
      </c>
      <c r="S250" s="130">
        <f t="shared" si="31"/>
        <v>0</v>
      </c>
      <c r="T250" s="130">
        <f t="shared" si="32"/>
        <v>0</v>
      </c>
      <c r="U250" s="131" t="str">
        <f t="shared" si="33"/>
        <v/>
      </c>
      <c r="V250" s="131" t="str">
        <f t="shared" si="34"/>
        <v/>
      </c>
      <c r="W250" s="133">
        <f>IF(A250="",0,IF(B250="ANNULLATO",0,IF(AND(B250="DEMO",CONFIGURAZIONE!$B$64="No"),0,1)))</f>
        <v>0</v>
      </c>
      <c r="X250" s="89"/>
      <c r="Y250" s="134" t="str">
        <f t="shared" si="35"/>
        <v/>
      </c>
      <c r="Z250" s="135"/>
    </row>
    <row r="251" spans="1:26">
      <c r="A251" s="126"/>
      <c r="B251" s="127"/>
      <c r="C251" s="128"/>
      <c r="D251" s="128"/>
      <c r="E251" s="128"/>
      <c r="F251" s="127"/>
      <c r="G251" s="127"/>
      <c r="H251" s="127"/>
      <c r="I251" s="127"/>
      <c r="J251" s="129"/>
      <c r="K251" s="129"/>
      <c r="L251" s="130" t="str">
        <f t="shared" si="27"/>
        <v/>
      </c>
      <c r="M251" s="127"/>
      <c r="N251" s="131" t="str">
        <f>IF(A251="","",IF(E251&lt;&gt;"","Incassato",IF(D251&lt;CONFIGURAZIONE!$B$68,"Scaduto","Da incassare")))</f>
        <v/>
      </c>
      <c r="O251" s="131" t="str">
        <f t="shared" si="28"/>
        <v/>
      </c>
      <c r="P251" s="131" t="str">
        <f t="shared" si="29"/>
        <v/>
      </c>
      <c r="Q251" s="131" t="str">
        <f t="shared" si="30"/>
        <v/>
      </c>
      <c r="R251" s="132" t="str">
        <f>IF(I251="","",IFERROR(VLOOKUP(I251,ATTIVITA!$A$7:$J$11,10,FALSE),0))</f>
        <v/>
      </c>
      <c r="S251" s="130">
        <f t="shared" si="31"/>
        <v>0</v>
      </c>
      <c r="T251" s="130">
        <f t="shared" si="32"/>
        <v>0</v>
      </c>
      <c r="U251" s="131" t="str">
        <f t="shared" si="33"/>
        <v/>
      </c>
      <c r="V251" s="131" t="str">
        <f t="shared" si="34"/>
        <v/>
      </c>
      <c r="W251" s="133">
        <f>IF(A251="",0,IF(B251="ANNULLATO",0,IF(AND(B251="DEMO",CONFIGURAZIONE!$B$64="No"),0,1)))</f>
        <v>0</v>
      </c>
      <c r="X251" s="89"/>
      <c r="Y251" s="134" t="str">
        <f t="shared" si="35"/>
        <v/>
      </c>
      <c r="Z251" s="135"/>
    </row>
    <row r="252" spans="1:26">
      <c r="A252" s="126"/>
      <c r="B252" s="127"/>
      <c r="C252" s="128"/>
      <c r="D252" s="128"/>
      <c r="E252" s="128"/>
      <c r="F252" s="127"/>
      <c r="G252" s="127"/>
      <c r="H252" s="127"/>
      <c r="I252" s="127"/>
      <c r="J252" s="129"/>
      <c r="K252" s="129"/>
      <c r="L252" s="130" t="str">
        <f t="shared" si="27"/>
        <v/>
      </c>
      <c r="M252" s="127"/>
      <c r="N252" s="131" t="str">
        <f>IF(A252="","",IF(E252&lt;&gt;"","Incassato",IF(D252&lt;CONFIGURAZIONE!$B$68,"Scaduto","Da incassare")))</f>
        <v/>
      </c>
      <c r="O252" s="131" t="str">
        <f t="shared" si="28"/>
        <v/>
      </c>
      <c r="P252" s="131" t="str">
        <f t="shared" si="29"/>
        <v/>
      </c>
      <c r="Q252" s="131" t="str">
        <f t="shared" si="30"/>
        <v/>
      </c>
      <c r="R252" s="132" t="str">
        <f>IF(I252="","",IFERROR(VLOOKUP(I252,ATTIVITA!$A$7:$J$11,10,FALSE),0))</f>
        <v/>
      </c>
      <c r="S252" s="130">
        <f t="shared" si="31"/>
        <v>0</v>
      </c>
      <c r="T252" s="130">
        <f t="shared" si="32"/>
        <v>0</v>
      </c>
      <c r="U252" s="131" t="str">
        <f t="shared" si="33"/>
        <v/>
      </c>
      <c r="V252" s="131" t="str">
        <f t="shared" si="34"/>
        <v/>
      </c>
      <c r="W252" s="133">
        <f>IF(A252="",0,IF(B252="ANNULLATO",0,IF(AND(B252="DEMO",CONFIGURAZIONE!$B$64="No"),0,1)))</f>
        <v>0</v>
      </c>
      <c r="X252" s="89"/>
      <c r="Y252" s="134" t="str">
        <f t="shared" si="35"/>
        <v/>
      </c>
      <c r="Z252" s="135"/>
    </row>
    <row r="253" spans="1:26">
      <c r="A253" s="126"/>
      <c r="B253" s="127"/>
      <c r="C253" s="128"/>
      <c r="D253" s="128"/>
      <c r="E253" s="128"/>
      <c r="F253" s="127"/>
      <c r="G253" s="127"/>
      <c r="H253" s="127"/>
      <c r="I253" s="127"/>
      <c r="J253" s="129"/>
      <c r="K253" s="129"/>
      <c r="L253" s="130" t="str">
        <f t="shared" si="27"/>
        <v/>
      </c>
      <c r="M253" s="127"/>
      <c r="N253" s="131" t="str">
        <f>IF(A253="","",IF(E253&lt;&gt;"","Incassato",IF(D253&lt;CONFIGURAZIONE!$B$68,"Scaduto","Da incassare")))</f>
        <v/>
      </c>
      <c r="O253" s="131" t="str">
        <f t="shared" si="28"/>
        <v/>
      </c>
      <c r="P253" s="131" t="str">
        <f t="shared" si="29"/>
        <v/>
      </c>
      <c r="Q253" s="131" t="str">
        <f t="shared" si="30"/>
        <v/>
      </c>
      <c r="R253" s="132" t="str">
        <f>IF(I253="","",IFERROR(VLOOKUP(I253,ATTIVITA!$A$7:$J$11,10,FALSE),0))</f>
        <v/>
      </c>
      <c r="S253" s="130">
        <f t="shared" si="31"/>
        <v>0</v>
      </c>
      <c r="T253" s="130">
        <f t="shared" si="32"/>
        <v>0</v>
      </c>
      <c r="U253" s="131" t="str">
        <f t="shared" si="33"/>
        <v/>
      </c>
      <c r="V253" s="131" t="str">
        <f t="shared" si="34"/>
        <v/>
      </c>
      <c r="W253" s="133">
        <f>IF(A253="",0,IF(B253="ANNULLATO",0,IF(AND(B253="DEMO",CONFIGURAZIONE!$B$64="No"),0,1)))</f>
        <v>0</v>
      </c>
      <c r="X253" s="89"/>
      <c r="Y253" s="134" t="str">
        <f t="shared" si="35"/>
        <v/>
      </c>
      <c r="Z253" s="135"/>
    </row>
    <row r="254" spans="1:26">
      <c r="A254" s="126"/>
      <c r="B254" s="127"/>
      <c r="C254" s="128"/>
      <c r="D254" s="128"/>
      <c r="E254" s="128"/>
      <c r="F254" s="127"/>
      <c r="G254" s="127"/>
      <c r="H254" s="127"/>
      <c r="I254" s="127"/>
      <c r="J254" s="129"/>
      <c r="K254" s="129"/>
      <c r="L254" s="130" t="str">
        <f t="shared" si="27"/>
        <v/>
      </c>
      <c r="M254" s="127"/>
      <c r="N254" s="131" t="str">
        <f>IF(A254="","",IF(E254&lt;&gt;"","Incassato",IF(D254&lt;CONFIGURAZIONE!$B$68,"Scaduto","Da incassare")))</f>
        <v/>
      </c>
      <c r="O254" s="131" t="str">
        <f t="shared" si="28"/>
        <v/>
      </c>
      <c r="P254" s="131" t="str">
        <f t="shared" si="29"/>
        <v/>
      </c>
      <c r="Q254" s="131" t="str">
        <f t="shared" si="30"/>
        <v/>
      </c>
      <c r="R254" s="132" t="str">
        <f>IF(I254="","",IFERROR(VLOOKUP(I254,ATTIVITA!$A$7:$J$11,10,FALSE),0))</f>
        <v/>
      </c>
      <c r="S254" s="130">
        <f t="shared" si="31"/>
        <v>0</v>
      </c>
      <c r="T254" s="130">
        <f t="shared" si="32"/>
        <v>0</v>
      </c>
      <c r="U254" s="131" t="str">
        <f t="shared" si="33"/>
        <v/>
      </c>
      <c r="V254" s="131" t="str">
        <f t="shared" si="34"/>
        <v/>
      </c>
      <c r="W254" s="133">
        <f>IF(A254="",0,IF(B254="ANNULLATO",0,IF(AND(B254="DEMO",CONFIGURAZIONE!$B$64="No"),0,1)))</f>
        <v>0</v>
      </c>
      <c r="X254" s="89"/>
      <c r="Y254" s="134" t="str">
        <f t="shared" si="35"/>
        <v/>
      </c>
      <c r="Z254" s="135"/>
    </row>
    <row r="255" spans="1:26">
      <c r="A255" s="126"/>
      <c r="B255" s="127"/>
      <c r="C255" s="128"/>
      <c r="D255" s="128"/>
      <c r="E255" s="128"/>
      <c r="F255" s="127"/>
      <c r="G255" s="127"/>
      <c r="H255" s="127"/>
      <c r="I255" s="127"/>
      <c r="J255" s="129"/>
      <c r="K255" s="129"/>
      <c r="L255" s="130" t="str">
        <f t="shared" si="27"/>
        <v/>
      </c>
      <c r="M255" s="127"/>
      <c r="N255" s="131" t="str">
        <f>IF(A255="","",IF(E255&lt;&gt;"","Incassato",IF(D255&lt;CONFIGURAZIONE!$B$68,"Scaduto","Da incassare")))</f>
        <v/>
      </c>
      <c r="O255" s="131" t="str">
        <f t="shared" si="28"/>
        <v/>
      </c>
      <c r="P255" s="131" t="str">
        <f t="shared" si="29"/>
        <v/>
      </c>
      <c r="Q255" s="131" t="str">
        <f t="shared" si="30"/>
        <v/>
      </c>
      <c r="R255" s="132" t="str">
        <f>IF(I255="","",IFERROR(VLOOKUP(I255,ATTIVITA!$A$7:$J$11,10,FALSE),0))</f>
        <v/>
      </c>
      <c r="S255" s="130">
        <f t="shared" si="31"/>
        <v>0</v>
      </c>
      <c r="T255" s="130">
        <f t="shared" si="32"/>
        <v>0</v>
      </c>
      <c r="U255" s="131" t="str">
        <f t="shared" si="33"/>
        <v/>
      </c>
      <c r="V255" s="131" t="str">
        <f t="shared" si="34"/>
        <v/>
      </c>
      <c r="W255" s="133">
        <f>IF(A255="",0,IF(B255="ANNULLATO",0,IF(AND(B255="DEMO",CONFIGURAZIONE!$B$64="No"),0,1)))</f>
        <v>0</v>
      </c>
      <c r="X255" s="89"/>
      <c r="Y255" s="134" t="str">
        <f t="shared" si="35"/>
        <v/>
      </c>
      <c r="Z255" s="135"/>
    </row>
    <row r="256" spans="1:26">
      <c r="A256" s="136"/>
      <c r="B256" s="137"/>
      <c r="C256" s="138"/>
      <c r="D256" s="138"/>
      <c r="E256" s="138"/>
      <c r="F256" s="137"/>
      <c r="G256" s="137"/>
      <c r="H256" s="137"/>
      <c r="I256" s="137"/>
      <c r="J256" s="139"/>
      <c r="K256" s="139"/>
      <c r="L256" s="140" t="str">
        <f t="shared" si="27"/>
        <v/>
      </c>
      <c r="M256" s="137"/>
      <c r="N256" s="141" t="str">
        <f>IF(A256="","",IF(E256&lt;&gt;"","Incassato",IF(D256&lt;CONFIGURAZIONE!$B$68,"Scaduto","Da incassare")))</f>
        <v/>
      </c>
      <c r="O256" s="141" t="str">
        <f t="shared" si="28"/>
        <v/>
      </c>
      <c r="P256" s="141" t="str">
        <f t="shared" si="29"/>
        <v/>
      </c>
      <c r="Q256" s="141" t="str">
        <f t="shared" si="30"/>
        <v/>
      </c>
      <c r="R256" s="142" t="str">
        <f>IF(I256="","",IFERROR(VLOOKUP(I256,ATTIVITA!$A$7:$J$11,10,FALSE),0))</f>
        <v/>
      </c>
      <c r="S256" s="140">
        <f t="shared" si="31"/>
        <v>0</v>
      </c>
      <c r="T256" s="140">
        <f t="shared" si="32"/>
        <v>0</v>
      </c>
      <c r="U256" s="141" t="str">
        <f t="shared" si="33"/>
        <v/>
      </c>
      <c r="V256" s="141" t="str">
        <f t="shared" si="34"/>
        <v/>
      </c>
      <c r="W256" s="143">
        <f>IF(A256="",0,IF(B256="ANNULLATO",0,IF(AND(B256="DEMO",CONFIGURAZIONE!$B$64="No"),0,1)))</f>
        <v>0</v>
      </c>
      <c r="X256" s="144"/>
      <c r="Y256" s="145" t="str">
        <f t="shared" si="35"/>
        <v/>
      </c>
      <c r="Z256" s="146"/>
    </row>
  </sheetData>
  <mergeCells count="2">
    <mergeCell ref="A1:Z2"/>
    <mergeCell ref="A3:Z4"/>
  </mergeCells>
  <conditionalFormatting sqref="N7:N256">
    <cfRule type="expression" dxfId="42" priority="1">
      <formula>N7="Incassato"</formula>
    </cfRule>
    <cfRule type="expression" dxfId="41" priority="2">
      <formula>N7="Scaduto"</formula>
    </cfRule>
    <cfRule type="expression" dxfId="40" priority="3">
      <formula>N7="Da incassare"</formula>
    </cfRule>
  </conditionalFormatting>
  <conditionalFormatting sqref="Z7:Z256">
    <cfRule type="expression" dxfId="39" priority="4">
      <formula>AND($A7&lt;&gt;"",OR($M7="No",$X7&gt;0),$Z7="")</formula>
    </cfRule>
  </conditionalFormatting>
  <dataValidations count="4">
    <dataValidation type="list" sqref="B7:B256" xr:uid="{00000000-0002-0000-0500-000000000000}">
      <formula1>"REALE,DEMO,PREVISIONE,STORICO,ANNULLATO"</formula1>
    </dataValidation>
    <dataValidation type="list" sqref="I7:I256" xr:uid="{00000000-0002-0000-0500-000001000000}">
      <formula1>"ATT-01,ATT-02,ATT-03,ATT-04,ATT-05"</formula1>
    </dataValidation>
    <dataValidation type="list" sqref="M7:M256" xr:uid="{00000000-0002-0000-0500-000002000000}">
      <formula1>"Sì,No"</formula1>
    </dataValidation>
    <dataValidation type="decimal" sqref="X7:X256" xr:uid="{00000000-0002-0000-05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56"/>
  <sheetViews>
    <sheetView workbookViewId="0">
      <selection activeCell="A6" sqref="A6:R256"/>
    </sheetView>
  </sheetViews>
  <sheetFormatPr defaultRowHeight="13.8"/>
  <cols>
    <col min="1" max="1" width="12" customWidth="1"/>
    <col min="2" max="2" width="13" customWidth="1"/>
    <col min="3" max="3" width="15" customWidth="1"/>
    <col min="4" max="4" width="14" customWidth="1"/>
    <col min="5" max="5" width="15" customWidth="1"/>
    <col min="6" max="6" width="25" customWidth="1"/>
    <col min="7" max="7" width="27" customWidth="1"/>
    <col min="8" max="8" width="31" customWidth="1"/>
    <col min="9" max="9" width="16" customWidth="1"/>
    <col min="10" max="10" width="19" customWidth="1"/>
    <col min="11" max="11" width="17" customWidth="1"/>
    <col min="12" max="13" width="14" customWidth="1"/>
    <col min="14" max="15" width="10" customWidth="1"/>
    <col min="16" max="16" width="13" customWidth="1"/>
    <col min="17" max="17" width="15" customWidth="1"/>
    <col min="18" max="18" width="17" customWidth="1"/>
  </cols>
  <sheetData>
    <row r="1" spans="1:18" ht="17.399999999999999" customHeight="1">
      <c r="A1" s="307" t="s">
        <v>578</v>
      </c>
      <c r="B1" s="307" t="s">
        <v>578</v>
      </c>
      <c r="C1" s="307" t="s">
        <v>578</v>
      </c>
      <c r="D1" s="307" t="s">
        <v>578</v>
      </c>
      <c r="E1" s="307" t="s">
        <v>578</v>
      </c>
      <c r="F1" s="307" t="s">
        <v>578</v>
      </c>
      <c r="G1" s="307" t="s">
        <v>578</v>
      </c>
      <c r="H1" s="307" t="s">
        <v>578</v>
      </c>
      <c r="I1" s="307" t="s">
        <v>578</v>
      </c>
      <c r="J1" s="307" t="s">
        <v>578</v>
      </c>
      <c r="K1" s="307" t="s">
        <v>578</v>
      </c>
      <c r="L1" s="307" t="s">
        <v>578</v>
      </c>
      <c r="M1" s="307" t="s">
        <v>578</v>
      </c>
      <c r="N1" s="307" t="s">
        <v>578</v>
      </c>
      <c r="O1" s="307" t="s">
        <v>578</v>
      </c>
      <c r="P1" s="307" t="s">
        <v>578</v>
      </c>
      <c r="Q1" s="307" t="s">
        <v>578</v>
      </c>
      <c r="R1" s="307" t="s">
        <v>578</v>
      </c>
    </row>
    <row r="2" spans="1:18" ht="17.399999999999999" customHeight="1">
      <c r="A2" s="307" t="s">
        <v>578</v>
      </c>
      <c r="B2" s="307" t="s">
        <v>578</v>
      </c>
      <c r="C2" s="307" t="s">
        <v>578</v>
      </c>
      <c r="D2" s="307" t="s">
        <v>578</v>
      </c>
      <c r="E2" s="307" t="s">
        <v>578</v>
      </c>
      <c r="F2" s="307" t="s">
        <v>578</v>
      </c>
      <c r="G2" s="307" t="s">
        <v>578</v>
      </c>
      <c r="H2" s="307" t="s">
        <v>578</v>
      </c>
      <c r="I2" s="307" t="s">
        <v>578</v>
      </c>
      <c r="J2" s="307" t="s">
        <v>578</v>
      </c>
      <c r="K2" s="307" t="s">
        <v>578</v>
      </c>
      <c r="L2" s="307" t="s">
        <v>578</v>
      </c>
      <c r="M2" s="307" t="s">
        <v>578</v>
      </c>
      <c r="N2" s="307" t="s">
        <v>578</v>
      </c>
      <c r="O2" s="307" t="s">
        <v>578</v>
      </c>
      <c r="P2" s="307" t="s">
        <v>578</v>
      </c>
      <c r="Q2" s="307" t="s">
        <v>578</v>
      </c>
      <c r="R2" s="307" t="s">
        <v>578</v>
      </c>
    </row>
    <row r="3" spans="1:18" ht="15.3" customHeight="1">
      <c r="A3" s="325" t="s">
        <v>579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</row>
    <row r="4" spans="1:18" ht="15.3" customHeight="1">
      <c r="A4" s="325"/>
      <c r="B4" s="325"/>
      <c r="C4" s="325"/>
      <c r="D4" s="325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5"/>
      <c r="Q4" s="325"/>
      <c r="R4" s="325"/>
    </row>
    <row r="6" spans="1:18" ht="14.25" customHeight="1">
      <c r="A6" s="99" t="s">
        <v>499</v>
      </c>
      <c r="B6" s="100" t="s">
        <v>500</v>
      </c>
      <c r="C6" s="100" t="s">
        <v>580</v>
      </c>
      <c r="D6" s="100" t="s">
        <v>502</v>
      </c>
      <c r="E6" s="100" t="s">
        <v>581</v>
      </c>
      <c r="F6" s="100" t="s">
        <v>582</v>
      </c>
      <c r="G6" s="100" t="s">
        <v>583</v>
      </c>
      <c r="H6" s="100" t="s">
        <v>409</v>
      </c>
      <c r="I6" s="100" t="s">
        <v>584</v>
      </c>
      <c r="J6" s="100" t="s">
        <v>585</v>
      </c>
      <c r="K6" s="100" t="s">
        <v>586</v>
      </c>
      <c r="L6" s="100" t="s">
        <v>66</v>
      </c>
      <c r="M6" s="100" t="s">
        <v>587</v>
      </c>
      <c r="N6" s="100" t="s">
        <v>511</v>
      </c>
      <c r="O6" s="100" t="s">
        <v>512</v>
      </c>
      <c r="P6" s="100" t="s">
        <v>588</v>
      </c>
      <c r="Q6" s="100" t="s">
        <v>515</v>
      </c>
      <c r="R6" s="101" t="s">
        <v>517</v>
      </c>
    </row>
    <row r="7" spans="1:18">
      <c r="A7" s="147" t="s">
        <v>589</v>
      </c>
      <c r="B7" s="148" t="s">
        <v>522</v>
      </c>
      <c r="C7" s="149">
        <v>46023</v>
      </c>
      <c r="D7" s="149">
        <v>46027</v>
      </c>
      <c r="E7" s="149">
        <v>46027</v>
      </c>
      <c r="F7" s="148" t="s">
        <v>590</v>
      </c>
      <c r="G7" s="148" t="s">
        <v>591</v>
      </c>
      <c r="H7" s="148" t="s">
        <v>592</v>
      </c>
      <c r="I7" s="150">
        <v>600</v>
      </c>
      <c r="J7" s="150">
        <v>132</v>
      </c>
      <c r="K7" s="151">
        <f t="shared" ref="K7:K70" si="0">IF(A7="","",SUM(I7:J7))</f>
        <v>732</v>
      </c>
      <c r="L7" s="131" t="str">
        <f>IF(A7="","",IF(E7&lt;&gt;"","Pagata",IF(D7&lt;CONFIGURAZIONE!$B$68,"Scaduta","Da pagare")))</f>
        <v>Pagata</v>
      </c>
      <c r="M7" s="131">
        <f t="shared" ref="M7:M70" si="1">IF(E7="","",YEAR(E7))</f>
        <v>2026</v>
      </c>
      <c r="N7" s="131">
        <f t="shared" ref="N7:N70" si="2">IF(E7="","",MONTH(E7))</f>
        <v>1</v>
      </c>
      <c r="O7" s="131" t="str">
        <f t="shared" ref="O7:O70" si="3">IF(N7="","",CHOOSE(N7,"Gen","Feb","Mar","Apr","Mag","Giu","Lug","Ago","Set","Ott","Nov","Dic"))</f>
        <v>Gen</v>
      </c>
      <c r="P7" s="131" t="s">
        <v>233</v>
      </c>
      <c r="Q7" s="131">
        <f t="shared" ref="Q7:Q70" si="4">IF(D7="","",YEAR(D7))</f>
        <v>2026</v>
      </c>
      <c r="R7" s="152">
        <f>IF(A7="",0,IF(B7="ANNULLATO",0,IF(AND(B7="DEMO",CONFIGURAZIONE!$B$64="No"),0,1)))</f>
        <v>1</v>
      </c>
    </row>
    <row r="8" spans="1:18">
      <c r="A8" s="147" t="s">
        <v>593</v>
      </c>
      <c r="B8" s="148" t="s">
        <v>522</v>
      </c>
      <c r="C8" s="149">
        <v>46025</v>
      </c>
      <c r="D8" s="149">
        <v>46032</v>
      </c>
      <c r="E8" s="149">
        <v>46032</v>
      </c>
      <c r="F8" s="148" t="s">
        <v>594</v>
      </c>
      <c r="G8" s="148" t="s">
        <v>595</v>
      </c>
      <c r="H8" s="148" t="s">
        <v>596</v>
      </c>
      <c r="I8" s="150">
        <v>120</v>
      </c>
      <c r="J8" s="150">
        <v>26.4</v>
      </c>
      <c r="K8" s="151">
        <f t="shared" si="0"/>
        <v>146.4</v>
      </c>
      <c r="L8" s="131" t="str">
        <f>IF(A8="","",IF(E8&lt;&gt;"","Pagata",IF(D8&lt;CONFIGURAZIONE!$B$68,"Scaduta","Da pagare")))</f>
        <v>Pagata</v>
      </c>
      <c r="M8" s="131">
        <f t="shared" si="1"/>
        <v>2026</v>
      </c>
      <c r="N8" s="131">
        <f t="shared" si="2"/>
        <v>1</v>
      </c>
      <c r="O8" s="131" t="str">
        <f t="shared" si="3"/>
        <v>Gen</v>
      </c>
      <c r="P8" s="131" t="s">
        <v>233</v>
      </c>
      <c r="Q8" s="131">
        <f t="shared" si="4"/>
        <v>2026</v>
      </c>
      <c r="R8" s="152">
        <f>IF(A8="",0,IF(B8="ANNULLATO",0,IF(AND(B8="DEMO",CONFIGURAZIONE!$B$64="No"),0,1)))</f>
        <v>1</v>
      </c>
    </row>
    <row r="9" spans="1:18">
      <c r="A9" s="147" t="s">
        <v>597</v>
      </c>
      <c r="B9" s="148" t="s">
        <v>522</v>
      </c>
      <c r="C9" s="149">
        <v>46029</v>
      </c>
      <c r="D9" s="149">
        <v>46037</v>
      </c>
      <c r="E9" s="149">
        <v>46037</v>
      </c>
      <c r="F9" s="148" t="s">
        <v>598</v>
      </c>
      <c r="G9" s="148" t="s">
        <v>599</v>
      </c>
      <c r="H9" s="148" t="s">
        <v>600</v>
      </c>
      <c r="I9" s="150">
        <v>80</v>
      </c>
      <c r="J9" s="150">
        <v>17.600000000000001</v>
      </c>
      <c r="K9" s="151">
        <f t="shared" si="0"/>
        <v>97.6</v>
      </c>
      <c r="L9" s="131" t="str">
        <f>IF(A9="","",IF(E9&lt;&gt;"","Pagata",IF(D9&lt;CONFIGURAZIONE!$B$68,"Scaduta","Da pagare")))</f>
        <v>Pagata</v>
      </c>
      <c r="M9" s="131">
        <f t="shared" si="1"/>
        <v>2026</v>
      </c>
      <c r="N9" s="131">
        <f t="shared" si="2"/>
        <v>1</v>
      </c>
      <c r="O9" s="131" t="str">
        <f t="shared" si="3"/>
        <v>Gen</v>
      </c>
      <c r="P9" s="131" t="s">
        <v>233</v>
      </c>
      <c r="Q9" s="131">
        <f t="shared" si="4"/>
        <v>2026</v>
      </c>
      <c r="R9" s="152">
        <f>IF(A9="",0,IF(B9="ANNULLATO",0,IF(AND(B9="DEMO",CONFIGURAZIONE!$B$64="No"),0,1)))</f>
        <v>1</v>
      </c>
    </row>
    <row r="10" spans="1:18">
      <c r="A10" s="147" t="s">
        <v>601</v>
      </c>
      <c r="B10" s="148" t="s">
        <v>522</v>
      </c>
      <c r="C10" s="149">
        <v>46054</v>
      </c>
      <c r="D10" s="149">
        <v>46058</v>
      </c>
      <c r="E10" s="149">
        <v>46058</v>
      </c>
      <c r="F10" s="148" t="s">
        <v>590</v>
      </c>
      <c r="G10" s="148" t="s">
        <v>591</v>
      </c>
      <c r="H10" s="148" t="s">
        <v>592</v>
      </c>
      <c r="I10" s="150">
        <v>600</v>
      </c>
      <c r="J10" s="150">
        <v>132</v>
      </c>
      <c r="K10" s="151">
        <f t="shared" si="0"/>
        <v>732</v>
      </c>
      <c r="L10" s="131" t="str">
        <f>IF(A10="","",IF(E10&lt;&gt;"","Pagata",IF(D10&lt;CONFIGURAZIONE!$B$68,"Scaduta","Da pagare")))</f>
        <v>Pagata</v>
      </c>
      <c r="M10" s="131">
        <f t="shared" si="1"/>
        <v>2026</v>
      </c>
      <c r="N10" s="131">
        <f t="shared" si="2"/>
        <v>2</v>
      </c>
      <c r="O10" s="131" t="str">
        <f t="shared" si="3"/>
        <v>Feb</v>
      </c>
      <c r="P10" s="131" t="s">
        <v>233</v>
      </c>
      <c r="Q10" s="131">
        <f t="shared" si="4"/>
        <v>2026</v>
      </c>
      <c r="R10" s="152">
        <f>IF(A10="",0,IF(B10="ANNULLATO",0,IF(AND(B10="DEMO",CONFIGURAZIONE!$B$64="No"),0,1)))</f>
        <v>1</v>
      </c>
    </row>
    <row r="11" spans="1:18">
      <c r="A11" s="147" t="s">
        <v>602</v>
      </c>
      <c r="B11" s="148" t="s">
        <v>522</v>
      </c>
      <c r="C11" s="149">
        <v>46056</v>
      </c>
      <c r="D11" s="149">
        <v>46063</v>
      </c>
      <c r="E11" s="149">
        <v>46063</v>
      </c>
      <c r="F11" s="148" t="s">
        <v>594</v>
      </c>
      <c r="G11" s="148" t="s">
        <v>595</v>
      </c>
      <c r="H11" s="148" t="s">
        <v>596</v>
      </c>
      <c r="I11" s="150">
        <v>120</v>
      </c>
      <c r="J11" s="150">
        <v>26.4</v>
      </c>
      <c r="K11" s="151">
        <f t="shared" si="0"/>
        <v>146.4</v>
      </c>
      <c r="L11" s="131" t="str">
        <f>IF(A11="","",IF(E11&lt;&gt;"","Pagata",IF(D11&lt;CONFIGURAZIONE!$B$68,"Scaduta","Da pagare")))</f>
        <v>Pagata</v>
      </c>
      <c r="M11" s="131">
        <f t="shared" si="1"/>
        <v>2026</v>
      </c>
      <c r="N11" s="131">
        <f t="shared" si="2"/>
        <v>2</v>
      </c>
      <c r="O11" s="131" t="str">
        <f t="shared" si="3"/>
        <v>Feb</v>
      </c>
      <c r="P11" s="131" t="s">
        <v>233</v>
      </c>
      <c r="Q11" s="131">
        <f t="shared" si="4"/>
        <v>2026</v>
      </c>
      <c r="R11" s="152">
        <f>IF(A11="",0,IF(B11="ANNULLATO",0,IF(AND(B11="DEMO",CONFIGURAZIONE!$B$64="No"),0,1)))</f>
        <v>1</v>
      </c>
    </row>
    <row r="12" spans="1:18">
      <c r="A12" s="147" t="s">
        <v>603</v>
      </c>
      <c r="B12" s="148" t="s">
        <v>522</v>
      </c>
      <c r="C12" s="149">
        <v>46060</v>
      </c>
      <c r="D12" s="149">
        <v>46068</v>
      </c>
      <c r="E12" s="149">
        <v>46068</v>
      </c>
      <c r="F12" s="148" t="s">
        <v>598</v>
      </c>
      <c r="G12" s="148" t="s">
        <v>599</v>
      </c>
      <c r="H12" s="148" t="s">
        <v>600</v>
      </c>
      <c r="I12" s="150">
        <v>80</v>
      </c>
      <c r="J12" s="150">
        <v>17.600000000000001</v>
      </c>
      <c r="K12" s="151">
        <f t="shared" si="0"/>
        <v>97.6</v>
      </c>
      <c r="L12" s="131" t="str">
        <f>IF(A12="","",IF(E12&lt;&gt;"","Pagata",IF(D12&lt;CONFIGURAZIONE!$B$68,"Scaduta","Da pagare")))</f>
        <v>Pagata</v>
      </c>
      <c r="M12" s="131">
        <f t="shared" si="1"/>
        <v>2026</v>
      </c>
      <c r="N12" s="131">
        <f t="shared" si="2"/>
        <v>2</v>
      </c>
      <c r="O12" s="131" t="str">
        <f t="shared" si="3"/>
        <v>Feb</v>
      </c>
      <c r="P12" s="131" t="s">
        <v>233</v>
      </c>
      <c r="Q12" s="131">
        <f t="shared" si="4"/>
        <v>2026</v>
      </c>
      <c r="R12" s="152">
        <f>IF(A12="",0,IF(B12="ANNULLATO",0,IF(AND(B12="DEMO",CONFIGURAZIONE!$B$64="No"),0,1)))</f>
        <v>1</v>
      </c>
    </row>
    <row r="13" spans="1:18">
      <c r="A13" s="147" t="s">
        <v>604</v>
      </c>
      <c r="B13" s="148" t="s">
        <v>522</v>
      </c>
      <c r="C13" s="149">
        <v>46082</v>
      </c>
      <c r="D13" s="149">
        <v>46086</v>
      </c>
      <c r="E13" s="149">
        <v>46086</v>
      </c>
      <c r="F13" s="148" t="s">
        <v>590</v>
      </c>
      <c r="G13" s="148" t="s">
        <v>591</v>
      </c>
      <c r="H13" s="148" t="s">
        <v>592</v>
      </c>
      <c r="I13" s="150">
        <v>600</v>
      </c>
      <c r="J13" s="150">
        <v>132</v>
      </c>
      <c r="K13" s="151">
        <f t="shared" si="0"/>
        <v>732</v>
      </c>
      <c r="L13" s="131" t="str">
        <f>IF(A13="","",IF(E13&lt;&gt;"","Pagata",IF(D13&lt;CONFIGURAZIONE!$B$68,"Scaduta","Da pagare")))</f>
        <v>Pagata</v>
      </c>
      <c r="M13" s="131">
        <f t="shared" si="1"/>
        <v>2026</v>
      </c>
      <c r="N13" s="131">
        <f t="shared" si="2"/>
        <v>3</v>
      </c>
      <c r="O13" s="131" t="str">
        <f t="shared" si="3"/>
        <v>Mar</v>
      </c>
      <c r="P13" s="131" t="s">
        <v>233</v>
      </c>
      <c r="Q13" s="131">
        <f t="shared" si="4"/>
        <v>2026</v>
      </c>
      <c r="R13" s="152">
        <f>IF(A13="",0,IF(B13="ANNULLATO",0,IF(AND(B13="DEMO",CONFIGURAZIONE!$B$64="No"),0,1)))</f>
        <v>1</v>
      </c>
    </row>
    <row r="14" spans="1:18">
      <c r="A14" s="147" t="s">
        <v>605</v>
      </c>
      <c r="B14" s="148" t="s">
        <v>522</v>
      </c>
      <c r="C14" s="149">
        <v>46084</v>
      </c>
      <c r="D14" s="149">
        <v>46091</v>
      </c>
      <c r="E14" s="149">
        <v>46091</v>
      </c>
      <c r="F14" s="148" t="s">
        <v>594</v>
      </c>
      <c r="G14" s="148" t="s">
        <v>595</v>
      </c>
      <c r="H14" s="148" t="s">
        <v>596</v>
      </c>
      <c r="I14" s="150">
        <v>120</v>
      </c>
      <c r="J14" s="150">
        <v>26.4</v>
      </c>
      <c r="K14" s="151">
        <f t="shared" si="0"/>
        <v>146.4</v>
      </c>
      <c r="L14" s="131" t="str">
        <f>IF(A14="","",IF(E14&lt;&gt;"","Pagata",IF(D14&lt;CONFIGURAZIONE!$B$68,"Scaduta","Da pagare")))</f>
        <v>Pagata</v>
      </c>
      <c r="M14" s="131">
        <f t="shared" si="1"/>
        <v>2026</v>
      </c>
      <c r="N14" s="131">
        <f t="shared" si="2"/>
        <v>3</v>
      </c>
      <c r="O14" s="131" t="str">
        <f t="shared" si="3"/>
        <v>Mar</v>
      </c>
      <c r="P14" s="131" t="s">
        <v>233</v>
      </c>
      <c r="Q14" s="131">
        <f t="shared" si="4"/>
        <v>2026</v>
      </c>
      <c r="R14" s="152">
        <f>IF(A14="",0,IF(B14="ANNULLATO",0,IF(AND(B14="DEMO",CONFIGURAZIONE!$B$64="No"),0,1)))</f>
        <v>1</v>
      </c>
    </row>
    <row r="15" spans="1:18">
      <c r="A15" s="147" t="s">
        <v>606</v>
      </c>
      <c r="B15" s="148" t="s">
        <v>522</v>
      </c>
      <c r="C15" s="149">
        <v>46088</v>
      </c>
      <c r="D15" s="149">
        <v>46096</v>
      </c>
      <c r="E15" s="149">
        <v>46096</v>
      </c>
      <c r="F15" s="148" t="s">
        <v>598</v>
      </c>
      <c r="G15" s="148" t="s">
        <v>599</v>
      </c>
      <c r="H15" s="148" t="s">
        <v>600</v>
      </c>
      <c r="I15" s="150">
        <v>80</v>
      </c>
      <c r="J15" s="150">
        <v>17.600000000000001</v>
      </c>
      <c r="K15" s="151">
        <f t="shared" si="0"/>
        <v>97.6</v>
      </c>
      <c r="L15" s="131" t="str">
        <f>IF(A15="","",IF(E15&lt;&gt;"","Pagata",IF(D15&lt;CONFIGURAZIONE!$B$68,"Scaduta","Da pagare")))</f>
        <v>Pagata</v>
      </c>
      <c r="M15" s="131">
        <f t="shared" si="1"/>
        <v>2026</v>
      </c>
      <c r="N15" s="131">
        <f t="shared" si="2"/>
        <v>3</v>
      </c>
      <c r="O15" s="131" t="str">
        <f t="shared" si="3"/>
        <v>Mar</v>
      </c>
      <c r="P15" s="131" t="s">
        <v>233</v>
      </c>
      <c r="Q15" s="131">
        <f t="shared" si="4"/>
        <v>2026</v>
      </c>
      <c r="R15" s="152">
        <f>IF(A15="",0,IF(B15="ANNULLATO",0,IF(AND(B15="DEMO",CONFIGURAZIONE!$B$64="No"),0,1)))</f>
        <v>1</v>
      </c>
    </row>
    <row r="16" spans="1:18">
      <c r="A16" s="147" t="s">
        <v>607</v>
      </c>
      <c r="B16" s="148" t="s">
        <v>522</v>
      </c>
      <c r="C16" s="149">
        <v>46113</v>
      </c>
      <c r="D16" s="149">
        <v>46117</v>
      </c>
      <c r="E16" s="149">
        <v>46117</v>
      </c>
      <c r="F16" s="148" t="s">
        <v>590</v>
      </c>
      <c r="G16" s="148" t="s">
        <v>591</v>
      </c>
      <c r="H16" s="148" t="s">
        <v>592</v>
      </c>
      <c r="I16" s="150">
        <v>600</v>
      </c>
      <c r="J16" s="150">
        <v>132</v>
      </c>
      <c r="K16" s="151">
        <f t="shared" si="0"/>
        <v>732</v>
      </c>
      <c r="L16" s="131" t="str">
        <f>IF(A16="","",IF(E16&lt;&gt;"","Pagata",IF(D16&lt;CONFIGURAZIONE!$B$68,"Scaduta","Da pagare")))</f>
        <v>Pagata</v>
      </c>
      <c r="M16" s="131">
        <f t="shared" si="1"/>
        <v>2026</v>
      </c>
      <c r="N16" s="131">
        <f t="shared" si="2"/>
        <v>4</v>
      </c>
      <c r="O16" s="131" t="str">
        <f t="shared" si="3"/>
        <v>Apr</v>
      </c>
      <c r="P16" s="131" t="s">
        <v>233</v>
      </c>
      <c r="Q16" s="131">
        <f t="shared" si="4"/>
        <v>2026</v>
      </c>
      <c r="R16" s="152">
        <f>IF(A16="",0,IF(B16="ANNULLATO",0,IF(AND(B16="DEMO",CONFIGURAZIONE!$B$64="No"),0,1)))</f>
        <v>1</v>
      </c>
    </row>
    <row r="17" spans="1:18">
      <c r="A17" s="147" t="s">
        <v>608</v>
      </c>
      <c r="B17" s="148" t="s">
        <v>522</v>
      </c>
      <c r="C17" s="149">
        <v>46115</v>
      </c>
      <c r="D17" s="149">
        <v>46122</v>
      </c>
      <c r="E17" s="149">
        <v>46122</v>
      </c>
      <c r="F17" s="148" t="s">
        <v>594</v>
      </c>
      <c r="G17" s="148" t="s">
        <v>595</v>
      </c>
      <c r="H17" s="148" t="s">
        <v>596</v>
      </c>
      <c r="I17" s="150">
        <v>120</v>
      </c>
      <c r="J17" s="150">
        <v>26.4</v>
      </c>
      <c r="K17" s="151">
        <f t="shared" si="0"/>
        <v>146.4</v>
      </c>
      <c r="L17" s="131" t="str">
        <f>IF(A17="","",IF(E17&lt;&gt;"","Pagata",IF(D17&lt;CONFIGURAZIONE!$B$68,"Scaduta","Da pagare")))</f>
        <v>Pagata</v>
      </c>
      <c r="M17" s="131">
        <f t="shared" si="1"/>
        <v>2026</v>
      </c>
      <c r="N17" s="131">
        <f t="shared" si="2"/>
        <v>4</v>
      </c>
      <c r="O17" s="131" t="str">
        <f t="shared" si="3"/>
        <v>Apr</v>
      </c>
      <c r="P17" s="131" t="s">
        <v>233</v>
      </c>
      <c r="Q17" s="131">
        <f t="shared" si="4"/>
        <v>2026</v>
      </c>
      <c r="R17" s="152">
        <f>IF(A17="",0,IF(B17="ANNULLATO",0,IF(AND(B17="DEMO",CONFIGURAZIONE!$B$64="No"),0,1)))</f>
        <v>1</v>
      </c>
    </row>
    <row r="18" spans="1:18">
      <c r="A18" s="147" t="s">
        <v>609</v>
      </c>
      <c r="B18" s="148" t="s">
        <v>522</v>
      </c>
      <c r="C18" s="149">
        <v>46119</v>
      </c>
      <c r="D18" s="149">
        <v>46127</v>
      </c>
      <c r="E18" s="149">
        <v>46127</v>
      </c>
      <c r="F18" s="148" t="s">
        <v>598</v>
      </c>
      <c r="G18" s="148" t="s">
        <v>599</v>
      </c>
      <c r="H18" s="148" t="s">
        <v>600</v>
      </c>
      <c r="I18" s="150">
        <v>80</v>
      </c>
      <c r="J18" s="150">
        <v>17.600000000000001</v>
      </c>
      <c r="K18" s="151">
        <f t="shared" si="0"/>
        <v>97.6</v>
      </c>
      <c r="L18" s="131" t="str">
        <f>IF(A18="","",IF(E18&lt;&gt;"","Pagata",IF(D18&lt;CONFIGURAZIONE!$B$68,"Scaduta","Da pagare")))</f>
        <v>Pagata</v>
      </c>
      <c r="M18" s="131">
        <f t="shared" si="1"/>
        <v>2026</v>
      </c>
      <c r="N18" s="131">
        <f t="shared" si="2"/>
        <v>4</v>
      </c>
      <c r="O18" s="131" t="str">
        <f t="shared" si="3"/>
        <v>Apr</v>
      </c>
      <c r="P18" s="131" t="s">
        <v>233</v>
      </c>
      <c r="Q18" s="131">
        <f t="shared" si="4"/>
        <v>2026</v>
      </c>
      <c r="R18" s="152">
        <f>IF(A18="",0,IF(B18="ANNULLATO",0,IF(AND(B18="DEMO",CONFIGURAZIONE!$B$64="No"),0,1)))</f>
        <v>1</v>
      </c>
    </row>
    <row r="19" spans="1:18">
      <c r="A19" s="147" t="s">
        <v>610</v>
      </c>
      <c r="B19" s="148" t="s">
        <v>522</v>
      </c>
      <c r="C19" s="149">
        <v>46143</v>
      </c>
      <c r="D19" s="149">
        <v>46147</v>
      </c>
      <c r="E19" s="149">
        <v>46147</v>
      </c>
      <c r="F19" s="148" t="s">
        <v>590</v>
      </c>
      <c r="G19" s="148" t="s">
        <v>591</v>
      </c>
      <c r="H19" s="148" t="s">
        <v>592</v>
      </c>
      <c r="I19" s="150">
        <v>600</v>
      </c>
      <c r="J19" s="150">
        <v>132</v>
      </c>
      <c r="K19" s="151">
        <f t="shared" si="0"/>
        <v>732</v>
      </c>
      <c r="L19" s="131" t="str">
        <f>IF(A19="","",IF(E19&lt;&gt;"","Pagata",IF(D19&lt;CONFIGURAZIONE!$B$68,"Scaduta","Da pagare")))</f>
        <v>Pagata</v>
      </c>
      <c r="M19" s="131">
        <f t="shared" si="1"/>
        <v>2026</v>
      </c>
      <c r="N19" s="131">
        <f t="shared" si="2"/>
        <v>5</v>
      </c>
      <c r="O19" s="131" t="str">
        <f t="shared" si="3"/>
        <v>Mag</v>
      </c>
      <c r="P19" s="131" t="s">
        <v>233</v>
      </c>
      <c r="Q19" s="131">
        <f t="shared" si="4"/>
        <v>2026</v>
      </c>
      <c r="R19" s="152">
        <f>IF(A19="",0,IF(B19="ANNULLATO",0,IF(AND(B19="DEMO",CONFIGURAZIONE!$B$64="No"),0,1)))</f>
        <v>1</v>
      </c>
    </row>
    <row r="20" spans="1:18">
      <c r="A20" s="147" t="s">
        <v>611</v>
      </c>
      <c r="B20" s="148" t="s">
        <v>522</v>
      </c>
      <c r="C20" s="149">
        <v>46145</v>
      </c>
      <c r="D20" s="149">
        <v>46152</v>
      </c>
      <c r="E20" s="149">
        <v>46152</v>
      </c>
      <c r="F20" s="148" t="s">
        <v>594</v>
      </c>
      <c r="G20" s="148" t="s">
        <v>595</v>
      </c>
      <c r="H20" s="148" t="s">
        <v>596</v>
      </c>
      <c r="I20" s="150">
        <v>120</v>
      </c>
      <c r="J20" s="150">
        <v>26.4</v>
      </c>
      <c r="K20" s="151">
        <f t="shared" si="0"/>
        <v>146.4</v>
      </c>
      <c r="L20" s="131" t="str">
        <f>IF(A20="","",IF(E20&lt;&gt;"","Pagata",IF(D20&lt;CONFIGURAZIONE!$B$68,"Scaduta","Da pagare")))</f>
        <v>Pagata</v>
      </c>
      <c r="M20" s="131">
        <f t="shared" si="1"/>
        <v>2026</v>
      </c>
      <c r="N20" s="131">
        <f t="shared" si="2"/>
        <v>5</v>
      </c>
      <c r="O20" s="131" t="str">
        <f t="shared" si="3"/>
        <v>Mag</v>
      </c>
      <c r="P20" s="131" t="s">
        <v>233</v>
      </c>
      <c r="Q20" s="131">
        <f t="shared" si="4"/>
        <v>2026</v>
      </c>
      <c r="R20" s="152">
        <f>IF(A20="",0,IF(B20="ANNULLATO",0,IF(AND(B20="DEMO",CONFIGURAZIONE!$B$64="No"),0,1)))</f>
        <v>1</v>
      </c>
    </row>
    <row r="21" spans="1:18">
      <c r="A21" s="147" t="s">
        <v>612</v>
      </c>
      <c r="B21" s="148" t="s">
        <v>522</v>
      </c>
      <c r="C21" s="149">
        <v>46149</v>
      </c>
      <c r="D21" s="149">
        <v>46157</v>
      </c>
      <c r="E21" s="149">
        <v>46157</v>
      </c>
      <c r="F21" s="148" t="s">
        <v>598</v>
      </c>
      <c r="G21" s="148" t="s">
        <v>599</v>
      </c>
      <c r="H21" s="148" t="s">
        <v>600</v>
      </c>
      <c r="I21" s="150">
        <v>80</v>
      </c>
      <c r="J21" s="150">
        <v>17.600000000000001</v>
      </c>
      <c r="K21" s="151">
        <f t="shared" si="0"/>
        <v>97.6</v>
      </c>
      <c r="L21" s="131" t="str">
        <f>IF(A21="","",IF(E21&lt;&gt;"","Pagata",IF(D21&lt;CONFIGURAZIONE!$B$68,"Scaduta","Da pagare")))</f>
        <v>Pagata</v>
      </c>
      <c r="M21" s="131">
        <f t="shared" si="1"/>
        <v>2026</v>
      </c>
      <c r="N21" s="131">
        <f t="shared" si="2"/>
        <v>5</v>
      </c>
      <c r="O21" s="131" t="str">
        <f t="shared" si="3"/>
        <v>Mag</v>
      </c>
      <c r="P21" s="131" t="s">
        <v>233</v>
      </c>
      <c r="Q21" s="131">
        <f t="shared" si="4"/>
        <v>2026</v>
      </c>
      <c r="R21" s="152">
        <f>IF(A21="",0,IF(B21="ANNULLATO",0,IF(AND(B21="DEMO",CONFIGURAZIONE!$B$64="No"),0,1)))</f>
        <v>1</v>
      </c>
    </row>
    <row r="22" spans="1:18">
      <c r="A22" s="147" t="s">
        <v>613</v>
      </c>
      <c r="B22" s="148" t="s">
        <v>522</v>
      </c>
      <c r="C22" s="149">
        <v>46174</v>
      </c>
      <c r="D22" s="149">
        <v>46178</v>
      </c>
      <c r="E22" s="149">
        <v>46178</v>
      </c>
      <c r="F22" s="148" t="s">
        <v>590</v>
      </c>
      <c r="G22" s="148" t="s">
        <v>591</v>
      </c>
      <c r="H22" s="148" t="s">
        <v>592</v>
      </c>
      <c r="I22" s="150">
        <v>600</v>
      </c>
      <c r="J22" s="150">
        <v>132</v>
      </c>
      <c r="K22" s="151">
        <f t="shared" si="0"/>
        <v>732</v>
      </c>
      <c r="L22" s="131" t="str">
        <f>IF(A22="","",IF(E22&lt;&gt;"","Pagata",IF(D22&lt;CONFIGURAZIONE!$B$68,"Scaduta","Da pagare")))</f>
        <v>Pagata</v>
      </c>
      <c r="M22" s="131">
        <f t="shared" si="1"/>
        <v>2026</v>
      </c>
      <c r="N22" s="131">
        <f t="shared" si="2"/>
        <v>6</v>
      </c>
      <c r="O22" s="131" t="str">
        <f t="shared" si="3"/>
        <v>Giu</v>
      </c>
      <c r="P22" s="131" t="s">
        <v>233</v>
      </c>
      <c r="Q22" s="131">
        <f t="shared" si="4"/>
        <v>2026</v>
      </c>
      <c r="R22" s="152">
        <f>IF(A22="",0,IF(B22="ANNULLATO",0,IF(AND(B22="DEMO",CONFIGURAZIONE!$B$64="No"),0,1)))</f>
        <v>1</v>
      </c>
    </row>
    <row r="23" spans="1:18">
      <c r="A23" s="147" t="s">
        <v>614</v>
      </c>
      <c r="B23" s="148" t="s">
        <v>522</v>
      </c>
      <c r="C23" s="149">
        <v>46176</v>
      </c>
      <c r="D23" s="149">
        <v>46183</v>
      </c>
      <c r="E23" s="149">
        <v>46183</v>
      </c>
      <c r="F23" s="148" t="s">
        <v>594</v>
      </c>
      <c r="G23" s="148" t="s">
        <v>595</v>
      </c>
      <c r="H23" s="148" t="s">
        <v>596</v>
      </c>
      <c r="I23" s="150">
        <v>120</v>
      </c>
      <c r="J23" s="150">
        <v>26.4</v>
      </c>
      <c r="K23" s="151">
        <f t="shared" si="0"/>
        <v>146.4</v>
      </c>
      <c r="L23" s="131" t="str">
        <f>IF(A23="","",IF(E23&lt;&gt;"","Pagata",IF(D23&lt;CONFIGURAZIONE!$B$68,"Scaduta","Da pagare")))</f>
        <v>Pagata</v>
      </c>
      <c r="M23" s="131">
        <f t="shared" si="1"/>
        <v>2026</v>
      </c>
      <c r="N23" s="131">
        <f t="shared" si="2"/>
        <v>6</v>
      </c>
      <c r="O23" s="131" t="str">
        <f t="shared" si="3"/>
        <v>Giu</v>
      </c>
      <c r="P23" s="131" t="s">
        <v>233</v>
      </c>
      <c r="Q23" s="131">
        <f t="shared" si="4"/>
        <v>2026</v>
      </c>
      <c r="R23" s="152">
        <f>IF(A23="",0,IF(B23="ANNULLATO",0,IF(AND(B23="DEMO",CONFIGURAZIONE!$B$64="No"),0,1)))</f>
        <v>1</v>
      </c>
    </row>
    <row r="24" spans="1:18">
      <c r="A24" s="147" t="s">
        <v>615</v>
      </c>
      <c r="B24" s="148" t="s">
        <v>522</v>
      </c>
      <c r="C24" s="149">
        <v>46180</v>
      </c>
      <c r="D24" s="149">
        <v>46188</v>
      </c>
      <c r="E24" s="149">
        <v>46188</v>
      </c>
      <c r="F24" s="148" t="s">
        <v>598</v>
      </c>
      <c r="G24" s="148" t="s">
        <v>599</v>
      </c>
      <c r="H24" s="148" t="s">
        <v>600</v>
      </c>
      <c r="I24" s="150">
        <v>80</v>
      </c>
      <c r="J24" s="150">
        <v>17.600000000000001</v>
      </c>
      <c r="K24" s="151">
        <f t="shared" si="0"/>
        <v>97.6</v>
      </c>
      <c r="L24" s="131" t="str">
        <f>IF(A24="","",IF(E24&lt;&gt;"","Pagata",IF(D24&lt;CONFIGURAZIONE!$B$68,"Scaduta","Da pagare")))</f>
        <v>Pagata</v>
      </c>
      <c r="M24" s="131">
        <f t="shared" si="1"/>
        <v>2026</v>
      </c>
      <c r="N24" s="131">
        <f t="shared" si="2"/>
        <v>6</v>
      </c>
      <c r="O24" s="131" t="str">
        <f t="shared" si="3"/>
        <v>Giu</v>
      </c>
      <c r="P24" s="131" t="s">
        <v>233</v>
      </c>
      <c r="Q24" s="131">
        <f t="shared" si="4"/>
        <v>2026</v>
      </c>
      <c r="R24" s="152">
        <f>IF(A24="",0,IF(B24="ANNULLATO",0,IF(AND(B24="DEMO",CONFIGURAZIONE!$B$64="No"),0,1)))</f>
        <v>1</v>
      </c>
    </row>
    <row r="25" spans="1:18">
      <c r="A25" s="147" t="s">
        <v>616</v>
      </c>
      <c r="B25" s="148" t="s">
        <v>522</v>
      </c>
      <c r="C25" s="149">
        <v>46204</v>
      </c>
      <c r="D25" s="149">
        <v>46208</v>
      </c>
      <c r="E25" s="149">
        <v>46208</v>
      </c>
      <c r="F25" s="148" t="s">
        <v>590</v>
      </c>
      <c r="G25" s="148" t="s">
        <v>591</v>
      </c>
      <c r="H25" s="148" t="s">
        <v>592</v>
      </c>
      <c r="I25" s="150">
        <v>600</v>
      </c>
      <c r="J25" s="150">
        <v>132</v>
      </c>
      <c r="K25" s="151">
        <f t="shared" si="0"/>
        <v>732</v>
      </c>
      <c r="L25" s="131" t="str">
        <f>IF(A25="","",IF(E25&lt;&gt;"","Pagata",IF(D25&lt;CONFIGURAZIONE!$B$68,"Scaduta","Da pagare")))</f>
        <v>Pagata</v>
      </c>
      <c r="M25" s="131">
        <f t="shared" si="1"/>
        <v>2026</v>
      </c>
      <c r="N25" s="131">
        <f t="shared" si="2"/>
        <v>7</v>
      </c>
      <c r="O25" s="131" t="str">
        <f t="shared" si="3"/>
        <v>Lug</v>
      </c>
      <c r="P25" s="131" t="s">
        <v>233</v>
      </c>
      <c r="Q25" s="131">
        <f t="shared" si="4"/>
        <v>2026</v>
      </c>
      <c r="R25" s="152">
        <f>IF(A25="",0,IF(B25="ANNULLATO",0,IF(AND(B25="DEMO",CONFIGURAZIONE!$B$64="No"),0,1)))</f>
        <v>1</v>
      </c>
    </row>
    <row r="26" spans="1:18">
      <c r="A26" s="147" t="s">
        <v>617</v>
      </c>
      <c r="B26" s="148" t="s">
        <v>522</v>
      </c>
      <c r="C26" s="149">
        <v>46206</v>
      </c>
      <c r="D26" s="149">
        <v>46213</v>
      </c>
      <c r="E26" s="149">
        <v>46213</v>
      </c>
      <c r="F26" s="148" t="s">
        <v>594</v>
      </c>
      <c r="G26" s="148" t="s">
        <v>595</v>
      </c>
      <c r="H26" s="148" t="s">
        <v>596</v>
      </c>
      <c r="I26" s="150">
        <v>120</v>
      </c>
      <c r="J26" s="150">
        <v>26.4</v>
      </c>
      <c r="K26" s="151">
        <f t="shared" si="0"/>
        <v>146.4</v>
      </c>
      <c r="L26" s="131" t="str">
        <f>IF(A26="","",IF(E26&lt;&gt;"","Pagata",IF(D26&lt;CONFIGURAZIONE!$B$68,"Scaduta","Da pagare")))</f>
        <v>Pagata</v>
      </c>
      <c r="M26" s="131">
        <f t="shared" si="1"/>
        <v>2026</v>
      </c>
      <c r="N26" s="131">
        <f t="shared" si="2"/>
        <v>7</v>
      </c>
      <c r="O26" s="131" t="str">
        <f t="shared" si="3"/>
        <v>Lug</v>
      </c>
      <c r="P26" s="131" t="s">
        <v>233</v>
      </c>
      <c r="Q26" s="131">
        <f t="shared" si="4"/>
        <v>2026</v>
      </c>
      <c r="R26" s="152">
        <f>IF(A26="",0,IF(B26="ANNULLATO",0,IF(AND(B26="DEMO",CONFIGURAZIONE!$B$64="No"),0,1)))</f>
        <v>1</v>
      </c>
    </row>
    <row r="27" spans="1:18">
      <c r="A27" s="147" t="s">
        <v>618</v>
      </c>
      <c r="B27" s="148" t="s">
        <v>522</v>
      </c>
      <c r="C27" s="149">
        <v>46210</v>
      </c>
      <c r="D27" s="149">
        <v>46218</v>
      </c>
      <c r="E27" s="149">
        <v>46218</v>
      </c>
      <c r="F27" s="148" t="s">
        <v>598</v>
      </c>
      <c r="G27" s="148" t="s">
        <v>599</v>
      </c>
      <c r="H27" s="148" t="s">
        <v>600</v>
      </c>
      <c r="I27" s="150">
        <v>80</v>
      </c>
      <c r="J27" s="150">
        <v>17.600000000000001</v>
      </c>
      <c r="K27" s="151">
        <f t="shared" si="0"/>
        <v>97.6</v>
      </c>
      <c r="L27" s="131" t="str">
        <f>IF(A27="","",IF(E27&lt;&gt;"","Pagata",IF(D27&lt;CONFIGURAZIONE!$B$68,"Scaduta","Da pagare")))</f>
        <v>Pagata</v>
      </c>
      <c r="M27" s="131">
        <f t="shared" si="1"/>
        <v>2026</v>
      </c>
      <c r="N27" s="131">
        <f t="shared" si="2"/>
        <v>7</v>
      </c>
      <c r="O27" s="131" t="str">
        <f t="shared" si="3"/>
        <v>Lug</v>
      </c>
      <c r="P27" s="131" t="s">
        <v>233</v>
      </c>
      <c r="Q27" s="131">
        <f t="shared" si="4"/>
        <v>2026</v>
      </c>
      <c r="R27" s="152">
        <f>IF(A27="",0,IF(B27="ANNULLATO",0,IF(AND(B27="DEMO",CONFIGURAZIONE!$B$64="No"),0,1)))</f>
        <v>1</v>
      </c>
    </row>
    <row r="28" spans="1:18">
      <c r="A28" s="147" t="s">
        <v>619</v>
      </c>
      <c r="B28" s="148" t="s">
        <v>522</v>
      </c>
      <c r="C28" s="149">
        <v>46235</v>
      </c>
      <c r="D28" s="149">
        <v>46239</v>
      </c>
      <c r="E28" s="149">
        <v>46239</v>
      </c>
      <c r="F28" s="148" t="s">
        <v>590</v>
      </c>
      <c r="G28" s="148" t="s">
        <v>591</v>
      </c>
      <c r="H28" s="148" t="s">
        <v>592</v>
      </c>
      <c r="I28" s="150">
        <v>600</v>
      </c>
      <c r="J28" s="150">
        <v>132</v>
      </c>
      <c r="K28" s="151">
        <f t="shared" si="0"/>
        <v>732</v>
      </c>
      <c r="L28" s="131" t="str">
        <f>IF(A28="","",IF(E28&lt;&gt;"","Pagata",IF(D28&lt;CONFIGURAZIONE!$B$68,"Scaduta","Da pagare")))</f>
        <v>Pagata</v>
      </c>
      <c r="M28" s="131">
        <f t="shared" si="1"/>
        <v>2026</v>
      </c>
      <c r="N28" s="131">
        <f t="shared" si="2"/>
        <v>8</v>
      </c>
      <c r="O28" s="131" t="str">
        <f t="shared" si="3"/>
        <v>Ago</v>
      </c>
      <c r="P28" s="131" t="s">
        <v>233</v>
      </c>
      <c r="Q28" s="131">
        <f t="shared" si="4"/>
        <v>2026</v>
      </c>
      <c r="R28" s="152">
        <f>IF(A28="",0,IF(B28="ANNULLATO",0,IF(AND(B28="DEMO",CONFIGURAZIONE!$B$64="No"),0,1)))</f>
        <v>1</v>
      </c>
    </row>
    <row r="29" spans="1:18">
      <c r="A29" s="147" t="s">
        <v>620</v>
      </c>
      <c r="B29" s="148" t="s">
        <v>522</v>
      </c>
      <c r="C29" s="149">
        <v>46237</v>
      </c>
      <c r="D29" s="149">
        <v>46244</v>
      </c>
      <c r="E29" s="149">
        <v>46244</v>
      </c>
      <c r="F29" s="148" t="s">
        <v>594</v>
      </c>
      <c r="G29" s="148" t="s">
        <v>595</v>
      </c>
      <c r="H29" s="148" t="s">
        <v>596</v>
      </c>
      <c r="I29" s="150">
        <v>120</v>
      </c>
      <c r="J29" s="150">
        <v>26.4</v>
      </c>
      <c r="K29" s="151">
        <f t="shared" si="0"/>
        <v>146.4</v>
      </c>
      <c r="L29" s="131" t="str">
        <f>IF(A29="","",IF(E29&lt;&gt;"","Pagata",IF(D29&lt;CONFIGURAZIONE!$B$68,"Scaduta","Da pagare")))</f>
        <v>Pagata</v>
      </c>
      <c r="M29" s="131">
        <f t="shared" si="1"/>
        <v>2026</v>
      </c>
      <c r="N29" s="131">
        <f t="shared" si="2"/>
        <v>8</v>
      </c>
      <c r="O29" s="131" t="str">
        <f t="shared" si="3"/>
        <v>Ago</v>
      </c>
      <c r="P29" s="131" t="s">
        <v>233</v>
      </c>
      <c r="Q29" s="131">
        <f t="shared" si="4"/>
        <v>2026</v>
      </c>
      <c r="R29" s="152">
        <f>IF(A29="",0,IF(B29="ANNULLATO",0,IF(AND(B29="DEMO",CONFIGURAZIONE!$B$64="No"),0,1)))</f>
        <v>1</v>
      </c>
    </row>
    <row r="30" spans="1:18">
      <c r="A30" s="147" t="s">
        <v>621</v>
      </c>
      <c r="B30" s="148" t="s">
        <v>522</v>
      </c>
      <c r="C30" s="149">
        <v>46241</v>
      </c>
      <c r="D30" s="149">
        <v>46249</v>
      </c>
      <c r="E30" s="149">
        <v>46249</v>
      </c>
      <c r="F30" s="148" t="s">
        <v>598</v>
      </c>
      <c r="G30" s="148" t="s">
        <v>599</v>
      </c>
      <c r="H30" s="148" t="s">
        <v>600</v>
      </c>
      <c r="I30" s="150">
        <v>80</v>
      </c>
      <c r="J30" s="150">
        <v>17.600000000000001</v>
      </c>
      <c r="K30" s="151">
        <f t="shared" si="0"/>
        <v>97.6</v>
      </c>
      <c r="L30" s="131" t="str">
        <f>IF(A30="","",IF(E30&lt;&gt;"","Pagata",IF(D30&lt;CONFIGURAZIONE!$B$68,"Scaduta","Da pagare")))</f>
        <v>Pagata</v>
      </c>
      <c r="M30" s="131">
        <f t="shared" si="1"/>
        <v>2026</v>
      </c>
      <c r="N30" s="131">
        <f t="shared" si="2"/>
        <v>8</v>
      </c>
      <c r="O30" s="131" t="str">
        <f t="shared" si="3"/>
        <v>Ago</v>
      </c>
      <c r="P30" s="131" t="s">
        <v>233</v>
      </c>
      <c r="Q30" s="131">
        <f t="shared" si="4"/>
        <v>2026</v>
      </c>
      <c r="R30" s="152">
        <f>IF(A30="",0,IF(B30="ANNULLATO",0,IF(AND(B30="DEMO",CONFIGURAZIONE!$B$64="No"),0,1)))</f>
        <v>1</v>
      </c>
    </row>
    <row r="31" spans="1:18">
      <c r="A31" s="147" t="s">
        <v>622</v>
      </c>
      <c r="B31" s="148" t="s">
        <v>522</v>
      </c>
      <c r="C31" s="149">
        <v>46266</v>
      </c>
      <c r="D31" s="149">
        <v>46270</v>
      </c>
      <c r="E31" s="149"/>
      <c r="F31" s="148" t="s">
        <v>590</v>
      </c>
      <c r="G31" s="148" t="s">
        <v>591</v>
      </c>
      <c r="H31" s="148" t="s">
        <v>592</v>
      </c>
      <c r="I31" s="150">
        <v>600</v>
      </c>
      <c r="J31" s="150">
        <v>132</v>
      </c>
      <c r="K31" s="151">
        <f t="shared" si="0"/>
        <v>732</v>
      </c>
      <c r="L31" s="131" t="str">
        <f>IF(A31="","",IF(E31&lt;&gt;"","Pagata",IF(D31&lt;CONFIGURAZIONE!$B$68,"Scaduta","Da pagare")))</f>
        <v>Da pagare</v>
      </c>
      <c r="M31" s="131" t="str">
        <f t="shared" si="1"/>
        <v/>
      </c>
      <c r="N31" s="131" t="str">
        <f t="shared" si="2"/>
        <v/>
      </c>
      <c r="O31" s="131" t="str">
        <f t="shared" si="3"/>
        <v/>
      </c>
      <c r="P31" s="131" t="s">
        <v>233</v>
      </c>
      <c r="Q31" s="131">
        <f t="shared" si="4"/>
        <v>2026</v>
      </c>
      <c r="R31" s="152">
        <f>IF(A31="",0,IF(B31="ANNULLATO",0,IF(AND(B31="DEMO",CONFIGURAZIONE!$B$64="No"),0,1)))</f>
        <v>1</v>
      </c>
    </row>
    <row r="32" spans="1:18">
      <c r="A32" s="147" t="s">
        <v>623</v>
      </c>
      <c r="B32" s="148" t="s">
        <v>522</v>
      </c>
      <c r="C32" s="149">
        <v>46268</v>
      </c>
      <c r="D32" s="149">
        <v>46275</v>
      </c>
      <c r="E32" s="149"/>
      <c r="F32" s="148" t="s">
        <v>594</v>
      </c>
      <c r="G32" s="148" t="s">
        <v>595</v>
      </c>
      <c r="H32" s="148" t="s">
        <v>596</v>
      </c>
      <c r="I32" s="150">
        <v>120</v>
      </c>
      <c r="J32" s="150">
        <v>26.4</v>
      </c>
      <c r="K32" s="151">
        <f t="shared" si="0"/>
        <v>146.4</v>
      </c>
      <c r="L32" s="131" t="str">
        <f>IF(A32="","",IF(E32&lt;&gt;"","Pagata",IF(D32&lt;CONFIGURAZIONE!$B$68,"Scaduta","Da pagare")))</f>
        <v>Da pagare</v>
      </c>
      <c r="M32" s="131" t="str">
        <f t="shared" si="1"/>
        <v/>
      </c>
      <c r="N32" s="131" t="str">
        <f t="shared" si="2"/>
        <v/>
      </c>
      <c r="O32" s="131" t="str">
        <f t="shared" si="3"/>
        <v/>
      </c>
      <c r="P32" s="131" t="s">
        <v>233</v>
      </c>
      <c r="Q32" s="131">
        <f t="shared" si="4"/>
        <v>2026</v>
      </c>
      <c r="R32" s="152">
        <f>IF(A32="",0,IF(B32="ANNULLATO",0,IF(AND(B32="DEMO",CONFIGURAZIONE!$B$64="No"),0,1)))</f>
        <v>1</v>
      </c>
    </row>
    <row r="33" spans="1:18">
      <c r="A33" s="147" t="s">
        <v>624</v>
      </c>
      <c r="B33" s="148" t="s">
        <v>522</v>
      </c>
      <c r="C33" s="149">
        <v>46272</v>
      </c>
      <c r="D33" s="149">
        <v>46280</v>
      </c>
      <c r="E33" s="149"/>
      <c r="F33" s="148" t="s">
        <v>598</v>
      </c>
      <c r="G33" s="148" t="s">
        <v>599</v>
      </c>
      <c r="H33" s="148" t="s">
        <v>600</v>
      </c>
      <c r="I33" s="150">
        <v>80</v>
      </c>
      <c r="J33" s="150">
        <v>17.600000000000001</v>
      </c>
      <c r="K33" s="151">
        <f t="shared" si="0"/>
        <v>97.6</v>
      </c>
      <c r="L33" s="131" t="str">
        <f>IF(A33="","",IF(E33&lt;&gt;"","Pagata",IF(D33&lt;CONFIGURAZIONE!$B$68,"Scaduta","Da pagare")))</f>
        <v>Da pagare</v>
      </c>
      <c r="M33" s="131" t="str">
        <f t="shared" si="1"/>
        <v/>
      </c>
      <c r="N33" s="131" t="str">
        <f t="shared" si="2"/>
        <v/>
      </c>
      <c r="O33" s="131" t="str">
        <f t="shared" si="3"/>
        <v/>
      </c>
      <c r="P33" s="131" t="s">
        <v>233</v>
      </c>
      <c r="Q33" s="131">
        <f t="shared" si="4"/>
        <v>2026</v>
      </c>
      <c r="R33" s="152">
        <f>IF(A33="",0,IF(B33="ANNULLATO",0,IF(AND(B33="DEMO",CONFIGURAZIONE!$B$64="No"),0,1)))</f>
        <v>1</v>
      </c>
    </row>
    <row r="34" spans="1:18">
      <c r="A34" s="147" t="s">
        <v>625</v>
      </c>
      <c r="B34" s="148" t="s">
        <v>522</v>
      </c>
      <c r="C34" s="149">
        <v>46296</v>
      </c>
      <c r="D34" s="149">
        <v>46300</v>
      </c>
      <c r="E34" s="149"/>
      <c r="F34" s="148" t="s">
        <v>590</v>
      </c>
      <c r="G34" s="148" t="s">
        <v>591</v>
      </c>
      <c r="H34" s="148" t="s">
        <v>592</v>
      </c>
      <c r="I34" s="150">
        <v>600</v>
      </c>
      <c r="J34" s="150">
        <v>132</v>
      </c>
      <c r="K34" s="151">
        <f t="shared" si="0"/>
        <v>732</v>
      </c>
      <c r="L34" s="131" t="str">
        <f>IF(A34="","",IF(E34&lt;&gt;"","Pagata",IF(D34&lt;CONFIGURAZIONE!$B$68,"Scaduta","Da pagare")))</f>
        <v>Da pagare</v>
      </c>
      <c r="M34" s="131" t="str">
        <f t="shared" si="1"/>
        <v/>
      </c>
      <c r="N34" s="131" t="str">
        <f t="shared" si="2"/>
        <v/>
      </c>
      <c r="O34" s="131" t="str">
        <f t="shared" si="3"/>
        <v/>
      </c>
      <c r="P34" s="131" t="s">
        <v>233</v>
      </c>
      <c r="Q34" s="131">
        <f t="shared" si="4"/>
        <v>2026</v>
      </c>
      <c r="R34" s="152">
        <f>IF(A34="",0,IF(B34="ANNULLATO",0,IF(AND(B34="DEMO",CONFIGURAZIONE!$B$64="No"),0,1)))</f>
        <v>1</v>
      </c>
    </row>
    <row r="35" spans="1:18">
      <c r="A35" s="147" t="s">
        <v>626</v>
      </c>
      <c r="B35" s="148" t="s">
        <v>522</v>
      </c>
      <c r="C35" s="149">
        <v>46298</v>
      </c>
      <c r="D35" s="149">
        <v>46305</v>
      </c>
      <c r="E35" s="149"/>
      <c r="F35" s="148" t="s">
        <v>594</v>
      </c>
      <c r="G35" s="148" t="s">
        <v>595</v>
      </c>
      <c r="H35" s="148" t="s">
        <v>596</v>
      </c>
      <c r="I35" s="150">
        <v>120</v>
      </c>
      <c r="J35" s="150">
        <v>26.4</v>
      </c>
      <c r="K35" s="151">
        <f t="shared" si="0"/>
        <v>146.4</v>
      </c>
      <c r="L35" s="131" t="str">
        <f>IF(A35="","",IF(E35&lt;&gt;"","Pagata",IF(D35&lt;CONFIGURAZIONE!$B$68,"Scaduta","Da pagare")))</f>
        <v>Da pagare</v>
      </c>
      <c r="M35" s="131" t="str">
        <f t="shared" si="1"/>
        <v/>
      </c>
      <c r="N35" s="131" t="str">
        <f t="shared" si="2"/>
        <v/>
      </c>
      <c r="O35" s="131" t="str">
        <f t="shared" si="3"/>
        <v/>
      </c>
      <c r="P35" s="131" t="s">
        <v>233</v>
      </c>
      <c r="Q35" s="131">
        <f t="shared" si="4"/>
        <v>2026</v>
      </c>
      <c r="R35" s="152">
        <f>IF(A35="",0,IF(B35="ANNULLATO",0,IF(AND(B35="DEMO",CONFIGURAZIONE!$B$64="No"),0,1)))</f>
        <v>1</v>
      </c>
    </row>
    <row r="36" spans="1:18">
      <c r="A36" s="147" t="s">
        <v>627</v>
      </c>
      <c r="B36" s="148" t="s">
        <v>522</v>
      </c>
      <c r="C36" s="149">
        <v>46302</v>
      </c>
      <c r="D36" s="149">
        <v>46310</v>
      </c>
      <c r="E36" s="149"/>
      <c r="F36" s="148" t="s">
        <v>598</v>
      </c>
      <c r="G36" s="148" t="s">
        <v>599</v>
      </c>
      <c r="H36" s="148" t="s">
        <v>600</v>
      </c>
      <c r="I36" s="150">
        <v>80</v>
      </c>
      <c r="J36" s="150">
        <v>17.600000000000001</v>
      </c>
      <c r="K36" s="151">
        <f t="shared" si="0"/>
        <v>97.6</v>
      </c>
      <c r="L36" s="131" t="str">
        <f>IF(A36="","",IF(E36&lt;&gt;"","Pagata",IF(D36&lt;CONFIGURAZIONE!$B$68,"Scaduta","Da pagare")))</f>
        <v>Da pagare</v>
      </c>
      <c r="M36" s="131" t="str">
        <f t="shared" si="1"/>
        <v/>
      </c>
      <c r="N36" s="131" t="str">
        <f t="shared" si="2"/>
        <v/>
      </c>
      <c r="O36" s="131" t="str">
        <f t="shared" si="3"/>
        <v/>
      </c>
      <c r="P36" s="131" t="s">
        <v>233</v>
      </c>
      <c r="Q36" s="131">
        <f t="shared" si="4"/>
        <v>2026</v>
      </c>
      <c r="R36" s="152">
        <f>IF(A36="",0,IF(B36="ANNULLATO",0,IF(AND(B36="DEMO",CONFIGURAZIONE!$B$64="No"),0,1)))</f>
        <v>1</v>
      </c>
    </row>
    <row r="37" spans="1:18">
      <c r="A37" s="147" t="s">
        <v>628</v>
      </c>
      <c r="B37" s="148" t="s">
        <v>522</v>
      </c>
      <c r="C37" s="149">
        <v>46327</v>
      </c>
      <c r="D37" s="149">
        <v>46331</v>
      </c>
      <c r="E37" s="149"/>
      <c r="F37" s="148" t="s">
        <v>590</v>
      </c>
      <c r="G37" s="148" t="s">
        <v>591</v>
      </c>
      <c r="H37" s="148" t="s">
        <v>592</v>
      </c>
      <c r="I37" s="150">
        <v>600</v>
      </c>
      <c r="J37" s="150">
        <v>132</v>
      </c>
      <c r="K37" s="151">
        <f t="shared" si="0"/>
        <v>732</v>
      </c>
      <c r="L37" s="131" t="str">
        <f>IF(A37="","",IF(E37&lt;&gt;"","Pagata",IF(D37&lt;CONFIGURAZIONE!$B$68,"Scaduta","Da pagare")))</f>
        <v>Da pagare</v>
      </c>
      <c r="M37" s="131" t="str">
        <f t="shared" si="1"/>
        <v/>
      </c>
      <c r="N37" s="131" t="str">
        <f t="shared" si="2"/>
        <v/>
      </c>
      <c r="O37" s="131" t="str">
        <f t="shared" si="3"/>
        <v/>
      </c>
      <c r="P37" s="131" t="s">
        <v>233</v>
      </c>
      <c r="Q37" s="131">
        <f t="shared" si="4"/>
        <v>2026</v>
      </c>
      <c r="R37" s="152">
        <f>IF(A37="",0,IF(B37="ANNULLATO",0,IF(AND(B37="DEMO",CONFIGURAZIONE!$B$64="No"),0,1)))</f>
        <v>1</v>
      </c>
    </row>
    <row r="38" spans="1:18">
      <c r="A38" s="147" t="s">
        <v>629</v>
      </c>
      <c r="B38" s="148" t="s">
        <v>522</v>
      </c>
      <c r="C38" s="149">
        <v>46329</v>
      </c>
      <c r="D38" s="149">
        <v>46336</v>
      </c>
      <c r="E38" s="149"/>
      <c r="F38" s="148" t="s">
        <v>594</v>
      </c>
      <c r="G38" s="148" t="s">
        <v>595</v>
      </c>
      <c r="H38" s="148" t="s">
        <v>596</v>
      </c>
      <c r="I38" s="150">
        <v>120</v>
      </c>
      <c r="J38" s="150">
        <v>26.4</v>
      </c>
      <c r="K38" s="151">
        <f t="shared" si="0"/>
        <v>146.4</v>
      </c>
      <c r="L38" s="131" t="str">
        <f>IF(A38="","",IF(E38&lt;&gt;"","Pagata",IF(D38&lt;CONFIGURAZIONE!$B$68,"Scaduta","Da pagare")))</f>
        <v>Da pagare</v>
      </c>
      <c r="M38" s="131" t="str">
        <f t="shared" si="1"/>
        <v/>
      </c>
      <c r="N38" s="131" t="str">
        <f t="shared" si="2"/>
        <v/>
      </c>
      <c r="O38" s="131" t="str">
        <f t="shared" si="3"/>
        <v/>
      </c>
      <c r="P38" s="131" t="s">
        <v>233</v>
      </c>
      <c r="Q38" s="131">
        <f t="shared" si="4"/>
        <v>2026</v>
      </c>
      <c r="R38" s="152">
        <f>IF(A38="",0,IF(B38="ANNULLATO",0,IF(AND(B38="DEMO",CONFIGURAZIONE!$B$64="No"),0,1)))</f>
        <v>1</v>
      </c>
    </row>
    <row r="39" spans="1:18">
      <c r="A39" s="147" t="s">
        <v>630</v>
      </c>
      <c r="B39" s="148" t="s">
        <v>522</v>
      </c>
      <c r="C39" s="149">
        <v>46333</v>
      </c>
      <c r="D39" s="149">
        <v>46341</v>
      </c>
      <c r="E39" s="149"/>
      <c r="F39" s="148" t="s">
        <v>598</v>
      </c>
      <c r="G39" s="148" t="s">
        <v>599</v>
      </c>
      <c r="H39" s="148" t="s">
        <v>600</v>
      </c>
      <c r="I39" s="150">
        <v>80</v>
      </c>
      <c r="J39" s="150">
        <v>17.600000000000001</v>
      </c>
      <c r="K39" s="151">
        <f t="shared" si="0"/>
        <v>97.6</v>
      </c>
      <c r="L39" s="131" t="str">
        <f>IF(A39="","",IF(E39&lt;&gt;"","Pagata",IF(D39&lt;CONFIGURAZIONE!$B$68,"Scaduta","Da pagare")))</f>
        <v>Da pagare</v>
      </c>
      <c r="M39" s="131" t="str">
        <f t="shared" si="1"/>
        <v/>
      </c>
      <c r="N39" s="131" t="str">
        <f t="shared" si="2"/>
        <v/>
      </c>
      <c r="O39" s="131" t="str">
        <f t="shared" si="3"/>
        <v/>
      </c>
      <c r="P39" s="131" t="s">
        <v>233</v>
      </c>
      <c r="Q39" s="131">
        <f t="shared" si="4"/>
        <v>2026</v>
      </c>
      <c r="R39" s="152">
        <f>IF(A39="",0,IF(B39="ANNULLATO",0,IF(AND(B39="DEMO",CONFIGURAZIONE!$B$64="No"),0,1)))</f>
        <v>1</v>
      </c>
    </row>
    <row r="40" spans="1:18">
      <c r="A40" s="147" t="s">
        <v>631</v>
      </c>
      <c r="B40" s="148" t="s">
        <v>522</v>
      </c>
      <c r="C40" s="149">
        <v>46357</v>
      </c>
      <c r="D40" s="149">
        <v>46361</v>
      </c>
      <c r="E40" s="149"/>
      <c r="F40" s="148" t="s">
        <v>590</v>
      </c>
      <c r="G40" s="148" t="s">
        <v>591</v>
      </c>
      <c r="H40" s="148" t="s">
        <v>592</v>
      </c>
      <c r="I40" s="150">
        <v>600</v>
      </c>
      <c r="J40" s="150">
        <v>132</v>
      </c>
      <c r="K40" s="151">
        <f t="shared" si="0"/>
        <v>732</v>
      </c>
      <c r="L40" s="131" t="str">
        <f>IF(A40="","",IF(E40&lt;&gt;"","Pagata",IF(D40&lt;CONFIGURAZIONE!$B$68,"Scaduta","Da pagare")))</f>
        <v>Da pagare</v>
      </c>
      <c r="M40" s="131" t="str">
        <f t="shared" si="1"/>
        <v/>
      </c>
      <c r="N40" s="131" t="str">
        <f t="shared" si="2"/>
        <v/>
      </c>
      <c r="O40" s="131" t="str">
        <f t="shared" si="3"/>
        <v/>
      </c>
      <c r="P40" s="131" t="s">
        <v>233</v>
      </c>
      <c r="Q40" s="131">
        <f t="shared" si="4"/>
        <v>2026</v>
      </c>
      <c r="R40" s="152">
        <f>IF(A40="",0,IF(B40="ANNULLATO",0,IF(AND(B40="DEMO",CONFIGURAZIONE!$B$64="No"),0,1)))</f>
        <v>1</v>
      </c>
    </row>
    <row r="41" spans="1:18">
      <c r="A41" s="147" t="s">
        <v>632</v>
      </c>
      <c r="B41" s="148" t="s">
        <v>522</v>
      </c>
      <c r="C41" s="149">
        <v>46359</v>
      </c>
      <c r="D41" s="149">
        <v>46366</v>
      </c>
      <c r="E41" s="149"/>
      <c r="F41" s="148" t="s">
        <v>594</v>
      </c>
      <c r="G41" s="148" t="s">
        <v>595</v>
      </c>
      <c r="H41" s="148" t="s">
        <v>596</v>
      </c>
      <c r="I41" s="150">
        <v>120</v>
      </c>
      <c r="J41" s="150">
        <v>26.4</v>
      </c>
      <c r="K41" s="151">
        <f t="shared" si="0"/>
        <v>146.4</v>
      </c>
      <c r="L41" s="131" t="str">
        <f>IF(A41="","",IF(E41&lt;&gt;"","Pagata",IF(D41&lt;CONFIGURAZIONE!$B$68,"Scaduta","Da pagare")))</f>
        <v>Da pagare</v>
      </c>
      <c r="M41" s="131" t="str">
        <f t="shared" si="1"/>
        <v/>
      </c>
      <c r="N41" s="131" t="str">
        <f t="shared" si="2"/>
        <v/>
      </c>
      <c r="O41" s="131" t="str">
        <f t="shared" si="3"/>
        <v/>
      </c>
      <c r="P41" s="131" t="s">
        <v>233</v>
      </c>
      <c r="Q41" s="131">
        <f t="shared" si="4"/>
        <v>2026</v>
      </c>
      <c r="R41" s="152">
        <f>IF(A41="",0,IF(B41="ANNULLATO",0,IF(AND(B41="DEMO",CONFIGURAZIONE!$B$64="No"),0,1)))</f>
        <v>1</v>
      </c>
    </row>
    <row r="42" spans="1:18">
      <c r="A42" s="147" t="s">
        <v>633</v>
      </c>
      <c r="B42" s="148" t="s">
        <v>522</v>
      </c>
      <c r="C42" s="149">
        <v>46363</v>
      </c>
      <c r="D42" s="149">
        <v>46371</v>
      </c>
      <c r="E42" s="149"/>
      <c r="F42" s="148" t="s">
        <v>598</v>
      </c>
      <c r="G42" s="148" t="s">
        <v>599</v>
      </c>
      <c r="H42" s="148" t="s">
        <v>600</v>
      </c>
      <c r="I42" s="150">
        <v>80</v>
      </c>
      <c r="J42" s="150">
        <v>17.600000000000001</v>
      </c>
      <c r="K42" s="151">
        <f t="shared" si="0"/>
        <v>97.6</v>
      </c>
      <c r="L42" s="131" t="str">
        <f>IF(A42="","",IF(E42&lt;&gt;"","Pagata",IF(D42&lt;CONFIGURAZIONE!$B$68,"Scaduta","Da pagare")))</f>
        <v>Da pagare</v>
      </c>
      <c r="M42" s="131" t="str">
        <f t="shared" si="1"/>
        <v/>
      </c>
      <c r="N42" s="131" t="str">
        <f t="shared" si="2"/>
        <v/>
      </c>
      <c r="O42" s="131" t="str">
        <f t="shared" si="3"/>
        <v/>
      </c>
      <c r="P42" s="131" t="s">
        <v>233</v>
      </c>
      <c r="Q42" s="131">
        <f t="shared" si="4"/>
        <v>2026</v>
      </c>
      <c r="R42" s="152">
        <f>IF(A42="",0,IF(B42="ANNULLATO",0,IF(AND(B42="DEMO",CONFIGURAZIONE!$B$64="No"),0,1)))</f>
        <v>1</v>
      </c>
    </row>
    <row r="43" spans="1:18">
      <c r="A43" s="147" t="s">
        <v>634</v>
      </c>
      <c r="B43" s="148" t="s">
        <v>522</v>
      </c>
      <c r="C43" s="149">
        <v>46034</v>
      </c>
      <c r="D43" s="149">
        <v>46039</v>
      </c>
      <c r="E43" s="149">
        <v>46037</v>
      </c>
      <c r="F43" s="148" t="s">
        <v>635</v>
      </c>
      <c r="G43" s="148" t="s">
        <v>635</v>
      </c>
      <c r="H43" s="148" t="s">
        <v>636</v>
      </c>
      <c r="I43" s="150">
        <v>500</v>
      </c>
      <c r="J43" s="150">
        <v>0</v>
      </c>
      <c r="K43" s="151">
        <f t="shared" si="0"/>
        <v>500</v>
      </c>
      <c r="L43" s="131" t="str">
        <f>IF(A43="","",IF(E43&lt;&gt;"","Pagata",IF(D43&lt;CONFIGURAZIONE!$B$68,"Scaduta","Da pagare")))</f>
        <v>Pagata</v>
      </c>
      <c r="M43" s="131">
        <f t="shared" si="1"/>
        <v>2026</v>
      </c>
      <c r="N43" s="131">
        <f t="shared" si="2"/>
        <v>1</v>
      </c>
      <c r="O43" s="131" t="str">
        <f t="shared" si="3"/>
        <v>Gen</v>
      </c>
      <c r="P43" s="131" t="s">
        <v>260</v>
      </c>
      <c r="Q43" s="131">
        <f t="shared" si="4"/>
        <v>2026</v>
      </c>
      <c r="R43" s="152">
        <f>IF(A43="",0,IF(B43="ANNULLATO",0,IF(AND(B43="DEMO",CONFIGURAZIONE!$B$64="No"),0,1)))</f>
        <v>1</v>
      </c>
    </row>
    <row r="44" spans="1:18">
      <c r="A44" s="147" t="s">
        <v>637</v>
      </c>
      <c r="B44" s="148" t="s">
        <v>522</v>
      </c>
      <c r="C44" s="149">
        <v>46096</v>
      </c>
      <c r="D44" s="149">
        <v>46101</v>
      </c>
      <c r="E44" s="149">
        <v>46099</v>
      </c>
      <c r="F44" s="148" t="s">
        <v>638</v>
      </c>
      <c r="G44" s="148" t="s">
        <v>639</v>
      </c>
      <c r="H44" s="148" t="s">
        <v>640</v>
      </c>
      <c r="I44" s="150">
        <v>900</v>
      </c>
      <c r="J44" s="150">
        <v>198</v>
      </c>
      <c r="K44" s="151">
        <f t="shared" si="0"/>
        <v>1098</v>
      </c>
      <c r="L44" s="131" t="str">
        <f>IF(A44="","",IF(E44&lt;&gt;"","Pagata",IF(D44&lt;CONFIGURAZIONE!$B$68,"Scaduta","Da pagare")))</f>
        <v>Pagata</v>
      </c>
      <c r="M44" s="131">
        <f t="shared" si="1"/>
        <v>2026</v>
      </c>
      <c r="N44" s="131">
        <f t="shared" si="2"/>
        <v>3</v>
      </c>
      <c r="O44" s="131" t="str">
        <f t="shared" si="3"/>
        <v>Mar</v>
      </c>
      <c r="P44" s="131" t="s">
        <v>260</v>
      </c>
      <c r="Q44" s="131">
        <f t="shared" si="4"/>
        <v>2026</v>
      </c>
      <c r="R44" s="152">
        <f>IF(A44="",0,IF(B44="ANNULLATO",0,IF(AND(B44="DEMO",CONFIGURAZIONE!$B$64="No"),0,1)))</f>
        <v>1</v>
      </c>
    </row>
    <row r="45" spans="1:18">
      <c r="A45" s="147" t="s">
        <v>641</v>
      </c>
      <c r="B45" s="148" t="s">
        <v>522</v>
      </c>
      <c r="C45" s="149">
        <v>46132</v>
      </c>
      <c r="D45" s="149">
        <v>46137</v>
      </c>
      <c r="E45" s="149">
        <v>46135</v>
      </c>
      <c r="F45" s="148" t="s">
        <v>642</v>
      </c>
      <c r="G45" s="148" t="s">
        <v>643</v>
      </c>
      <c r="H45" s="148" t="s">
        <v>644</v>
      </c>
      <c r="I45" s="150">
        <v>1300</v>
      </c>
      <c r="J45" s="150">
        <v>286</v>
      </c>
      <c r="K45" s="151">
        <f t="shared" si="0"/>
        <v>1586</v>
      </c>
      <c r="L45" s="131" t="str">
        <f>IF(A45="","",IF(E45&lt;&gt;"","Pagata",IF(D45&lt;CONFIGURAZIONE!$B$68,"Scaduta","Da pagare")))</f>
        <v>Pagata</v>
      </c>
      <c r="M45" s="131">
        <f t="shared" si="1"/>
        <v>2026</v>
      </c>
      <c r="N45" s="131">
        <f t="shared" si="2"/>
        <v>4</v>
      </c>
      <c r="O45" s="131" t="str">
        <f t="shared" si="3"/>
        <v>Apr</v>
      </c>
      <c r="P45" s="131" t="s">
        <v>260</v>
      </c>
      <c r="Q45" s="131">
        <f t="shared" si="4"/>
        <v>2026</v>
      </c>
      <c r="R45" s="152">
        <f>IF(A45="",0,IF(B45="ANNULLATO",0,IF(AND(B45="DEMO",CONFIGURAZIONE!$B$64="No"),0,1)))</f>
        <v>1</v>
      </c>
    </row>
    <row r="46" spans="1:18">
      <c r="A46" s="147" t="s">
        <v>645</v>
      </c>
      <c r="B46" s="148" t="s">
        <v>522</v>
      </c>
      <c r="C46" s="149">
        <v>46165</v>
      </c>
      <c r="D46" s="149">
        <v>46170</v>
      </c>
      <c r="E46" s="149">
        <v>46168</v>
      </c>
      <c r="F46" s="148" t="s">
        <v>646</v>
      </c>
      <c r="G46" s="148" t="s">
        <v>647</v>
      </c>
      <c r="H46" s="148" t="s">
        <v>648</v>
      </c>
      <c r="I46" s="150">
        <v>1800</v>
      </c>
      <c r="J46" s="150">
        <v>396</v>
      </c>
      <c r="K46" s="151">
        <f t="shared" si="0"/>
        <v>2196</v>
      </c>
      <c r="L46" s="131" t="str">
        <f>IF(A46="","",IF(E46&lt;&gt;"","Pagata",IF(D46&lt;CONFIGURAZIONE!$B$68,"Scaduta","Da pagare")))</f>
        <v>Pagata</v>
      </c>
      <c r="M46" s="131">
        <f t="shared" si="1"/>
        <v>2026</v>
      </c>
      <c r="N46" s="131">
        <f t="shared" si="2"/>
        <v>5</v>
      </c>
      <c r="O46" s="131" t="str">
        <f t="shared" si="3"/>
        <v>Mag</v>
      </c>
      <c r="P46" s="131" t="s">
        <v>260</v>
      </c>
      <c r="Q46" s="131">
        <f t="shared" si="4"/>
        <v>2026</v>
      </c>
      <c r="R46" s="152">
        <f>IF(A46="",0,IF(B46="ANNULLATO",0,IF(AND(B46="DEMO",CONFIGURAZIONE!$B$64="No"),0,1)))</f>
        <v>1</v>
      </c>
    </row>
    <row r="47" spans="1:18">
      <c r="A47" s="147" t="s">
        <v>649</v>
      </c>
      <c r="B47" s="148" t="s">
        <v>522</v>
      </c>
      <c r="C47" s="149">
        <v>46191</v>
      </c>
      <c r="D47" s="149">
        <v>46196</v>
      </c>
      <c r="E47" s="149">
        <v>46194</v>
      </c>
      <c r="F47" s="148" t="s">
        <v>650</v>
      </c>
      <c r="G47" s="148" t="s">
        <v>651</v>
      </c>
      <c r="H47" s="148" t="s">
        <v>652</v>
      </c>
      <c r="I47" s="150">
        <v>1200</v>
      </c>
      <c r="J47" s="150">
        <v>264</v>
      </c>
      <c r="K47" s="151">
        <f t="shared" si="0"/>
        <v>1464</v>
      </c>
      <c r="L47" s="131" t="str">
        <f>IF(A47="","",IF(E47&lt;&gt;"","Pagata",IF(D47&lt;CONFIGURAZIONE!$B$68,"Scaduta","Da pagare")))</f>
        <v>Pagata</v>
      </c>
      <c r="M47" s="131">
        <f t="shared" si="1"/>
        <v>2026</v>
      </c>
      <c r="N47" s="131">
        <f t="shared" si="2"/>
        <v>6</v>
      </c>
      <c r="O47" s="131" t="str">
        <f t="shared" si="3"/>
        <v>Giu</v>
      </c>
      <c r="P47" s="131" t="s">
        <v>260</v>
      </c>
      <c r="Q47" s="131">
        <f t="shared" si="4"/>
        <v>2026</v>
      </c>
      <c r="R47" s="152">
        <f>IF(A47="",0,IF(B47="ANNULLATO",0,IF(AND(B47="DEMO",CONFIGURAZIONE!$B$64="No"),0,1)))</f>
        <v>1</v>
      </c>
    </row>
    <row r="48" spans="1:18">
      <c r="A48" s="147" t="s">
        <v>653</v>
      </c>
      <c r="B48" s="148" t="s">
        <v>522</v>
      </c>
      <c r="C48" s="149">
        <v>46225</v>
      </c>
      <c r="D48" s="149">
        <v>46230</v>
      </c>
      <c r="E48" s="149">
        <v>46228</v>
      </c>
      <c r="F48" s="148" t="s">
        <v>654</v>
      </c>
      <c r="G48" s="148" t="s">
        <v>655</v>
      </c>
      <c r="H48" s="148" t="s">
        <v>656</v>
      </c>
      <c r="I48" s="150">
        <v>650</v>
      </c>
      <c r="J48" s="150">
        <v>143</v>
      </c>
      <c r="K48" s="151">
        <f t="shared" si="0"/>
        <v>793</v>
      </c>
      <c r="L48" s="131" t="str">
        <f>IF(A48="","",IF(E48&lt;&gt;"","Pagata",IF(D48&lt;CONFIGURAZIONE!$B$68,"Scaduta","Da pagare")))</f>
        <v>Pagata</v>
      </c>
      <c r="M48" s="131">
        <f t="shared" si="1"/>
        <v>2026</v>
      </c>
      <c r="N48" s="131">
        <f t="shared" si="2"/>
        <v>7</v>
      </c>
      <c r="O48" s="131" t="str">
        <f t="shared" si="3"/>
        <v>Lug</v>
      </c>
      <c r="P48" s="131" t="s">
        <v>260</v>
      </c>
      <c r="Q48" s="131">
        <f t="shared" si="4"/>
        <v>2026</v>
      </c>
      <c r="R48" s="152">
        <f>IF(A48="",0,IF(B48="ANNULLATO",0,IF(AND(B48="DEMO",CONFIGURAZIONE!$B$64="No"),0,1)))</f>
        <v>1</v>
      </c>
    </row>
    <row r="49" spans="1:18">
      <c r="A49" s="147" t="s">
        <v>657</v>
      </c>
      <c r="B49" s="148" t="s">
        <v>522</v>
      </c>
      <c r="C49" s="149">
        <v>46242</v>
      </c>
      <c r="D49" s="149">
        <v>46247</v>
      </c>
      <c r="E49" s="149">
        <v>46245</v>
      </c>
      <c r="F49" s="148" t="s">
        <v>658</v>
      </c>
      <c r="G49" s="148" t="s">
        <v>659</v>
      </c>
      <c r="H49" s="148" t="s">
        <v>660</v>
      </c>
      <c r="I49" s="150">
        <v>120</v>
      </c>
      <c r="J49" s="150">
        <v>0</v>
      </c>
      <c r="K49" s="151">
        <f t="shared" si="0"/>
        <v>120</v>
      </c>
      <c r="L49" s="131" t="str">
        <f>IF(A49="","",IF(E49&lt;&gt;"","Pagata",IF(D49&lt;CONFIGURAZIONE!$B$68,"Scaduta","Da pagare")))</f>
        <v>Pagata</v>
      </c>
      <c r="M49" s="131">
        <f t="shared" si="1"/>
        <v>2026</v>
      </c>
      <c r="N49" s="131">
        <f t="shared" si="2"/>
        <v>8</v>
      </c>
      <c r="O49" s="131" t="str">
        <f t="shared" si="3"/>
        <v>Ago</v>
      </c>
      <c r="P49" s="131" t="s">
        <v>260</v>
      </c>
      <c r="Q49" s="131">
        <f t="shared" si="4"/>
        <v>2026</v>
      </c>
      <c r="R49" s="152">
        <f>IF(A49="",0,IF(B49="ANNULLATO",0,IF(AND(B49="DEMO",CONFIGURAZIONE!$B$64="No"),0,1)))</f>
        <v>1</v>
      </c>
    </row>
    <row r="50" spans="1:18">
      <c r="A50" s="147"/>
      <c r="B50" s="148"/>
      <c r="C50" s="149"/>
      <c r="D50" s="149"/>
      <c r="E50" s="149"/>
      <c r="F50" s="148"/>
      <c r="G50" s="148"/>
      <c r="H50" s="148"/>
      <c r="I50" s="150"/>
      <c r="J50" s="150"/>
      <c r="K50" s="151" t="str">
        <f t="shared" si="0"/>
        <v/>
      </c>
      <c r="L50" s="131" t="str">
        <f>IF(A50="","",IF(E50&lt;&gt;"","Pagata",IF(D50&lt;CONFIGURAZIONE!$B$68,"Scaduta","Da pagare")))</f>
        <v/>
      </c>
      <c r="M50" s="131" t="str">
        <f t="shared" si="1"/>
        <v/>
      </c>
      <c r="N50" s="131" t="str">
        <f t="shared" si="2"/>
        <v/>
      </c>
      <c r="O50" s="131" t="str">
        <f t="shared" si="3"/>
        <v/>
      </c>
      <c r="P50" s="131"/>
      <c r="Q50" s="131" t="str">
        <f t="shared" si="4"/>
        <v/>
      </c>
      <c r="R50" s="152">
        <f>IF(A50="",0,IF(B50="ANNULLATO",0,IF(AND(B50="DEMO",CONFIGURAZIONE!$B$64="No"),0,1)))</f>
        <v>0</v>
      </c>
    </row>
    <row r="51" spans="1:18">
      <c r="A51" s="147"/>
      <c r="B51" s="148"/>
      <c r="C51" s="149"/>
      <c r="D51" s="149"/>
      <c r="E51" s="149"/>
      <c r="F51" s="148"/>
      <c r="G51" s="148"/>
      <c r="H51" s="148"/>
      <c r="I51" s="150"/>
      <c r="J51" s="150"/>
      <c r="K51" s="151" t="str">
        <f t="shared" si="0"/>
        <v/>
      </c>
      <c r="L51" s="131" t="str">
        <f>IF(A51="","",IF(E51&lt;&gt;"","Pagata",IF(D51&lt;CONFIGURAZIONE!$B$68,"Scaduta","Da pagare")))</f>
        <v/>
      </c>
      <c r="M51" s="131" t="str">
        <f t="shared" si="1"/>
        <v/>
      </c>
      <c r="N51" s="131" t="str">
        <f t="shared" si="2"/>
        <v/>
      </c>
      <c r="O51" s="131" t="str">
        <f t="shared" si="3"/>
        <v/>
      </c>
      <c r="P51" s="131"/>
      <c r="Q51" s="131" t="str">
        <f t="shared" si="4"/>
        <v/>
      </c>
      <c r="R51" s="152">
        <f>IF(A51="",0,IF(B51="ANNULLATO",0,IF(AND(B51="DEMO",CONFIGURAZIONE!$B$64="No"),0,1)))</f>
        <v>0</v>
      </c>
    </row>
    <row r="52" spans="1:18">
      <c r="A52" s="147"/>
      <c r="B52" s="148"/>
      <c r="C52" s="149"/>
      <c r="D52" s="149"/>
      <c r="E52" s="149"/>
      <c r="F52" s="148"/>
      <c r="G52" s="148"/>
      <c r="H52" s="148"/>
      <c r="I52" s="150"/>
      <c r="J52" s="150"/>
      <c r="K52" s="151" t="str">
        <f t="shared" si="0"/>
        <v/>
      </c>
      <c r="L52" s="131" t="str">
        <f>IF(A52="","",IF(E52&lt;&gt;"","Pagata",IF(D52&lt;CONFIGURAZIONE!$B$68,"Scaduta","Da pagare")))</f>
        <v/>
      </c>
      <c r="M52" s="131" t="str">
        <f t="shared" si="1"/>
        <v/>
      </c>
      <c r="N52" s="131" t="str">
        <f t="shared" si="2"/>
        <v/>
      </c>
      <c r="O52" s="131" t="str">
        <f t="shared" si="3"/>
        <v/>
      </c>
      <c r="P52" s="131"/>
      <c r="Q52" s="131" t="str">
        <f t="shared" si="4"/>
        <v/>
      </c>
      <c r="R52" s="152">
        <f>IF(A52="",0,IF(B52="ANNULLATO",0,IF(AND(B52="DEMO",CONFIGURAZIONE!$B$64="No"),0,1)))</f>
        <v>0</v>
      </c>
    </row>
    <row r="53" spans="1:18">
      <c r="A53" s="147"/>
      <c r="B53" s="148"/>
      <c r="C53" s="149"/>
      <c r="D53" s="149"/>
      <c r="E53" s="149"/>
      <c r="F53" s="148"/>
      <c r="G53" s="148"/>
      <c r="H53" s="148"/>
      <c r="I53" s="150"/>
      <c r="J53" s="150"/>
      <c r="K53" s="151" t="str">
        <f t="shared" si="0"/>
        <v/>
      </c>
      <c r="L53" s="131" t="str">
        <f>IF(A53="","",IF(E53&lt;&gt;"","Pagata",IF(D53&lt;CONFIGURAZIONE!$B$68,"Scaduta","Da pagare")))</f>
        <v/>
      </c>
      <c r="M53" s="131" t="str">
        <f t="shared" si="1"/>
        <v/>
      </c>
      <c r="N53" s="131" t="str">
        <f t="shared" si="2"/>
        <v/>
      </c>
      <c r="O53" s="131" t="str">
        <f t="shared" si="3"/>
        <v/>
      </c>
      <c r="P53" s="131"/>
      <c r="Q53" s="131" t="str">
        <f t="shared" si="4"/>
        <v/>
      </c>
      <c r="R53" s="152">
        <f>IF(A53="",0,IF(B53="ANNULLATO",0,IF(AND(B53="DEMO",CONFIGURAZIONE!$B$64="No"),0,1)))</f>
        <v>0</v>
      </c>
    </row>
    <row r="54" spans="1:18">
      <c r="A54" s="147"/>
      <c r="B54" s="148"/>
      <c r="C54" s="149"/>
      <c r="D54" s="149"/>
      <c r="E54" s="149"/>
      <c r="F54" s="148"/>
      <c r="G54" s="148"/>
      <c r="H54" s="148"/>
      <c r="I54" s="150"/>
      <c r="J54" s="150"/>
      <c r="K54" s="151" t="str">
        <f t="shared" si="0"/>
        <v/>
      </c>
      <c r="L54" s="131" t="str">
        <f>IF(A54="","",IF(E54&lt;&gt;"","Pagata",IF(D54&lt;CONFIGURAZIONE!$B$68,"Scaduta","Da pagare")))</f>
        <v/>
      </c>
      <c r="M54" s="131" t="str">
        <f t="shared" si="1"/>
        <v/>
      </c>
      <c r="N54" s="131" t="str">
        <f t="shared" si="2"/>
        <v/>
      </c>
      <c r="O54" s="131" t="str">
        <f t="shared" si="3"/>
        <v/>
      </c>
      <c r="P54" s="131"/>
      <c r="Q54" s="131" t="str">
        <f t="shared" si="4"/>
        <v/>
      </c>
      <c r="R54" s="152">
        <f>IF(A54="",0,IF(B54="ANNULLATO",0,IF(AND(B54="DEMO",CONFIGURAZIONE!$B$64="No"),0,1)))</f>
        <v>0</v>
      </c>
    </row>
    <row r="55" spans="1:18">
      <c r="A55" s="147"/>
      <c r="B55" s="148"/>
      <c r="C55" s="149"/>
      <c r="D55" s="149"/>
      <c r="E55" s="149"/>
      <c r="F55" s="148"/>
      <c r="G55" s="148"/>
      <c r="H55" s="148"/>
      <c r="I55" s="150"/>
      <c r="J55" s="150"/>
      <c r="K55" s="151" t="str">
        <f t="shared" si="0"/>
        <v/>
      </c>
      <c r="L55" s="131" t="str">
        <f>IF(A55="","",IF(E55&lt;&gt;"","Pagata",IF(D55&lt;CONFIGURAZIONE!$B$68,"Scaduta","Da pagare")))</f>
        <v/>
      </c>
      <c r="M55" s="131" t="str">
        <f t="shared" si="1"/>
        <v/>
      </c>
      <c r="N55" s="131" t="str">
        <f t="shared" si="2"/>
        <v/>
      </c>
      <c r="O55" s="131" t="str">
        <f t="shared" si="3"/>
        <v/>
      </c>
      <c r="P55" s="131"/>
      <c r="Q55" s="131" t="str">
        <f t="shared" si="4"/>
        <v/>
      </c>
      <c r="R55" s="152">
        <f>IF(A55="",0,IF(B55="ANNULLATO",0,IF(AND(B55="DEMO",CONFIGURAZIONE!$B$64="No"),0,1)))</f>
        <v>0</v>
      </c>
    </row>
    <row r="56" spans="1:18">
      <c r="A56" s="147"/>
      <c r="B56" s="148"/>
      <c r="C56" s="149"/>
      <c r="D56" s="149"/>
      <c r="E56" s="149"/>
      <c r="F56" s="148"/>
      <c r="G56" s="148"/>
      <c r="H56" s="148"/>
      <c r="I56" s="150"/>
      <c r="J56" s="150"/>
      <c r="K56" s="151" t="str">
        <f t="shared" si="0"/>
        <v/>
      </c>
      <c r="L56" s="131" t="str">
        <f>IF(A56="","",IF(E56&lt;&gt;"","Pagata",IF(D56&lt;CONFIGURAZIONE!$B$68,"Scaduta","Da pagare")))</f>
        <v/>
      </c>
      <c r="M56" s="131" t="str">
        <f t="shared" si="1"/>
        <v/>
      </c>
      <c r="N56" s="131" t="str">
        <f t="shared" si="2"/>
        <v/>
      </c>
      <c r="O56" s="131" t="str">
        <f t="shared" si="3"/>
        <v/>
      </c>
      <c r="P56" s="131"/>
      <c r="Q56" s="131" t="str">
        <f t="shared" si="4"/>
        <v/>
      </c>
      <c r="R56" s="152">
        <f>IF(A56="",0,IF(B56="ANNULLATO",0,IF(AND(B56="DEMO",CONFIGURAZIONE!$B$64="No"),0,1)))</f>
        <v>0</v>
      </c>
    </row>
    <row r="57" spans="1:18">
      <c r="A57" s="147"/>
      <c r="B57" s="148"/>
      <c r="C57" s="149"/>
      <c r="D57" s="149"/>
      <c r="E57" s="149"/>
      <c r="F57" s="148"/>
      <c r="G57" s="148"/>
      <c r="H57" s="148"/>
      <c r="I57" s="150"/>
      <c r="J57" s="150"/>
      <c r="K57" s="151" t="str">
        <f t="shared" si="0"/>
        <v/>
      </c>
      <c r="L57" s="131" t="str">
        <f>IF(A57="","",IF(E57&lt;&gt;"","Pagata",IF(D57&lt;CONFIGURAZIONE!$B$68,"Scaduta","Da pagare")))</f>
        <v/>
      </c>
      <c r="M57" s="131" t="str">
        <f t="shared" si="1"/>
        <v/>
      </c>
      <c r="N57" s="131" t="str">
        <f t="shared" si="2"/>
        <v/>
      </c>
      <c r="O57" s="131" t="str">
        <f t="shared" si="3"/>
        <v/>
      </c>
      <c r="P57" s="131"/>
      <c r="Q57" s="131" t="str">
        <f t="shared" si="4"/>
        <v/>
      </c>
      <c r="R57" s="152">
        <f>IF(A57="",0,IF(B57="ANNULLATO",0,IF(AND(B57="DEMO",CONFIGURAZIONE!$B$64="No"),0,1)))</f>
        <v>0</v>
      </c>
    </row>
    <row r="58" spans="1:18">
      <c r="A58" s="147"/>
      <c r="B58" s="148"/>
      <c r="C58" s="149"/>
      <c r="D58" s="149"/>
      <c r="E58" s="149"/>
      <c r="F58" s="148"/>
      <c r="G58" s="148"/>
      <c r="H58" s="148"/>
      <c r="I58" s="150"/>
      <c r="J58" s="150"/>
      <c r="K58" s="151" t="str">
        <f t="shared" si="0"/>
        <v/>
      </c>
      <c r="L58" s="131" t="str">
        <f>IF(A58="","",IF(E58&lt;&gt;"","Pagata",IF(D58&lt;CONFIGURAZIONE!$B$68,"Scaduta","Da pagare")))</f>
        <v/>
      </c>
      <c r="M58" s="131" t="str">
        <f t="shared" si="1"/>
        <v/>
      </c>
      <c r="N58" s="131" t="str">
        <f t="shared" si="2"/>
        <v/>
      </c>
      <c r="O58" s="131" t="str">
        <f t="shared" si="3"/>
        <v/>
      </c>
      <c r="P58" s="131"/>
      <c r="Q58" s="131" t="str">
        <f t="shared" si="4"/>
        <v/>
      </c>
      <c r="R58" s="152">
        <f>IF(A58="",0,IF(B58="ANNULLATO",0,IF(AND(B58="DEMO",CONFIGURAZIONE!$B$64="No"),0,1)))</f>
        <v>0</v>
      </c>
    </row>
    <row r="59" spans="1:18">
      <c r="A59" s="147"/>
      <c r="B59" s="148"/>
      <c r="C59" s="149"/>
      <c r="D59" s="149"/>
      <c r="E59" s="149"/>
      <c r="F59" s="148"/>
      <c r="G59" s="148"/>
      <c r="H59" s="148"/>
      <c r="I59" s="150"/>
      <c r="J59" s="150"/>
      <c r="K59" s="151" t="str">
        <f t="shared" si="0"/>
        <v/>
      </c>
      <c r="L59" s="131" t="str">
        <f>IF(A59="","",IF(E59&lt;&gt;"","Pagata",IF(D59&lt;CONFIGURAZIONE!$B$68,"Scaduta","Da pagare")))</f>
        <v/>
      </c>
      <c r="M59" s="131" t="str">
        <f t="shared" si="1"/>
        <v/>
      </c>
      <c r="N59" s="131" t="str">
        <f t="shared" si="2"/>
        <v/>
      </c>
      <c r="O59" s="131" t="str">
        <f t="shared" si="3"/>
        <v/>
      </c>
      <c r="P59" s="131"/>
      <c r="Q59" s="131" t="str">
        <f t="shared" si="4"/>
        <v/>
      </c>
      <c r="R59" s="152">
        <f>IF(A59="",0,IF(B59="ANNULLATO",0,IF(AND(B59="DEMO",CONFIGURAZIONE!$B$64="No"),0,1)))</f>
        <v>0</v>
      </c>
    </row>
    <row r="60" spans="1:18">
      <c r="A60" s="147"/>
      <c r="B60" s="148"/>
      <c r="C60" s="149"/>
      <c r="D60" s="149"/>
      <c r="E60" s="149"/>
      <c r="F60" s="148"/>
      <c r="G60" s="148"/>
      <c r="H60" s="148"/>
      <c r="I60" s="150"/>
      <c r="J60" s="150"/>
      <c r="K60" s="151" t="str">
        <f t="shared" si="0"/>
        <v/>
      </c>
      <c r="L60" s="131" t="str">
        <f>IF(A60="","",IF(E60&lt;&gt;"","Pagata",IF(D60&lt;CONFIGURAZIONE!$B$68,"Scaduta","Da pagare")))</f>
        <v/>
      </c>
      <c r="M60" s="131" t="str">
        <f t="shared" si="1"/>
        <v/>
      </c>
      <c r="N60" s="131" t="str">
        <f t="shared" si="2"/>
        <v/>
      </c>
      <c r="O60" s="131" t="str">
        <f t="shared" si="3"/>
        <v/>
      </c>
      <c r="P60" s="131"/>
      <c r="Q60" s="131" t="str">
        <f t="shared" si="4"/>
        <v/>
      </c>
      <c r="R60" s="152">
        <f>IF(A60="",0,IF(B60="ANNULLATO",0,IF(AND(B60="DEMO",CONFIGURAZIONE!$B$64="No"),0,1)))</f>
        <v>0</v>
      </c>
    </row>
    <row r="61" spans="1:18">
      <c r="A61" s="147"/>
      <c r="B61" s="148"/>
      <c r="C61" s="149"/>
      <c r="D61" s="149"/>
      <c r="E61" s="149"/>
      <c r="F61" s="148"/>
      <c r="G61" s="148"/>
      <c r="H61" s="148"/>
      <c r="I61" s="150"/>
      <c r="J61" s="150"/>
      <c r="K61" s="151" t="str">
        <f t="shared" si="0"/>
        <v/>
      </c>
      <c r="L61" s="131" t="str">
        <f>IF(A61="","",IF(E61&lt;&gt;"","Pagata",IF(D61&lt;CONFIGURAZIONE!$B$68,"Scaduta","Da pagare")))</f>
        <v/>
      </c>
      <c r="M61" s="131" t="str">
        <f t="shared" si="1"/>
        <v/>
      </c>
      <c r="N61" s="131" t="str">
        <f t="shared" si="2"/>
        <v/>
      </c>
      <c r="O61" s="131" t="str">
        <f t="shared" si="3"/>
        <v/>
      </c>
      <c r="P61" s="131"/>
      <c r="Q61" s="131" t="str">
        <f t="shared" si="4"/>
        <v/>
      </c>
      <c r="R61" s="152">
        <f>IF(A61="",0,IF(B61="ANNULLATO",0,IF(AND(B61="DEMO",CONFIGURAZIONE!$B$64="No"),0,1)))</f>
        <v>0</v>
      </c>
    </row>
    <row r="62" spans="1:18">
      <c r="A62" s="147"/>
      <c r="B62" s="148"/>
      <c r="C62" s="149"/>
      <c r="D62" s="149"/>
      <c r="E62" s="149"/>
      <c r="F62" s="148"/>
      <c r="G62" s="148"/>
      <c r="H62" s="148"/>
      <c r="I62" s="150"/>
      <c r="J62" s="150"/>
      <c r="K62" s="151" t="str">
        <f t="shared" si="0"/>
        <v/>
      </c>
      <c r="L62" s="131" t="str">
        <f>IF(A62="","",IF(E62&lt;&gt;"","Pagata",IF(D62&lt;CONFIGURAZIONE!$B$68,"Scaduta","Da pagare")))</f>
        <v/>
      </c>
      <c r="M62" s="131" t="str">
        <f t="shared" si="1"/>
        <v/>
      </c>
      <c r="N62" s="131" t="str">
        <f t="shared" si="2"/>
        <v/>
      </c>
      <c r="O62" s="131" t="str">
        <f t="shared" si="3"/>
        <v/>
      </c>
      <c r="P62" s="131"/>
      <c r="Q62" s="131" t="str">
        <f t="shared" si="4"/>
        <v/>
      </c>
      <c r="R62" s="152">
        <f>IF(A62="",0,IF(B62="ANNULLATO",0,IF(AND(B62="DEMO",CONFIGURAZIONE!$B$64="No"),0,1)))</f>
        <v>0</v>
      </c>
    </row>
    <row r="63" spans="1:18">
      <c r="A63" s="147"/>
      <c r="B63" s="148"/>
      <c r="C63" s="149"/>
      <c r="D63" s="149"/>
      <c r="E63" s="149"/>
      <c r="F63" s="148"/>
      <c r="G63" s="148"/>
      <c r="H63" s="148"/>
      <c r="I63" s="150"/>
      <c r="J63" s="150"/>
      <c r="K63" s="151" t="str">
        <f t="shared" si="0"/>
        <v/>
      </c>
      <c r="L63" s="131" t="str">
        <f>IF(A63="","",IF(E63&lt;&gt;"","Pagata",IF(D63&lt;CONFIGURAZIONE!$B$68,"Scaduta","Da pagare")))</f>
        <v/>
      </c>
      <c r="M63" s="131" t="str">
        <f t="shared" si="1"/>
        <v/>
      </c>
      <c r="N63" s="131" t="str">
        <f t="shared" si="2"/>
        <v/>
      </c>
      <c r="O63" s="131" t="str">
        <f t="shared" si="3"/>
        <v/>
      </c>
      <c r="P63" s="131"/>
      <c r="Q63" s="131" t="str">
        <f t="shared" si="4"/>
        <v/>
      </c>
      <c r="R63" s="152">
        <f>IF(A63="",0,IF(B63="ANNULLATO",0,IF(AND(B63="DEMO",CONFIGURAZIONE!$B$64="No"),0,1)))</f>
        <v>0</v>
      </c>
    </row>
    <row r="64" spans="1:18">
      <c r="A64" s="147"/>
      <c r="B64" s="148"/>
      <c r="C64" s="149"/>
      <c r="D64" s="149"/>
      <c r="E64" s="149"/>
      <c r="F64" s="148"/>
      <c r="G64" s="148"/>
      <c r="H64" s="148"/>
      <c r="I64" s="150"/>
      <c r="J64" s="150"/>
      <c r="K64" s="151" t="str">
        <f t="shared" si="0"/>
        <v/>
      </c>
      <c r="L64" s="131" t="str">
        <f>IF(A64="","",IF(E64&lt;&gt;"","Pagata",IF(D64&lt;CONFIGURAZIONE!$B$68,"Scaduta","Da pagare")))</f>
        <v/>
      </c>
      <c r="M64" s="131" t="str">
        <f t="shared" si="1"/>
        <v/>
      </c>
      <c r="N64" s="131" t="str">
        <f t="shared" si="2"/>
        <v/>
      </c>
      <c r="O64" s="131" t="str">
        <f t="shared" si="3"/>
        <v/>
      </c>
      <c r="P64" s="131"/>
      <c r="Q64" s="131" t="str">
        <f t="shared" si="4"/>
        <v/>
      </c>
      <c r="R64" s="152">
        <f>IF(A64="",0,IF(B64="ANNULLATO",0,IF(AND(B64="DEMO",CONFIGURAZIONE!$B$64="No"),0,1)))</f>
        <v>0</v>
      </c>
    </row>
    <row r="65" spans="1:18">
      <c r="A65" s="147"/>
      <c r="B65" s="148"/>
      <c r="C65" s="149"/>
      <c r="D65" s="149"/>
      <c r="E65" s="149"/>
      <c r="F65" s="148"/>
      <c r="G65" s="148"/>
      <c r="H65" s="148"/>
      <c r="I65" s="150"/>
      <c r="J65" s="150"/>
      <c r="K65" s="151" t="str">
        <f t="shared" si="0"/>
        <v/>
      </c>
      <c r="L65" s="131" t="str">
        <f>IF(A65="","",IF(E65&lt;&gt;"","Pagata",IF(D65&lt;CONFIGURAZIONE!$B$68,"Scaduta","Da pagare")))</f>
        <v/>
      </c>
      <c r="M65" s="131" t="str">
        <f t="shared" si="1"/>
        <v/>
      </c>
      <c r="N65" s="131" t="str">
        <f t="shared" si="2"/>
        <v/>
      </c>
      <c r="O65" s="131" t="str">
        <f t="shared" si="3"/>
        <v/>
      </c>
      <c r="P65" s="131"/>
      <c r="Q65" s="131" t="str">
        <f t="shared" si="4"/>
        <v/>
      </c>
      <c r="R65" s="152">
        <f>IF(A65="",0,IF(B65="ANNULLATO",0,IF(AND(B65="DEMO",CONFIGURAZIONE!$B$64="No"),0,1)))</f>
        <v>0</v>
      </c>
    </row>
    <row r="66" spans="1:18">
      <c r="A66" s="147"/>
      <c r="B66" s="148"/>
      <c r="C66" s="149"/>
      <c r="D66" s="149"/>
      <c r="E66" s="149"/>
      <c r="F66" s="148"/>
      <c r="G66" s="148"/>
      <c r="H66" s="148"/>
      <c r="I66" s="150"/>
      <c r="J66" s="150"/>
      <c r="K66" s="151" t="str">
        <f t="shared" si="0"/>
        <v/>
      </c>
      <c r="L66" s="131" t="str">
        <f>IF(A66="","",IF(E66&lt;&gt;"","Pagata",IF(D66&lt;CONFIGURAZIONE!$B$68,"Scaduta","Da pagare")))</f>
        <v/>
      </c>
      <c r="M66" s="131" t="str">
        <f t="shared" si="1"/>
        <v/>
      </c>
      <c r="N66" s="131" t="str">
        <f t="shared" si="2"/>
        <v/>
      </c>
      <c r="O66" s="131" t="str">
        <f t="shared" si="3"/>
        <v/>
      </c>
      <c r="P66" s="131"/>
      <c r="Q66" s="131" t="str">
        <f t="shared" si="4"/>
        <v/>
      </c>
      <c r="R66" s="152">
        <f>IF(A66="",0,IF(B66="ANNULLATO",0,IF(AND(B66="DEMO",CONFIGURAZIONE!$B$64="No"),0,1)))</f>
        <v>0</v>
      </c>
    </row>
    <row r="67" spans="1:18">
      <c r="A67" s="147"/>
      <c r="B67" s="148"/>
      <c r="C67" s="149"/>
      <c r="D67" s="149"/>
      <c r="E67" s="149"/>
      <c r="F67" s="148"/>
      <c r="G67" s="148"/>
      <c r="H67" s="148"/>
      <c r="I67" s="150"/>
      <c r="J67" s="150"/>
      <c r="K67" s="151" t="str">
        <f t="shared" si="0"/>
        <v/>
      </c>
      <c r="L67" s="131" t="str">
        <f>IF(A67="","",IF(E67&lt;&gt;"","Pagata",IF(D67&lt;CONFIGURAZIONE!$B$68,"Scaduta","Da pagare")))</f>
        <v/>
      </c>
      <c r="M67" s="131" t="str">
        <f t="shared" si="1"/>
        <v/>
      </c>
      <c r="N67" s="131" t="str">
        <f t="shared" si="2"/>
        <v/>
      </c>
      <c r="O67" s="131" t="str">
        <f t="shared" si="3"/>
        <v/>
      </c>
      <c r="P67" s="131"/>
      <c r="Q67" s="131" t="str">
        <f t="shared" si="4"/>
        <v/>
      </c>
      <c r="R67" s="152">
        <f>IF(A67="",0,IF(B67="ANNULLATO",0,IF(AND(B67="DEMO",CONFIGURAZIONE!$B$64="No"),0,1)))</f>
        <v>0</v>
      </c>
    </row>
    <row r="68" spans="1:18">
      <c r="A68" s="147"/>
      <c r="B68" s="148"/>
      <c r="C68" s="149"/>
      <c r="D68" s="149"/>
      <c r="E68" s="149"/>
      <c r="F68" s="148"/>
      <c r="G68" s="148"/>
      <c r="H68" s="148"/>
      <c r="I68" s="150"/>
      <c r="J68" s="150"/>
      <c r="K68" s="151" t="str">
        <f t="shared" si="0"/>
        <v/>
      </c>
      <c r="L68" s="131" t="str">
        <f>IF(A68="","",IF(E68&lt;&gt;"","Pagata",IF(D68&lt;CONFIGURAZIONE!$B$68,"Scaduta","Da pagare")))</f>
        <v/>
      </c>
      <c r="M68" s="131" t="str">
        <f t="shared" si="1"/>
        <v/>
      </c>
      <c r="N68" s="131" t="str">
        <f t="shared" si="2"/>
        <v/>
      </c>
      <c r="O68" s="131" t="str">
        <f t="shared" si="3"/>
        <v/>
      </c>
      <c r="P68" s="131"/>
      <c r="Q68" s="131" t="str">
        <f t="shared" si="4"/>
        <v/>
      </c>
      <c r="R68" s="152">
        <f>IF(A68="",0,IF(B68="ANNULLATO",0,IF(AND(B68="DEMO",CONFIGURAZIONE!$B$64="No"),0,1)))</f>
        <v>0</v>
      </c>
    </row>
    <row r="69" spans="1:18">
      <c r="A69" s="147"/>
      <c r="B69" s="148"/>
      <c r="C69" s="149"/>
      <c r="D69" s="149"/>
      <c r="E69" s="149"/>
      <c r="F69" s="148"/>
      <c r="G69" s="148"/>
      <c r="H69" s="148"/>
      <c r="I69" s="150"/>
      <c r="J69" s="150"/>
      <c r="K69" s="151" t="str">
        <f t="shared" si="0"/>
        <v/>
      </c>
      <c r="L69" s="131" t="str">
        <f>IF(A69="","",IF(E69&lt;&gt;"","Pagata",IF(D69&lt;CONFIGURAZIONE!$B$68,"Scaduta","Da pagare")))</f>
        <v/>
      </c>
      <c r="M69" s="131" t="str">
        <f t="shared" si="1"/>
        <v/>
      </c>
      <c r="N69" s="131" t="str">
        <f t="shared" si="2"/>
        <v/>
      </c>
      <c r="O69" s="131" t="str">
        <f t="shared" si="3"/>
        <v/>
      </c>
      <c r="P69" s="131"/>
      <c r="Q69" s="131" t="str">
        <f t="shared" si="4"/>
        <v/>
      </c>
      <c r="R69" s="152">
        <f>IF(A69="",0,IF(B69="ANNULLATO",0,IF(AND(B69="DEMO",CONFIGURAZIONE!$B$64="No"),0,1)))</f>
        <v>0</v>
      </c>
    </row>
    <row r="70" spans="1:18">
      <c r="A70" s="147"/>
      <c r="B70" s="148"/>
      <c r="C70" s="149"/>
      <c r="D70" s="149"/>
      <c r="E70" s="149"/>
      <c r="F70" s="148"/>
      <c r="G70" s="148"/>
      <c r="H70" s="148"/>
      <c r="I70" s="150"/>
      <c r="J70" s="150"/>
      <c r="K70" s="151" t="str">
        <f t="shared" si="0"/>
        <v/>
      </c>
      <c r="L70" s="131" t="str">
        <f>IF(A70="","",IF(E70&lt;&gt;"","Pagata",IF(D70&lt;CONFIGURAZIONE!$B$68,"Scaduta","Da pagare")))</f>
        <v/>
      </c>
      <c r="M70" s="131" t="str">
        <f t="shared" si="1"/>
        <v/>
      </c>
      <c r="N70" s="131" t="str">
        <f t="shared" si="2"/>
        <v/>
      </c>
      <c r="O70" s="131" t="str">
        <f t="shared" si="3"/>
        <v/>
      </c>
      <c r="P70" s="131"/>
      <c r="Q70" s="131" t="str">
        <f t="shared" si="4"/>
        <v/>
      </c>
      <c r="R70" s="152">
        <f>IF(A70="",0,IF(B70="ANNULLATO",0,IF(AND(B70="DEMO",CONFIGURAZIONE!$B$64="No"),0,1)))</f>
        <v>0</v>
      </c>
    </row>
    <row r="71" spans="1:18">
      <c r="A71" s="147"/>
      <c r="B71" s="148"/>
      <c r="C71" s="149"/>
      <c r="D71" s="149"/>
      <c r="E71" s="149"/>
      <c r="F71" s="148"/>
      <c r="G71" s="148"/>
      <c r="H71" s="148"/>
      <c r="I71" s="150"/>
      <c r="J71" s="150"/>
      <c r="K71" s="151" t="str">
        <f t="shared" ref="K71:K134" si="5">IF(A71="","",SUM(I71:J71))</f>
        <v/>
      </c>
      <c r="L71" s="131" t="str">
        <f>IF(A71="","",IF(E71&lt;&gt;"","Pagata",IF(D71&lt;CONFIGURAZIONE!$B$68,"Scaduta","Da pagare")))</f>
        <v/>
      </c>
      <c r="M71" s="131" t="str">
        <f t="shared" ref="M71:M134" si="6">IF(E71="","",YEAR(E71))</f>
        <v/>
      </c>
      <c r="N71" s="131" t="str">
        <f t="shared" ref="N71:N134" si="7">IF(E71="","",MONTH(E71))</f>
        <v/>
      </c>
      <c r="O71" s="131" t="str">
        <f t="shared" ref="O71:O134" si="8">IF(N71="","",CHOOSE(N71,"Gen","Feb","Mar","Apr","Mag","Giu","Lug","Ago","Set","Ott","Nov","Dic"))</f>
        <v/>
      </c>
      <c r="P71" s="131"/>
      <c r="Q71" s="131" t="str">
        <f t="shared" ref="Q71:Q134" si="9">IF(D71="","",YEAR(D71))</f>
        <v/>
      </c>
      <c r="R71" s="152">
        <f>IF(A71="",0,IF(B71="ANNULLATO",0,IF(AND(B71="DEMO",CONFIGURAZIONE!$B$64="No"),0,1)))</f>
        <v>0</v>
      </c>
    </row>
    <row r="72" spans="1:18">
      <c r="A72" s="147"/>
      <c r="B72" s="148"/>
      <c r="C72" s="149"/>
      <c r="D72" s="149"/>
      <c r="E72" s="149"/>
      <c r="F72" s="148"/>
      <c r="G72" s="148"/>
      <c r="H72" s="148"/>
      <c r="I72" s="150"/>
      <c r="J72" s="150"/>
      <c r="K72" s="151" t="str">
        <f t="shared" si="5"/>
        <v/>
      </c>
      <c r="L72" s="131" t="str">
        <f>IF(A72="","",IF(E72&lt;&gt;"","Pagata",IF(D72&lt;CONFIGURAZIONE!$B$68,"Scaduta","Da pagare")))</f>
        <v/>
      </c>
      <c r="M72" s="131" t="str">
        <f t="shared" si="6"/>
        <v/>
      </c>
      <c r="N72" s="131" t="str">
        <f t="shared" si="7"/>
        <v/>
      </c>
      <c r="O72" s="131" t="str">
        <f t="shared" si="8"/>
        <v/>
      </c>
      <c r="P72" s="131"/>
      <c r="Q72" s="131" t="str">
        <f t="shared" si="9"/>
        <v/>
      </c>
      <c r="R72" s="152">
        <f>IF(A72="",0,IF(B72="ANNULLATO",0,IF(AND(B72="DEMO",CONFIGURAZIONE!$B$64="No"),0,1)))</f>
        <v>0</v>
      </c>
    </row>
    <row r="73" spans="1:18">
      <c r="A73" s="147"/>
      <c r="B73" s="148"/>
      <c r="C73" s="149"/>
      <c r="D73" s="149"/>
      <c r="E73" s="149"/>
      <c r="F73" s="148"/>
      <c r="G73" s="148"/>
      <c r="H73" s="148"/>
      <c r="I73" s="150"/>
      <c r="J73" s="150"/>
      <c r="K73" s="151" t="str">
        <f t="shared" si="5"/>
        <v/>
      </c>
      <c r="L73" s="131" t="str">
        <f>IF(A73="","",IF(E73&lt;&gt;"","Pagata",IF(D73&lt;CONFIGURAZIONE!$B$68,"Scaduta","Da pagare")))</f>
        <v/>
      </c>
      <c r="M73" s="131" t="str">
        <f t="shared" si="6"/>
        <v/>
      </c>
      <c r="N73" s="131" t="str">
        <f t="shared" si="7"/>
        <v/>
      </c>
      <c r="O73" s="131" t="str">
        <f t="shared" si="8"/>
        <v/>
      </c>
      <c r="P73" s="131"/>
      <c r="Q73" s="131" t="str">
        <f t="shared" si="9"/>
        <v/>
      </c>
      <c r="R73" s="152">
        <f>IF(A73="",0,IF(B73="ANNULLATO",0,IF(AND(B73="DEMO",CONFIGURAZIONE!$B$64="No"),0,1)))</f>
        <v>0</v>
      </c>
    </row>
    <row r="74" spans="1:18">
      <c r="A74" s="147"/>
      <c r="B74" s="148"/>
      <c r="C74" s="149"/>
      <c r="D74" s="149"/>
      <c r="E74" s="149"/>
      <c r="F74" s="148"/>
      <c r="G74" s="148"/>
      <c r="H74" s="148"/>
      <c r="I74" s="150"/>
      <c r="J74" s="150"/>
      <c r="K74" s="151" t="str">
        <f t="shared" si="5"/>
        <v/>
      </c>
      <c r="L74" s="131" t="str">
        <f>IF(A74="","",IF(E74&lt;&gt;"","Pagata",IF(D74&lt;CONFIGURAZIONE!$B$68,"Scaduta","Da pagare")))</f>
        <v/>
      </c>
      <c r="M74" s="131" t="str">
        <f t="shared" si="6"/>
        <v/>
      </c>
      <c r="N74" s="131" t="str">
        <f t="shared" si="7"/>
        <v/>
      </c>
      <c r="O74" s="131" t="str">
        <f t="shared" si="8"/>
        <v/>
      </c>
      <c r="P74" s="131"/>
      <c r="Q74" s="131" t="str">
        <f t="shared" si="9"/>
        <v/>
      </c>
      <c r="R74" s="152">
        <f>IF(A74="",0,IF(B74="ANNULLATO",0,IF(AND(B74="DEMO",CONFIGURAZIONE!$B$64="No"),0,1)))</f>
        <v>0</v>
      </c>
    </row>
    <row r="75" spans="1:18">
      <c r="A75" s="147"/>
      <c r="B75" s="148"/>
      <c r="C75" s="149"/>
      <c r="D75" s="149"/>
      <c r="E75" s="149"/>
      <c r="F75" s="148"/>
      <c r="G75" s="148"/>
      <c r="H75" s="148"/>
      <c r="I75" s="150"/>
      <c r="J75" s="150"/>
      <c r="K75" s="151" t="str">
        <f t="shared" si="5"/>
        <v/>
      </c>
      <c r="L75" s="131" t="str">
        <f>IF(A75="","",IF(E75&lt;&gt;"","Pagata",IF(D75&lt;CONFIGURAZIONE!$B$68,"Scaduta","Da pagare")))</f>
        <v/>
      </c>
      <c r="M75" s="131" t="str">
        <f t="shared" si="6"/>
        <v/>
      </c>
      <c r="N75" s="131" t="str">
        <f t="shared" si="7"/>
        <v/>
      </c>
      <c r="O75" s="131" t="str">
        <f t="shared" si="8"/>
        <v/>
      </c>
      <c r="P75" s="131"/>
      <c r="Q75" s="131" t="str">
        <f t="shared" si="9"/>
        <v/>
      </c>
      <c r="R75" s="152">
        <f>IF(A75="",0,IF(B75="ANNULLATO",0,IF(AND(B75="DEMO",CONFIGURAZIONE!$B$64="No"),0,1)))</f>
        <v>0</v>
      </c>
    </row>
    <row r="76" spans="1:18">
      <c r="A76" s="147"/>
      <c r="B76" s="148"/>
      <c r="C76" s="149"/>
      <c r="D76" s="149"/>
      <c r="E76" s="149"/>
      <c r="F76" s="148"/>
      <c r="G76" s="148"/>
      <c r="H76" s="148"/>
      <c r="I76" s="150"/>
      <c r="J76" s="150"/>
      <c r="K76" s="151" t="str">
        <f t="shared" si="5"/>
        <v/>
      </c>
      <c r="L76" s="131" t="str">
        <f>IF(A76="","",IF(E76&lt;&gt;"","Pagata",IF(D76&lt;CONFIGURAZIONE!$B$68,"Scaduta","Da pagare")))</f>
        <v/>
      </c>
      <c r="M76" s="131" t="str">
        <f t="shared" si="6"/>
        <v/>
      </c>
      <c r="N76" s="131" t="str">
        <f t="shared" si="7"/>
        <v/>
      </c>
      <c r="O76" s="131" t="str">
        <f t="shared" si="8"/>
        <v/>
      </c>
      <c r="P76" s="131"/>
      <c r="Q76" s="131" t="str">
        <f t="shared" si="9"/>
        <v/>
      </c>
      <c r="R76" s="152">
        <f>IF(A76="",0,IF(B76="ANNULLATO",0,IF(AND(B76="DEMO",CONFIGURAZIONE!$B$64="No"),0,1)))</f>
        <v>0</v>
      </c>
    </row>
    <row r="77" spans="1:18">
      <c r="A77" s="147"/>
      <c r="B77" s="148"/>
      <c r="C77" s="149"/>
      <c r="D77" s="149"/>
      <c r="E77" s="149"/>
      <c r="F77" s="148"/>
      <c r="G77" s="148"/>
      <c r="H77" s="148"/>
      <c r="I77" s="150"/>
      <c r="J77" s="150"/>
      <c r="K77" s="151" t="str">
        <f t="shared" si="5"/>
        <v/>
      </c>
      <c r="L77" s="131" t="str">
        <f>IF(A77="","",IF(E77&lt;&gt;"","Pagata",IF(D77&lt;CONFIGURAZIONE!$B$68,"Scaduta","Da pagare")))</f>
        <v/>
      </c>
      <c r="M77" s="131" t="str">
        <f t="shared" si="6"/>
        <v/>
      </c>
      <c r="N77" s="131" t="str">
        <f t="shared" si="7"/>
        <v/>
      </c>
      <c r="O77" s="131" t="str">
        <f t="shared" si="8"/>
        <v/>
      </c>
      <c r="P77" s="131"/>
      <c r="Q77" s="131" t="str">
        <f t="shared" si="9"/>
        <v/>
      </c>
      <c r="R77" s="152">
        <f>IF(A77="",0,IF(B77="ANNULLATO",0,IF(AND(B77="DEMO",CONFIGURAZIONE!$B$64="No"),0,1)))</f>
        <v>0</v>
      </c>
    </row>
    <row r="78" spans="1:18">
      <c r="A78" s="147"/>
      <c r="B78" s="148"/>
      <c r="C78" s="149"/>
      <c r="D78" s="149"/>
      <c r="E78" s="149"/>
      <c r="F78" s="148"/>
      <c r="G78" s="148"/>
      <c r="H78" s="148"/>
      <c r="I78" s="150"/>
      <c r="J78" s="150"/>
      <c r="K78" s="151" t="str">
        <f t="shared" si="5"/>
        <v/>
      </c>
      <c r="L78" s="131" t="str">
        <f>IF(A78="","",IF(E78&lt;&gt;"","Pagata",IF(D78&lt;CONFIGURAZIONE!$B$68,"Scaduta","Da pagare")))</f>
        <v/>
      </c>
      <c r="M78" s="131" t="str">
        <f t="shared" si="6"/>
        <v/>
      </c>
      <c r="N78" s="131" t="str">
        <f t="shared" si="7"/>
        <v/>
      </c>
      <c r="O78" s="131" t="str">
        <f t="shared" si="8"/>
        <v/>
      </c>
      <c r="P78" s="131"/>
      <c r="Q78" s="131" t="str">
        <f t="shared" si="9"/>
        <v/>
      </c>
      <c r="R78" s="152">
        <f>IF(A78="",0,IF(B78="ANNULLATO",0,IF(AND(B78="DEMO",CONFIGURAZIONE!$B$64="No"),0,1)))</f>
        <v>0</v>
      </c>
    </row>
    <row r="79" spans="1:18">
      <c r="A79" s="147"/>
      <c r="B79" s="148"/>
      <c r="C79" s="149"/>
      <c r="D79" s="149"/>
      <c r="E79" s="149"/>
      <c r="F79" s="148"/>
      <c r="G79" s="148"/>
      <c r="H79" s="148"/>
      <c r="I79" s="150"/>
      <c r="J79" s="150"/>
      <c r="K79" s="151" t="str">
        <f t="shared" si="5"/>
        <v/>
      </c>
      <c r="L79" s="131" t="str">
        <f>IF(A79="","",IF(E79&lt;&gt;"","Pagata",IF(D79&lt;CONFIGURAZIONE!$B$68,"Scaduta","Da pagare")))</f>
        <v/>
      </c>
      <c r="M79" s="131" t="str">
        <f t="shared" si="6"/>
        <v/>
      </c>
      <c r="N79" s="131" t="str">
        <f t="shared" si="7"/>
        <v/>
      </c>
      <c r="O79" s="131" t="str">
        <f t="shared" si="8"/>
        <v/>
      </c>
      <c r="P79" s="131"/>
      <c r="Q79" s="131" t="str">
        <f t="shared" si="9"/>
        <v/>
      </c>
      <c r="R79" s="152">
        <f>IF(A79="",0,IF(B79="ANNULLATO",0,IF(AND(B79="DEMO",CONFIGURAZIONE!$B$64="No"),0,1)))</f>
        <v>0</v>
      </c>
    </row>
    <row r="80" spans="1:18">
      <c r="A80" s="147"/>
      <c r="B80" s="148"/>
      <c r="C80" s="149"/>
      <c r="D80" s="149"/>
      <c r="E80" s="149"/>
      <c r="F80" s="148"/>
      <c r="G80" s="148"/>
      <c r="H80" s="148"/>
      <c r="I80" s="150"/>
      <c r="J80" s="150"/>
      <c r="K80" s="151" t="str">
        <f t="shared" si="5"/>
        <v/>
      </c>
      <c r="L80" s="131" t="str">
        <f>IF(A80="","",IF(E80&lt;&gt;"","Pagata",IF(D80&lt;CONFIGURAZIONE!$B$68,"Scaduta","Da pagare")))</f>
        <v/>
      </c>
      <c r="M80" s="131" t="str">
        <f t="shared" si="6"/>
        <v/>
      </c>
      <c r="N80" s="131" t="str">
        <f t="shared" si="7"/>
        <v/>
      </c>
      <c r="O80" s="131" t="str">
        <f t="shared" si="8"/>
        <v/>
      </c>
      <c r="P80" s="131"/>
      <c r="Q80" s="131" t="str">
        <f t="shared" si="9"/>
        <v/>
      </c>
      <c r="R80" s="152">
        <f>IF(A80="",0,IF(B80="ANNULLATO",0,IF(AND(B80="DEMO",CONFIGURAZIONE!$B$64="No"),0,1)))</f>
        <v>0</v>
      </c>
    </row>
    <row r="81" spans="1:18">
      <c r="A81" s="147"/>
      <c r="B81" s="148"/>
      <c r="C81" s="149"/>
      <c r="D81" s="149"/>
      <c r="E81" s="149"/>
      <c r="F81" s="148"/>
      <c r="G81" s="148"/>
      <c r="H81" s="148"/>
      <c r="I81" s="150"/>
      <c r="J81" s="150"/>
      <c r="K81" s="151" t="str">
        <f t="shared" si="5"/>
        <v/>
      </c>
      <c r="L81" s="131" t="str">
        <f>IF(A81="","",IF(E81&lt;&gt;"","Pagata",IF(D81&lt;CONFIGURAZIONE!$B$68,"Scaduta","Da pagare")))</f>
        <v/>
      </c>
      <c r="M81" s="131" t="str">
        <f t="shared" si="6"/>
        <v/>
      </c>
      <c r="N81" s="131" t="str">
        <f t="shared" si="7"/>
        <v/>
      </c>
      <c r="O81" s="131" t="str">
        <f t="shared" si="8"/>
        <v/>
      </c>
      <c r="P81" s="131"/>
      <c r="Q81" s="131" t="str">
        <f t="shared" si="9"/>
        <v/>
      </c>
      <c r="R81" s="152">
        <f>IF(A81="",0,IF(B81="ANNULLATO",0,IF(AND(B81="DEMO",CONFIGURAZIONE!$B$64="No"),0,1)))</f>
        <v>0</v>
      </c>
    </row>
    <row r="82" spans="1:18">
      <c r="A82" s="147"/>
      <c r="B82" s="148"/>
      <c r="C82" s="149"/>
      <c r="D82" s="149"/>
      <c r="E82" s="149"/>
      <c r="F82" s="148"/>
      <c r="G82" s="148"/>
      <c r="H82" s="148"/>
      <c r="I82" s="150"/>
      <c r="J82" s="150"/>
      <c r="K82" s="151" t="str">
        <f t="shared" si="5"/>
        <v/>
      </c>
      <c r="L82" s="131" t="str">
        <f>IF(A82="","",IF(E82&lt;&gt;"","Pagata",IF(D82&lt;CONFIGURAZIONE!$B$68,"Scaduta","Da pagare")))</f>
        <v/>
      </c>
      <c r="M82" s="131" t="str">
        <f t="shared" si="6"/>
        <v/>
      </c>
      <c r="N82" s="131" t="str">
        <f t="shared" si="7"/>
        <v/>
      </c>
      <c r="O82" s="131" t="str">
        <f t="shared" si="8"/>
        <v/>
      </c>
      <c r="P82" s="131"/>
      <c r="Q82" s="131" t="str">
        <f t="shared" si="9"/>
        <v/>
      </c>
      <c r="R82" s="152">
        <f>IF(A82="",0,IF(B82="ANNULLATO",0,IF(AND(B82="DEMO",CONFIGURAZIONE!$B$64="No"),0,1)))</f>
        <v>0</v>
      </c>
    </row>
    <row r="83" spans="1:18">
      <c r="A83" s="147"/>
      <c r="B83" s="148"/>
      <c r="C83" s="149"/>
      <c r="D83" s="149"/>
      <c r="E83" s="149"/>
      <c r="F83" s="148"/>
      <c r="G83" s="148"/>
      <c r="H83" s="148"/>
      <c r="I83" s="150"/>
      <c r="J83" s="150"/>
      <c r="K83" s="151" t="str">
        <f t="shared" si="5"/>
        <v/>
      </c>
      <c r="L83" s="131" t="str">
        <f>IF(A83="","",IF(E83&lt;&gt;"","Pagata",IF(D83&lt;CONFIGURAZIONE!$B$68,"Scaduta","Da pagare")))</f>
        <v/>
      </c>
      <c r="M83" s="131" t="str">
        <f t="shared" si="6"/>
        <v/>
      </c>
      <c r="N83" s="131" t="str">
        <f t="shared" si="7"/>
        <v/>
      </c>
      <c r="O83" s="131" t="str">
        <f t="shared" si="8"/>
        <v/>
      </c>
      <c r="P83" s="131"/>
      <c r="Q83" s="131" t="str">
        <f t="shared" si="9"/>
        <v/>
      </c>
      <c r="R83" s="152">
        <f>IF(A83="",0,IF(B83="ANNULLATO",0,IF(AND(B83="DEMO",CONFIGURAZIONE!$B$64="No"),0,1)))</f>
        <v>0</v>
      </c>
    </row>
    <row r="84" spans="1:18">
      <c r="A84" s="147"/>
      <c r="B84" s="148"/>
      <c r="C84" s="149"/>
      <c r="D84" s="149"/>
      <c r="E84" s="149"/>
      <c r="F84" s="148"/>
      <c r="G84" s="148"/>
      <c r="H84" s="148"/>
      <c r="I84" s="150"/>
      <c r="J84" s="150"/>
      <c r="K84" s="151" t="str">
        <f t="shared" si="5"/>
        <v/>
      </c>
      <c r="L84" s="131" t="str">
        <f>IF(A84="","",IF(E84&lt;&gt;"","Pagata",IF(D84&lt;CONFIGURAZIONE!$B$68,"Scaduta","Da pagare")))</f>
        <v/>
      </c>
      <c r="M84" s="131" t="str">
        <f t="shared" si="6"/>
        <v/>
      </c>
      <c r="N84" s="131" t="str">
        <f t="shared" si="7"/>
        <v/>
      </c>
      <c r="O84" s="131" t="str">
        <f t="shared" si="8"/>
        <v/>
      </c>
      <c r="P84" s="131"/>
      <c r="Q84" s="131" t="str">
        <f t="shared" si="9"/>
        <v/>
      </c>
      <c r="R84" s="152">
        <f>IF(A84="",0,IF(B84="ANNULLATO",0,IF(AND(B84="DEMO",CONFIGURAZIONE!$B$64="No"),0,1)))</f>
        <v>0</v>
      </c>
    </row>
    <row r="85" spans="1:18">
      <c r="A85" s="147"/>
      <c r="B85" s="148"/>
      <c r="C85" s="149"/>
      <c r="D85" s="149"/>
      <c r="E85" s="149"/>
      <c r="F85" s="148"/>
      <c r="G85" s="148"/>
      <c r="H85" s="148"/>
      <c r="I85" s="150"/>
      <c r="J85" s="150"/>
      <c r="K85" s="151" t="str">
        <f t="shared" si="5"/>
        <v/>
      </c>
      <c r="L85" s="131" t="str">
        <f>IF(A85="","",IF(E85&lt;&gt;"","Pagata",IF(D85&lt;CONFIGURAZIONE!$B$68,"Scaduta","Da pagare")))</f>
        <v/>
      </c>
      <c r="M85" s="131" t="str">
        <f t="shared" si="6"/>
        <v/>
      </c>
      <c r="N85" s="131" t="str">
        <f t="shared" si="7"/>
        <v/>
      </c>
      <c r="O85" s="131" t="str">
        <f t="shared" si="8"/>
        <v/>
      </c>
      <c r="P85" s="131"/>
      <c r="Q85" s="131" t="str">
        <f t="shared" si="9"/>
        <v/>
      </c>
      <c r="R85" s="152">
        <f>IF(A85="",0,IF(B85="ANNULLATO",0,IF(AND(B85="DEMO",CONFIGURAZIONE!$B$64="No"),0,1)))</f>
        <v>0</v>
      </c>
    </row>
    <row r="86" spans="1:18">
      <c r="A86" s="147"/>
      <c r="B86" s="148"/>
      <c r="C86" s="149"/>
      <c r="D86" s="149"/>
      <c r="E86" s="149"/>
      <c r="F86" s="148"/>
      <c r="G86" s="148"/>
      <c r="H86" s="148"/>
      <c r="I86" s="150"/>
      <c r="J86" s="150"/>
      <c r="K86" s="151" t="str">
        <f t="shared" si="5"/>
        <v/>
      </c>
      <c r="L86" s="131" t="str">
        <f>IF(A86="","",IF(E86&lt;&gt;"","Pagata",IF(D86&lt;CONFIGURAZIONE!$B$68,"Scaduta","Da pagare")))</f>
        <v/>
      </c>
      <c r="M86" s="131" t="str">
        <f t="shared" si="6"/>
        <v/>
      </c>
      <c r="N86" s="131" t="str">
        <f t="shared" si="7"/>
        <v/>
      </c>
      <c r="O86" s="131" t="str">
        <f t="shared" si="8"/>
        <v/>
      </c>
      <c r="P86" s="131"/>
      <c r="Q86" s="131" t="str">
        <f t="shared" si="9"/>
        <v/>
      </c>
      <c r="R86" s="152">
        <f>IF(A86="",0,IF(B86="ANNULLATO",0,IF(AND(B86="DEMO",CONFIGURAZIONE!$B$64="No"),0,1)))</f>
        <v>0</v>
      </c>
    </row>
    <row r="87" spans="1:18">
      <c r="A87" s="147"/>
      <c r="B87" s="148"/>
      <c r="C87" s="149"/>
      <c r="D87" s="149"/>
      <c r="E87" s="149"/>
      <c r="F87" s="148"/>
      <c r="G87" s="148"/>
      <c r="H87" s="148"/>
      <c r="I87" s="150"/>
      <c r="J87" s="150"/>
      <c r="K87" s="151" t="str">
        <f t="shared" si="5"/>
        <v/>
      </c>
      <c r="L87" s="131" t="str">
        <f>IF(A87="","",IF(E87&lt;&gt;"","Pagata",IF(D87&lt;CONFIGURAZIONE!$B$68,"Scaduta","Da pagare")))</f>
        <v/>
      </c>
      <c r="M87" s="131" t="str">
        <f t="shared" si="6"/>
        <v/>
      </c>
      <c r="N87" s="131" t="str">
        <f t="shared" si="7"/>
        <v/>
      </c>
      <c r="O87" s="131" t="str">
        <f t="shared" si="8"/>
        <v/>
      </c>
      <c r="P87" s="131"/>
      <c r="Q87" s="131" t="str">
        <f t="shared" si="9"/>
        <v/>
      </c>
      <c r="R87" s="152">
        <f>IF(A87="",0,IF(B87="ANNULLATO",0,IF(AND(B87="DEMO",CONFIGURAZIONE!$B$64="No"),0,1)))</f>
        <v>0</v>
      </c>
    </row>
    <row r="88" spans="1:18">
      <c r="A88" s="147"/>
      <c r="B88" s="148"/>
      <c r="C88" s="149"/>
      <c r="D88" s="149"/>
      <c r="E88" s="149"/>
      <c r="F88" s="148"/>
      <c r="G88" s="148"/>
      <c r="H88" s="148"/>
      <c r="I88" s="150"/>
      <c r="J88" s="150"/>
      <c r="K88" s="151" t="str">
        <f t="shared" si="5"/>
        <v/>
      </c>
      <c r="L88" s="131" t="str">
        <f>IF(A88="","",IF(E88&lt;&gt;"","Pagata",IF(D88&lt;CONFIGURAZIONE!$B$68,"Scaduta","Da pagare")))</f>
        <v/>
      </c>
      <c r="M88" s="131" t="str">
        <f t="shared" si="6"/>
        <v/>
      </c>
      <c r="N88" s="131" t="str">
        <f t="shared" si="7"/>
        <v/>
      </c>
      <c r="O88" s="131" t="str">
        <f t="shared" si="8"/>
        <v/>
      </c>
      <c r="P88" s="131"/>
      <c r="Q88" s="131" t="str">
        <f t="shared" si="9"/>
        <v/>
      </c>
      <c r="R88" s="152">
        <f>IF(A88="",0,IF(B88="ANNULLATO",0,IF(AND(B88="DEMO",CONFIGURAZIONE!$B$64="No"),0,1)))</f>
        <v>0</v>
      </c>
    </row>
    <row r="89" spans="1:18">
      <c r="A89" s="147"/>
      <c r="B89" s="148"/>
      <c r="C89" s="149"/>
      <c r="D89" s="149"/>
      <c r="E89" s="149"/>
      <c r="F89" s="148"/>
      <c r="G89" s="148"/>
      <c r="H89" s="148"/>
      <c r="I89" s="150"/>
      <c r="J89" s="150"/>
      <c r="K89" s="151" t="str">
        <f t="shared" si="5"/>
        <v/>
      </c>
      <c r="L89" s="131" t="str">
        <f>IF(A89="","",IF(E89&lt;&gt;"","Pagata",IF(D89&lt;CONFIGURAZIONE!$B$68,"Scaduta","Da pagare")))</f>
        <v/>
      </c>
      <c r="M89" s="131" t="str">
        <f t="shared" si="6"/>
        <v/>
      </c>
      <c r="N89" s="131" t="str">
        <f t="shared" si="7"/>
        <v/>
      </c>
      <c r="O89" s="131" t="str">
        <f t="shared" si="8"/>
        <v/>
      </c>
      <c r="P89" s="131"/>
      <c r="Q89" s="131" t="str">
        <f t="shared" si="9"/>
        <v/>
      </c>
      <c r="R89" s="152">
        <f>IF(A89="",0,IF(B89="ANNULLATO",0,IF(AND(B89="DEMO",CONFIGURAZIONE!$B$64="No"),0,1)))</f>
        <v>0</v>
      </c>
    </row>
    <row r="90" spans="1:18">
      <c r="A90" s="147"/>
      <c r="B90" s="148"/>
      <c r="C90" s="149"/>
      <c r="D90" s="149"/>
      <c r="E90" s="149"/>
      <c r="F90" s="148"/>
      <c r="G90" s="148"/>
      <c r="H90" s="148"/>
      <c r="I90" s="150"/>
      <c r="J90" s="150"/>
      <c r="K90" s="151" t="str">
        <f t="shared" si="5"/>
        <v/>
      </c>
      <c r="L90" s="131" t="str">
        <f>IF(A90="","",IF(E90&lt;&gt;"","Pagata",IF(D90&lt;CONFIGURAZIONE!$B$68,"Scaduta","Da pagare")))</f>
        <v/>
      </c>
      <c r="M90" s="131" t="str">
        <f t="shared" si="6"/>
        <v/>
      </c>
      <c r="N90" s="131" t="str">
        <f t="shared" si="7"/>
        <v/>
      </c>
      <c r="O90" s="131" t="str">
        <f t="shared" si="8"/>
        <v/>
      </c>
      <c r="P90" s="131"/>
      <c r="Q90" s="131" t="str">
        <f t="shared" si="9"/>
        <v/>
      </c>
      <c r="R90" s="152">
        <f>IF(A90="",0,IF(B90="ANNULLATO",0,IF(AND(B90="DEMO",CONFIGURAZIONE!$B$64="No"),0,1)))</f>
        <v>0</v>
      </c>
    </row>
    <row r="91" spans="1:18">
      <c r="A91" s="147"/>
      <c r="B91" s="148"/>
      <c r="C91" s="149"/>
      <c r="D91" s="149"/>
      <c r="E91" s="149"/>
      <c r="F91" s="148"/>
      <c r="G91" s="148"/>
      <c r="H91" s="148"/>
      <c r="I91" s="150"/>
      <c r="J91" s="150"/>
      <c r="K91" s="151" t="str">
        <f t="shared" si="5"/>
        <v/>
      </c>
      <c r="L91" s="131" t="str">
        <f>IF(A91="","",IF(E91&lt;&gt;"","Pagata",IF(D91&lt;CONFIGURAZIONE!$B$68,"Scaduta","Da pagare")))</f>
        <v/>
      </c>
      <c r="M91" s="131" t="str">
        <f t="shared" si="6"/>
        <v/>
      </c>
      <c r="N91" s="131" t="str">
        <f t="shared" si="7"/>
        <v/>
      </c>
      <c r="O91" s="131" t="str">
        <f t="shared" si="8"/>
        <v/>
      </c>
      <c r="P91" s="131"/>
      <c r="Q91" s="131" t="str">
        <f t="shared" si="9"/>
        <v/>
      </c>
      <c r="R91" s="152">
        <f>IF(A91="",0,IF(B91="ANNULLATO",0,IF(AND(B91="DEMO",CONFIGURAZIONE!$B$64="No"),0,1)))</f>
        <v>0</v>
      </c>
    </row>
    <row r="92" spans="1:18">
      <c r="A92" s="147"/>
      <c r="B92" s="148"/>
      <c r="C92" s="149"/>
      <c r="D92" s="149"/>
      <c r="E92" s="149"/>
      <c r="F92" s="148"/>
      <c r="G92" s="148"/>
      <c r="H92" s="148"/>
      <c r="I92" s="150"/>
      <c r="J92" s="150"/>
      <c r="K92" s="151" t="str">
        <f t="shared" si="5"/>
        <v/>
      </c>
      <c r="L92" s="131" t="str">
        <f>IF(A92="","",IF(E92&lt;&gt;"","Pagata",IF(D92&lt;CONFIGURAZIONE!$B$68,"Scaduta","Da pagare")))</f>
        <v/>
      </c>
      <c r="M92" s="131" t="str">
        <f t="shared" si="6"/>
        <v/>
      </c>
      <c r="N92" s="131" t="str">
        <f t="shared" si="7"/>
        <v/>
      </c>
      <c r="O92" s="131" t="str">
        <f t="shared" si="8"/>
        <v/>
      </c>
      <c r="P92" s="131"/>
      <c r="Q92" s="131" t="str">
        <f t="shared" si="9"/>
        <v/>
      </c>
      <c r="R92" s="152">
        <f>IF(A92="",0,IF(B92="ANNULLATO",0,IF(AND(B92="DEMO",CONFIGURAZIONE!$B$64="No"),0,1)))</f>
        <v>0</v>
      </c>
    </row>
    <row r="93" spans="1:18">
      <c r="A93" s="147"/>
      <c r="B93" s="148"/>
      <c r="C93" s="149"/>
      <c r="D93" s="149"/>
      <c r="E93" s="149"/>
      <c r="F93" s="148"/>
      <c r="G93" s="148"/>
      <c r="H93" s="148"/>
      <c r="I93" s="150"/>
      <c r="J93" s="150"/>
      <c r="K93" s="151" t="str">
        <f t="shared" si="5"/>
        <v/>
      </c>
      <c r="L93" s="131" t="str">
        <f>IF(A93="","",IF(E93&lt;&gt;"","Pagata",IF(D93&lt;CONFIGURAZIONE!$B$68,"Scaduta","Da pagare")))</f>
        <v/>
      </c>
      <c r="M93" s="131" t="str">
        <f t="shared" si="6"/>
        <v/>
      </c>
      <c r="N93" s="131" t="str">
        <f t="shared" si="7"/>
        <v/>
      </c>
      <c r="O93" s="131" t="str">
        <f t="shared" si="8"/>
        <v/>
      </c>
      <c r="P93" s="131"/>
      <c r="Q93" s="131" t="str">
        <f t="shared" si="9"/>
        <v/>
      </c>
      <c r="R93" s="152">
        <f>IF(A93="",0,IF(B93="ANNULLATO",0,IF(AND(B93="DEMO",CONFIGURAZIONE!$B$64="No"),0,1)))</f>
        <v>0</v>
      </c>
    </row>
    <row r="94" spans="1:18">
      <c r="A94" s="147"/>
      <c r="B94" s="148"/>
      <c r="C94" s="149"/>
      <c r="D94" s="149"/>
      <c r="E94" s="149"/>
      <c r="F94" s="148"/>
      <c r="G94" s="148"/>
      <c r="H94" s="148"/>
      <c r="I94" s="150"/>
      <c r="J94" s="150"/>
      <c r="K94" s="151" t="str">
        <f t="shared" si="5"/>
        <v/>
      </c>
      <c r="L94" s="131" t="str">
        <f>IF(A94="","",IF(E94&lt;&gt;"","Pagata",IF(D94&lt;CONFIGURAZIONE!$B$68,"Scaduta","Da pagare")))</f>
        <v/>
      </c>
      <c r="M94" s="131" t="str">
        <f t="shared" si="6"/>
        <v/>
      </c>
      <c r="N94" s="131" t="str">
        <f t="shared" si="7"/>
        <v/>
      </c>
      <c r="O94" s="131" t="str">
        <f t="shared" si="8"/>
        <v/>
      </c>
      <c r="P94" s="131"/>
      <c r="Q94" s="131" t="str">
        <f t="shared" si="9"/>
        <v/>
      </c>
      <c r="R94" s="152">
        <f>IF(A94="",0,IF(B94="ANNULLATO",0,IF(AND(B94="DEMO",CONFIGURAZIONE!$B$64="No"),0,1)))</f>
        <v>0</v>
      </c>
    </row>
    <row r="95" spans="1:18">
      <c r="A95" s="147"/>
      <c r="B95" s="148"/>
      <c r="C95" s="149"/>
      <c r="D95" s="149"/>
      <c r="E95" s="149"/>
      <c r="F95" s="148"/>
      <c r="G95" s="148"/>
      <c r="H95" s="148"/>
      <c r="I95" s="150"/>
      <c r="J95" s="150"/>
      <c r="K95" s="151" t="str">
        <f t="shared" si="5"/>
        <v/>
      </c>
      <c r="L95" s="131" t="str">
        <f>IF(A95="","",IF(E95&lt;&gt;"","Pagata",IF(D95&lt;CONFIGURAZIONE!$B$68,"Scaduta","Da pagare")))</f>
        <v/>
      </c>
      <c r="M95" s="131" t="str">
        <f t="shared" si="6"/>
        <v/>
      </c>
      <c r="N95" s="131" t="str">
        <f t="shared" si="7"/>
        <v/>
      </c>
      <c r="O95" s="131" t="str">
        <f t="shared" si="8"/>
        <v/>
      </c>
      <c r="P95" s="131"/>
      <c r="Q95" s="131" t="str">
        <f t="shared" si="9"/>
        <v/>
      </c>
      <c r="R95" s="152">
        <f>IF(A95="",0,IF(B95="ANNULLATO",0,IF(AND(B95="DEMO",CONFIGURAZIONE!$B$64="No"),0,1)))</f>
        <v>0</v>
      </c>
    </row>
    <row r="96" spans="1:18">
      <c r="A96" s="147"/>
      <c r="B96" s="148"/>
      <c r="C96" s="149"/>
      <c r="D96" s="149"/>
      <c r="E96" s="149"/>
      <c r="F96" s="148"/>
      <c r="G96" s="148"/>
      <c r="H96" s="148"/>
      <c r="I96" s="150"/>
      <c r="J96" s="150"/>
      <c r="K96" s="151" t="str">
        <f t="shared" si="5"/>
        <v/>
      </c>
      <c r="L96" s="131" t="str">
        <f>IF(A96="","",IF(E96&lt;&gt;"","Pagata",IF(D96&lt;CONFIGURAZIONE!$B$68,"Scaduta","Da pagare")))</f>
        <v/>
      </c>
      <c r="M96" s="131" t="str">
        <f t="shared" si="6"/>
        <v/>
      </c>
      <c r="N96" s="131" t="str">
        <f t="shared" si="7"/>
        <v/>
      </c>
      <c r="O96" s="131" t="str">
        <f t="shared" si="8"/>
        <v/>
      </c>
      <c r="P96" s="131"/>
      <c r="Q96" s="131" t="str">
        <f t="shared" si="9"/>
        <v/>
      </c>
      <c r="R96" s="152">
        <f>IF(A96="",0,IF(B96="ANNULLATO",0,IF(AND(B96="DEMO",CONFIGURAZIONE!$B$64="No"),0,1)))</f>
        <v>0</v>
      </c>
    </row>
    <row r="97" spans="1:18">
      <c r="A97" s="147"/>
      <c r="B97" s="148"/>
      <c r="C97" s="149"/>
      <c r="D97" s="149"/>
      <c r="E97" s="149"/>
      <c r="F97" s="148"/>
      <c r="G97" s="148"/>
      <c r="H97" s="148"/>
      <c r="I97" s="150"/>
      <c r="J97" s="150"/>
      <c r="K97" s="151" t="str">
        <f t="shared" si="5"/>
        <v/>
      </c>
      <c r="L97" s="131" t="str">
        <f>IF(A97="","",IF(E97&lt;&gt;"","Pagata",IF(D97&lt;CONFIGURAZIONE!$B$68,"Scaduta","Da pagare")))</f>
        <v/>
      </c>
      <c r="M97" s="131" t="str">
        <f t="shared" si="6"/>
        <v/>
      </c>
      <c r="N97" s="131" t="str">
        <f t="shared" si="7"/>
        <v/>
      </c>
      <c r="O97" s="131" t="str">
        <f t="shared" si="8"/>
        <v/>
      </c>
      <c r="P97" s="131"/>
      <c r="Q97" s="131" t="str">
        <f t="shared" si="9"/>
        <v/>
      </c>
      <c r="R97" s="152">
        <f>IF(A97="",0,IF(B97="ANNULLATO",0,IF(AND(B97="DEMO",CONFIGURAZIONE!$B$64="No"),0,1)))</f>
        <v>0</v>
      </c>
    </row>
    <row r="98" spans="1:18">
      <c r="A98" s="147"/>
      <c r="B98" s="148"/>
      <c r="C98" s="149"/>
      <c r="D98" s="149"/>
      <c r="E98" s="149"/>
      <c r="F98" s="148"/>
      <c r="G98" s="148"/>
      <c r="H98" s="148"/>
      <c r="I98" s="150"/>
      <c r="J98" s="150"/>
      <c r="K98" s="151" t="str">
        <f t="shared" si="5"/>
        <v/>
      </c>
      <c r="L98" s="131" t="str">
        <f>IF(A98="","",IF(E98&lt;&gt;"","Pagata",IF(D98&lt;CONFIGURAZIONE!$B$68,"Scaduta","Da pagare")))</f>
        <v/>
      </c>
      <c r="M98" s="131" t="str">
        <f t="shared" si="6"/>
        <v/>
      </c>
      <c r="N98" s="131" t="str">
        <f t="shared" si="7"/>
        <v/>
      </c>
      <c r="O98" s="131" t="str">
        <f t="shared" si="8"/>
        <v/>
      </c>
      <c r="P98" s="131"/>
      <c r="Q98" s="131" t="str">
        <f t="shared" si="9"/>
        <v/>
      </c>
      <c r="R98" s="152">
        <f>IF(A98="",0,IF(B98="ANNULLATO",0,IF(AND(B98="DEMO",CONFIGURAZIONE!$B$64="No"),0,1)))</f>
        <v>0</v>
      </c>
    </row>
    <row r="99" spans="1:18">
      <c r="A99" s="147"/>
      <c r="B99" s="148"/>
      <c r="C99" s="149"/>
      <c r="D99" s="149"/>
      <c r="E99" s="149"/>
      <c r="F99" s="148"/>
      <c r="G99" s="148"/>
      <c r="H99" s="148"/>
      <c r="I99" s="150"/>
      <c r="J99" s="150"/>
      <c r="K99" s="151" t="str">
        <f t="shared" si="5"/>
        <v/>
      </c>
      <c r="L99" s="131" t="str">
        <f>IF(A99="","",IF(E99&lt;&gt;"","Pagata",IF(D99&lt;CONFIGURAZIONE!$B$68,"Scaduta","Da pagare")))</f>
        <v/>
      </c>
      <c r="M99" s="131" t="str">
        <f t="shared" si="6"/>
        <v/>
      </c>
      <c r="N99" s="131" t="str">
        <f t="shared" si="7"/>
        <v/>
      </c>
      <c r="O99" s="131" t="str">
        <f t="shared" si="8"/>
        <v/>
      </c>
      <c r="P99" s="131"/>
      <c r="Q99" s="131" t="str">
        <f t="shared" si="9"/>
        <v/>
      </c>
      <c r="R99" s="152">
        <f>IF(A99="",0,IF(B99="ANNULLATO",0,IF(AND(B99="DEMO",CONFIGURAZIONE!$B$64="No"),0,1)))</f>
        <v>0</v>
      </c>
    </row>
    <row r="100" spans="1:18">
      <c r="A100" s="147"/>
      <c r="B100" s="148"/>
      <c r="C100" s="149"/>
      <c r="D100" s="149"/>
      <c r="E100" s="149"/>
      <c r="F100" s="148"/>
      <c r="G100" s="148"/>
      <c r="H100" s="148"/>
      <c r="I100" s="150"/>
      <c r="J100" s="150"/>
      <c r="K100" s="151" t="str">
        <f t="shared" si="5"/>
        <v/>
      </c>
      <c r="L100" s="131" t="str">
        <f>IF(A100="","",IF(E100&lt;&gt;"","Pagata",IF(D100&lt;CONFIGURAZIONE!$B$68,"Scaduta","Da pagare")))</f>
        <v/>
      </c>
      <c r="M100" s="131" t="str">
        <f t="shared" si="6"/>
        <v/>
      </c>
      <c r="N100" s="131" t="str">
        <f t="shared" si="7"/>
        <v/>
      </c>
      <c r="O100" s="131" t="str">
        <f t="shared" si="8"/>
        <v/>
      </c>
      <c r="P100" s="131"/>
      <c r="Q100" s="131" t="str">
        <f t="shared" si="9"/>
        <v/>
      </c>
      <c r="R100" s="152">
        <f>IF(A100="",0,IF(B100="ANNULLATO",0,IF(AND(B100="DEMO",CONFIGURAZIONE!$B$64="No"),0,1)))</f>
        <v>0</v>
      </c>
    </row>
    <row r="101" spans="1:18">
      <c r="A101" s="147"/>
      <c r="B101" s="148"/>
      <c r="C101" s="149"/>
      <c r="D101" s="149"/>
      <c r="E101" s="149"/>
      <c r="F101" s="148"/>
      <c r="G101" s="148"/>
      <c r="H101" s="148"/>
      <c r="I101" s="150"/>
      <c r="J101" s="150"/>
      <c r="K101" s="151" t="str">
        <f t="shared" si="5"/>
        <v/>
      </c>
      <c r="L101" s="131" t="str">
        <f>IF(A101="","",IF(E101&lt;&gt;"","Pagata",IF(D101&lt;CONFIGURAZIONE!$B$68,"Scaduta","Da pagare")))</f>
        <v/>
      </c>
      <c r="M101" s="131" t="str">
        <f t="shared" si="6"/>
        <v/>
      </c>
      <c r="N101" s="131" t="str">
        <f t="shared" si="7"/>
        <v/>
      </c>
      <c r="O101" s="131" t="str">
        <f t="shared" si="8"/>
        <v/>
      </c>
      <c r="P101" s="131"/>
      <c r="Q101" s="131" t="str">
        <f t="shared" si="9"/>
        <v/>
      </c>
      <c r="R101" s="152">
        <f>IF(A101="",0,IF(B101="ANNULLATO",0,IF(AND(B101="DEMO",CONFIGURAZIONE!$B$64="No"),0,1)))</f>
        <v>0</v>
      </c>
    </row>
    <row r="102" spans="1:18">
      <c r="A102" s="147"/>
      <c r="B102" s="148"/>
      <c r="C102" s="149"/>
      <c r="D102" s="149"/>
      <c r="E102" s="149"/>
      <c r="F102" s="148"/>
      <c r="G102" s="148"/>
      <c r="H102" s="148"/>
      <c r="I102" s="150"/>
      <c r="J102" s="150"/>
      <c r="K102" s="151" t="str">
        <f t="shared" si="5"/>
        <v/>
      </c>
      <c r="L102" s="131" t="str">
        <f>IF(A102="","",IF(E102&lt;&gt;"","Pagata",IF(D102&lt;CONFIGURAZIONE!$B$68,"Scaduta","Da pagare")))</f>
        <v/>
      </c>
      <c r="M102" s="131" t="str">
        <f t="shared" si="6"/>
        <v/>
      </c>
      <c r="N102" s="131" t="str">
        <f t="shared" si="7"/>
        <v/>
      </c>
      <c r="O102" s="131" t="str">
        <f t="shared" si="8"/>
        <v/>
      </c>
      <c r="P102" s="131"/>
      <c r="Q102" s="131" t="str">
        <f t="shared" si="9"/>
        <v/>
      </c>
      <c r="R102" s="152">
        <f>IF(A102="",0,IF(B102="ANNULLATO",0,IF(AND(B102="DEMO",CONFIGURAZIONE!$B$64="No"),0,1)))</f>
        <v>0</v>
      </c>
    </row>
    <row r="103" spans="1:18">
      <c r="A103" s="147"/>
      <c r="B103" s="148"/>
      <c r="C103" s="149"/>
      <c r="D103" s="149"/>
      <c r="E103" s="149"/>
      <c r="F103" s="148"/>
      <c r="G103" s="148"/>
      <c r="H103" s="148"/>
      <c r="I103" s="150"/>
      <c r="J103" s="150"/>
      <c r="K103" s="151" t="str">
        <f t="shared" si="5"/>
        <v/>
      </c>
      <c r="L103" s="131" t="str">
        <f>IF(A103="","",IF(E103&lt;&gt;"","Pagata",IF(D103&lt;CONFIGURAZIONE!$B$68,"Scaduta","Da pagare")))</f>
        <v/>
      </c>
      <c r="M103" s="131" t="str">
        <f t="shared" si="6"/>
        <v/>
      </c>
      <c r="N103" s="131" t="str">
        <f t="shared" si="7"/>
        <v/>
      </c>
      <c r="O103" s="131" t="str">
        <f t="shared" si="8"/>
        <v/>
      </c>
      <c r="P103" s="131"/>
      <c r="Q103" s="131" t="str">
        <f t="shared" si="9"/>
        <v/>
      </c>
      <c r="R103" s="152">
        <f>IF(A103="",0,IF(B103="ANNULLATO",0,IF(AND(B103="DEMO",CONFIGURAZIONE!$B$64="No"),0,1)))</f>
        <v>0</v>
      </c>
    </row>
    <row r="104" spans="1:18">
      <c r="A104" s="147"/>
      <c r="B104" s="148"/>
      <c r="C104" s="149"/>
      <c r="D104" s="149"/>
      <c r="E104" s="149"/>
      <c r="F104" s="148"/>
      <c r="G104" s="148"/>
      <c r="H104" s="148"/>
      <c r="I104" s="150"/>
      <c r="J104" s="150"/>
      <c r="K104" s="151" t="str">
        <f t="shared" si="5"/>
        <v/>
      </c>
      <c r="L104" s="131" t="str">
        <f>IF(A104="","",IF(E104&lt;&gt;"","Pagata",IF(D104&lt;CONFIGURAZIONE!$B$68,"Scaduta","Da pagare")))</f>
        <v/>
      </c>
      <c r="M104" s="131" t="str">
        <f t="shared" si="6"/>
        <v/>
      </c>
      <c r="N104" s="131" t="str">
        <f t="shared" si="7"/>
        <v/>
      </c>
      <c r="O104" s="131" t="str">
        <f t="shared" si="8"/>
        <v/>
      </c>
      <c r="P104" s="131"/>
      <c r="Q104" s="131" t="str">
        <f t="shared" si="9"/>
        <v/>
      </c>
      <c r="R104" s="152">
        <f>IF(A104="",0,IF(B104="ANNULLATO",0,IF(AND(B104="DEMO",CONFIGURAZIONE!$B$64="No"),0,1)))</f>
        <v>0</v>
      </c>
    </row>
    <row r="105" spans="1:18">
      <c r="A105" s="147"/>
      <c r="B105" s="148"/>
      <c r="C105" s="149"/>
      <c r="D105" s="149"/>
      <c r="E105" s="149"/>
      <c r="F105" s="148"/>
      <c r="G105" s="148"/>
      <c r="H105" s="148"/>
      <c r="I105" s="150"/>
      <c r="J105" s="150"/>
      <c r="K105" s="151" t="str">
        <f t="shared" si="5"/>
        <v/>
      </c>
      <c r="L105" s="131" t="str">
        <f>IF(A105="","",IF(E105&lt;&gt;"","Pagata",IF(D105&lt;CONFIGURAZIONE!$B$68,"Scaduta","Da pagare")))</f>
        <v/>
      </c>
      <c r="M105" s="131" t="str">
        <f t="shared" si="6"/>
        <v/>
      </c>
      <c r="N105" s="131" t="str">
        <f t="shared" si="7"/>
        <v/>
      </c>
      <c r="O105" s="131" t="str">
        <f t="shared" si="8"/>
        <v/>
      </c>
      <c r="P105" s="131"/>
      <c r="Q105" s="131" t="str">
        <f t="shared" si="9"/>
        <v/>
      </c>
      <c r="R105" s="152">
        <f>IF(A105="",0,IF(B105="ANNULLATO",0,IF(AND(B105="DEMO",CONFIGURAZIONE!$B$64="No"),0,1)))</f>
        <v>0</v>
      </c>
    </row>
    <row r="106" spans="1:18">
      <c r="A106" s="147"/>
      <c r="B106" s="148"/>
      <c r="C106" s="149"/>
      <c r="D106" s="149"/>
      <c r="E106" s="149"/>
      <c r="F106" s="148"/>
      <c r="G106" s="148"/>
      <c r="H106" s="148"/>
      <c r="I106" s="150"/>
      <c r="J106" s="150"/>
      <c r="K106" s="151" t="str">
        <f t="shared" si="5"/>
        <v/>
      </c>
      <c r="L106" s="131" t="str">
        <f>IF(A106="","",IF(E106&lt;&gt;"","Pagata",IF(D106&lt;CONFIGURAZIONE!$B$68,"Scaduta","Da pagare")))</f>
        <v/>
      </c>
      <c r="M106" s="131" t="str">
        <f t="shared" si="6"/>
        <v/>
      </c>
      <c r="N106" s="131" t="str">
        <f t="shared" si="7"/>
        <v/>
      </c>
      <c r="O106" s="131" t="str">
        <f t="shared" si="8"/>
        <v/>
      </c>
      <c r="P106" s="131"/>
      <c r="Q106" s="131" t="str">
        <f t="shared" si="9"/>
        <v/>
      </c>
      <c r="R106" s="152">
        <f>IF(A106="",0,IF(B106="ANNULLATO",0,IF(AND(B106="DEMO",CONFIGURAZIONE!$B$64="No"),0,1)))</f>
        <v>0</v>
      </c>
    </row>
    <row r="107" spans="1:18">
      <c r="A107" s="147"/>
      <c r="B107" s="148"/>
      <c r="C107" s="149"/>
      <c r="D107" s="149"/>
      <c r="E107" s="149"/>
      <c r="F107" s="148"/>
      <c r="G107" s="148"/>
      <c r="H107" s="148"/>
      <c r="I107" s="150"/>
      <c r="J107" s="150"/>
      <c r="K107" s="151" t="str">
        <f t="shared" si="5"/>
        <v/>
      </c>
      <c r="L107" s="131" t="str">
        <f>IF(A107="","",IF(E107&lt;&gt;"","Pagata",IF(D107&lt;CONFIGURAZIONE!$B$68,"Scaduta","Da pagare")))</f>
        <v/>
      </c>
      <c r="M107" s="131" t="str">
        <f t="shared" si="6"/>
        <v/>
      </c>
      <c r="N107" s="131" t="str">
        <f t="shared" si="7"/>
        <v/>
      </c>
      <c r="O107" s="131" t="str">
        <f t="shared" si="8"/>
        <v/>
      </c>
      <c r="P107" s="131"/>
      <c r="Q107" s="131" t="str">
        <f t="shared" si="9"/>
        <v/>
      </c>
      <c r="R107" s="152">
        <f>IF(A107="",0,IF(B107="ANNULLATO",0,IF(AND(B107="DEMO",CONFIGURAZIONE!$B$64="No"),0,1)))</f>
        <v>0</v>
      </c>
    </row>
    <row r="108" spans="1:18">
      <c r="A108" s="147"/>
      <c r="B108" s="148"/>
      <c r="C108" s="149"/>
      <c r="D108" s="149"/>
      <c r="E108" s="149"/>
      <c r="F108" s="148"/>
      <c r="G108" s="148"/>
      <c r="H108" s="148"/>
      <c r="I108" s="150"/>
      <c r="J108" s="150"/>
      <c r="K108" s="151" t="str">
        <f t="shared" si="5"/>
        <v/>
      </c>
      <c r="L108" s="131" t="str">
        <f>IF(A108="","",IF(E108&lt;&gt;"","Pagata",IF(D108&lt;CONFIGURAZIONE!$B$68,"Scaduta","Da pagare")))</f>
        <v/>
      </c>
      <c r="M108" s="131" t="str">
        <f t="shared" si="6"/>
        <v/>
      </c>
      <c r="N108" s="131" t="str">
        <f t="shared" si="7"/>
        <v/>
      </c>
      <c r="O108" s="131" t="str">
        <f t="shared" si="8"/>
        <v/>
      </c>
      <c r="P108" s="131"/>
      <c r="Q108" s="131" t="str">
        <f t="shared" si="9"/>
        <v/>
      </c>
      <c r="R108" s="152">
        <f>IF(A108="",0,IF(B108="ANNULLATO",0,IF(AND(B108="DEMO",CONFIGURAZIONE!$B$64="No"),0,1)))</f>
        <v>0</v>
      </c>
    </row>
    <row r="109" spans="1:18">
      <c r="A109" s="147"/>
      <c r="B109" s="148"/>
      <c r="C109" s="149"/>
      <c r="D109" s="149"/>
      <c r="E109" s="149"/>
      <c r="F109" s="148"/>
      <c r="G109" s="148"/>
      <c r="H109" s="148"/>
      <c r="I109" s="150"/>
      <c r="J109" s="150"/>
      <c r="K109" s="151" t="str">
        <f t="shared" si="5"/>
        <v/>
      </c>
      <c r="L109" s="131" t="str">
        <f>IF(A109="","",IF(E109&lt;&gt;"","Pagata",IF(D109&lt;CONFIGURAZIONE!$B$68,"Scaduta","Da pagare")))</f>
        <v/>
      </c>
      <c r="M109" s="131" t="str">
        <f t="shared" si="6"/>
        <v/>
      </c>
      <c r="N109" s="131" t="str">
        <f t="shared" si="7"/>
        <v/>
      </c>
      <c r="O109" s="131" t="str">
        <f t="shared" si="8"/>
        <v/>
      </c>
      <c r="P109" s="131"/>
      <c r="Q109" s="131" t="str">
        <f t="shared" si="9"/>
        <v/>
      </c>
      <c r="R109" s="152">
        <f>IF(A109="",0,IF(B109="ANNULLATO",0,IF(AND(B109="DEMO",CONFIGURAZIONE!$B$64="No"),0,1)))</f>
        <v>0</v>
      </c>
    </row>
    <row r="110" spans="1:18">
      <c r="A110" s="147"/>
      <c r="B110" s="148"/>
      <c r="C110" s="149"/>
      <c r="D110" s="149"/>
      <c r="E110" s="149"/>
      <c r="F110" s="148"/>
      <c r="G110" s="148"/>
      <c r="H110" s="148"/>
      <c r="I110" s="150"/>
      <c r="J110" s="150"/>
      <c r="K110" s="151" t="str">
        <f t="shared" si="5"/>
        <v/>
      </c>
      <c r="L110" s="131" t="str">
        <f>IF(A110="","",IF(E110&lt;&gt;"","Pagata",IF(D110&lt;CONFIGURAZIONE!$B$68,"Scaduta","Da pagare")))</f>
        <v/>
      </c>
      <c r="M110" s="131" t="str">
        <f t="shared" si="6"/>
        <v/>
      </c>
      <c r="N110" s="131" t="str">
        <f t="shared" si="7"/>
        <v/>
      </c>
      <c r="O110" s="131" t="str">
        <f t="shared" si="8"/>
        <v/>
      </c>
      <c r="P110" s="131"/>
      <c r="Q110" s="131" t="str">
        <f t="shared" si="9"/>
        <v/>
      </c>
      <c r="R110" s="152">
        <f>IF(A110="",0,IF(B110="ANNULLATO",0,IF(AND(B110="DEMO",CONFIGURAZIONE!$B$64="No"),0,1)))</f>
        <v>0</v>
      </c>
    </row>
    <row r="111" spans="1:18">
      <c r="A111" s="147"/>
      <c r="B111" s="148"/>
      <c r="C111" s="149"/>
      <c r="D111" s="149"/>
      <c r="E111" s="149"/>
      <c r="F111" s="148"/>
      <c r="G111" s="148"/>
      <c r="H111" s="148"/>
      <c r="I111" s="150"/>
      <c r="J111" s="150"/>
      <c r="K111" s="151" t="str">
        <f t="shared" si="5"/>
        <v/>
      </c>
      <c r="L111" s="131" t="str">
        <f>IF(A111="","",IF(E111&lt;&gt;"","Pagata",IF(D111&lt;CONFIGURAZIONE!$B$68,"Scaduta","Da pagare")))</f>
        <v/>
      </c>
      <c r="M111" s="131" t="str">
        <f t="shared" si="6"/>
        <v/>
      </c>
      <c r="N111" s="131" t="str">
        <f t="shared" si="7"/>
        <v/>
      </c>
      <c r="O111" s="131" t="str">
        <f t="shared" si="8"/>
        <v/>
      </c>
      <c r="P111" s="131"/>
      <c r="Q111" s="131" t="str">
        <f t="shared" si="9"/>
        <v/>
      </c>
      <c r="R111" s="152">
        <f>IF(A111="",0,IF(B111="ANNULLATO",0,IF(AND(B111="DEMO",CONFIGURAZIONE!$B$64="No"),0,1)))</f>
        <v>0</v>
      </c>
    </row>
    <row r="112" spans="1:18">
      <c r="A112" s="147"/>
      <c r="B112" s="148"/>
      <c r="C112" s="149"/>
      <c r="D112" s="149"/>
      <c r="E112" s="149"/>
      <c r="F112" s="148"/>
      <c r="G112" s="148"/>
      <c r="H112" s="148"/>
      <c r="I112" s="150"/>
      <c r="J112" s="150"/>
      <c r="K112" s="151" t="str">
        <f t="shared" si="5"/>
        <v/>
      </c>
      <c r="L112" s="131" t="str">
        <f>IF(A112="","",IF(E112&lt;&gt;"","Pagata",IF(D112&lt;CONFIGURAZIONE!$B$68,"Scaduta","Da pagare")))</f>
        <v/>
      </c>
      <c r="M112" s="131" t="str">
        <f t="shared" si="6"/>
        <v/>
      </c>
      <c r="N112" s="131" t="str">
        <f t="shared" si="7"/>
        <v/>
      </c>
      <c r="O112" s="131" t="str">
        <f t="shared" si="8"/>
        <v/>
      </c>
      <c r="P112" s="131"/>
      <c r="Q112" s="131" t="str">
        <f t="shared" si="9"/>
        <v/>
      </c>
      <c r="R112" s="152">
        <f>IF(A112="",0,IF(B112="ANNULLATO",0,IF(AND(B112="DEMO",CONFIGURAZIONE!$B$64="No"),0,1)))</f>
        <v>0</v>
      </c>
    </row>
    <row r="113" spans="1:18">
      <c r="A113" s="147"/>
      <c r="B113" s="148"/>
      <c r="C113" s="149"/>
      <c r="D113" s="149"/>
      <c r="E113" s="149"/>
      <c r="F113" s="148"/>
      <c r="G113" s="148"/>
      <c r="H113" s="148"/>
      <c r="I113" s="150"/>
      <c r="J113" s="150"/>
      <c r="K113" s="151" t="str">
        <f t="shared" si="5"/>
        <v/>
      </c>
      <c r="L113" s="131" t="str">
        <f>IF(A113="","",IF(E113&lt;&gt;"","Pagata",IF(D113&lt;CONFIGURAZIONE!$B$68,"Scaduta","Da pagare")))</f>
        <v/>
      </c>
      <c r="M113" s="131" t="str">
        <f t="shared" si="6"/>
        <v/>
      </c>
      <c r="N113" s="131" t="str">
        <f t="shared" si="7"/>
        <v/>
      </c>
      <c r="O113" s="131" t="str">
        <f t="shared" si="8"/>
        <v/>
      </c>
      <c r="P113" s="131"/>
      <c r="Q113" s="131" t="str">
        <f t="shared" si="9"/>
        <v/>
      </c>
      <c r="R113" s="152">
        <f>IF(A113="",0,IF(B113="ANNULLATO",0,IF(AND(B113="DEMO",CONFIGURAZIONE!$B$64="No"),0,1)))</f>
        <v>0</v>
      </c>
    </row>
    <row r="114" spans="1:18">
      <c r="A114" s="147"/>
      <c r="B114" s="148"/>
      <c r="C114" s="149"/>
      <c r="D114" s="149"/>
      <c r="E114" s="149"/>
      <c r="F114" s="148"/>
      <c r="G114" s="148"/>
      <c r="H114" s="148"/>
      <c r="I114" s="150"/>
      <c r="J114" s="150"/>
      <c r="K114" s="151" t="str">
        <f t="shared" si="5"/>
        <v/>
      </c>
      <c r="L114" s="131" t="str">
        <f>IF(A114="","",IF(E114&lt;&gt;"","Pagata",IF(D114&lt;CONFIGURAZIONE!$B$68,"Scaduta","Da pagare")))</f>
        <v/>
      </c>
      <c r="M114" s="131" t="str">
        <f t="shared" si="6"/>
        <v/>
      </c>
      <c r="N114" s="131" t="str">
        <f t="shared" si="7"/>
        <v/>
      </c>
      <c r="O114" s="131" t="str">
        <f t="shared" si="8"/>
        <v/>
      </c>
      <c r="P114" s="131"/>
      <c r="Q114" s="131" t="str">
        <f t="shared" si="9"/>
        <v/>
      </c>
      <c r="R114" s="152">
        <f>IF(A114="",0,IF(B114="ANNULLATO",0,IF(AND(B114="DEMO",CONFIGURAZIONE!$B$64="No"),0,1)))</f>
        <v>0</v>
      </c>
    </row>
    <row r="115" spans="1:18">
      <c r="A115" s="147"/>
      <c r="B115" s="148"/>
      <c r="C115" s="149"/>
      <c r="D115" s="149"/>
      <c r="E115" s="149"/>
      <c r="F115" s="148"/>
      <c r="G115" s="148"/>
      <c r="H115" s="148"/>
      <c r="I115" s="150"/>
      <c r="J115" s="150"/>
      <c r="K115" s="151" t="str">
        <f t="shared" si="5"/>
        <v/>
      </c>
      <c r="L115" s="131" t="str">
        <f>IF(A115="","",IF(E115&lt;&gt;"","Pagata",IF(D115&lt;CONFIGURAZIONE!$B$68,"Scaduta","Da pagare")))</f>
        <v/>
      </c>
      <c r="M115" s="131" t="str">
        <f t="shared" si="6"/>
        <v/>
      </c>
      <c r="N115" s="131" t="str">
        <f t="shared" si="7"/>
        <v/>
      </c>
      <c r="O115" s="131" t="str">
        <f t="shared" si="8"/>
        <v/>
      </c>
      <c r="P115" s="131"/>
      <c r="Q115" s="131" t="str">
        <f t="shared" si="9"/>
        <v/>
      </c>
      <c r="R115" s="152">
        <f>IF(A115="",0,IF(B115="ANNULLATO",0,IF(AND(B115="DEMO",CONFIGURAZIONE!$B$64="No"),0,1)))</f>
        <v>0</v>
      </c>
    </row>
    <row r="116" spans="1:18">
      <c r="A116" s="147"/>
      <c r="B116" s="148"/>
      <c r="C116" s="149"/>
      <c r="D116" s="149"/>
      <c r="E116" s="149"/>
      <c r="F116" s="148"/>
      <c r="G116" s="148"/>
      <c r="H116" s="148"/>
      <c r="I116" s="150"/>
      <c r="J116" s="150"/>
      <c r="K116" s="151" t="str">
        <f t="shared" si="5"/>
        <v/>
      </c>
      <c r="L116" s="131" t="str">
        <f>IF(A116="","",IF(E116&lt;&gt;"","Pagata",IF(D116&lt;CONFIGURAZIONE!$B$68,"Scaduta","Da pagare")))</f>
        <v/>
      </c>
      <c r="M116" s="131" t="str">
        <f t="shared" si="6"/>
        <v/>
      </c>
      <c r="N116" s="131" t="str">
        <f t="shared" si="7"/>
        <v/>
      </c>
      <c r="O116" s="131" t="str">
        <f t="shared" si="8"/>
        <v/>
      </c>
      <c r="P116" s="131"/>
      <c r="Q116" s="131" t="str">
        <f t="shared" si="9"/>
        <v/>
      </c>
      <c r="R116" s="152">
        <f>IF(A116="",0,IF(B116="ANNULLATO",0,IF(AND(B116="DEMO",CONFIGURAZIONE!$B$64="No"),0,1)))</f>
        <v>0</v>
      </c>
    </row>
    <row r="117" spans="1:18">
      <c r="A117" s="147"/>
      <c r="B117" s="148"/>
      <c r="C117" s="149"/>
      <c r="D117" s="149"/>
      <c r="E117" s="149"/>
      <c r="F117" s="148"/>
      <c r="G117" s="148"/>
      <c r="H117" s="148"/>
      <c r="I117" s="150"/>
      <c r="J117" s="150"/>
      <c r="K117" s="151" t="str">
        <f t="shared" si="5"/>
        <v/>
      </c>
      <c r="L117" s="131" t="str">
        <f>IF(A117="","",IF(E117&lt;&gt;"","Pagata",IF(D117&lt;CONFIGURAZIONE!$B$68,"Scaduta","Da pagare")))</f>
        <v/>
      </c>
      <c r="M117" s="131" t="str">
        <f t="shared" si="6"/>
        <v/>
      </c>
      <c r="N117" s="131" t="str">
        <f t="shared" si="7"/>
        <v/>
      </c>
      <c r="O117" s="131" t="str">
        <f t="shared" si="8"/>
        <v/>
      </c>
      <c r="P117" s="131"/>
      <c r="Q117" s="131" t="str">
        <f t="shared" si="9"/>
        <v/>
      </c>
      <c r="R117" s="152">
        <f>IF(A117="",0,IF(B117="ANNULLATO",0,IF(AND(B117="DEMO",CONFIGURAZIONE!$B$64="No"),0,1)))</f>
        <v>0</v>
      </c>
    </row>
    <row r="118" spans="1:18">
      <c r="A118" s="147"/>
      <c r="B118" s="148"/>
      <c r="C118" s="149"/>
      <c r="D118" s="149"/>
      <c r="E118" s="149"/>
      <c r="F118" s="148"/>
      <c r="G118" s="148"/>
      <c r="H118" s="148"/>
      <c r="I118" s="150"/>
      <c r="J118" s="150"/>
      <c r="K118" s="151" t="str">
        <f t="shared" si="5"/>
        <v/>
      </c>
      <c r="L118" s="131" t="str">
        <f>IF(A118="","",IF(E118&lt;&gt;"","Pagata",IF(D118&lt;CONFIGURAZIONE!$B$68,"Scaduta","Da pagare")))</f>
        <v/>
      </c>
      <c r="M118" s="131" t="str">
        <f t="shared" si="6"/>
        <v/>
      </c>
      <c r="N118" s="131" t="str">
        <f t="shared" si="7"/>
        <v/>
      </c>
      <c r="O118" s="131" t="str">
        <f t="shared" si="8"/>
        <v/>
      </c>
      <c r="P118" s="131"/>
      <c r="Q118" s="131" t="str">
        <f t="shared" si="9"/>
        <v/>
      </c>
      <c r="R118" s="152">
        <f>IF(A118="",0,IF(B118="ANNULLATO",0,IF(AND(B118="DEMO",CONFIGURAZIONE!$B$64="No"),0,1)))</f>
        <v>0</v>
      </c>
    </row>
    <row r="119" spans="1:18">
      <c r="A119" s="147"/>
      <c r="B119" s="148"/>
      <c r="C119" s="149"/>
      <c r="D119" s="149"/>
      <c r="E119" s="149"/>
      <c r="F119" s="148"/>
      <c r="G119" s="148"/>
      <c r="H119" s="148"/>
      <c r="I119" s="150"/>
      <c r="J119" s="150"/>
      <c r="K119" s="151" t="str">
        <f t="shared" si="5"/>
        <v/>
      </c>
      <c r="L119" s="131" t="str">
        <f>IF(A119="","",IF(E119&lt;&gt;"","Pagata",IF(D119&lt;CONFIGURAZIONE!$B$68,"Scaduta","Da pagare")))</f>
        <v/>
      </c>
      <c r="M119" s="131" t="str">
        <f t="shared" si="6"/>
        <v/>
      </c>
      <c r="N119" s="131" t="str">
        <f t="shared" si="7"/>
        <v/>
      </c>
      <c r="O119" s="131" t="str">
        <f t="shared" si="8"/>
        <v/>
      </c>
      <c r="P119" s="131"/>
      <c r="Q119" s="131" t="str">
        <f t="shared" si="9"/>
        <v/>
      </c>
      <c r="R119" s="152">
        <f>IF(A119="",0,IF(B119="ANNULLATO",0,IF(AND(B119="DEMO",CONFIGURAZIONE!$B$64="No"),0,1)))</f>
        <v>0</v>
      </c>
    </row>
    <row r="120" spans="1:18">
      <c r="A120" s="147"/>
      <c r="B120" s="148"/>
      <c r="C120" s="149"/>
      <c r="D120" s="149"/>
      <c r="E120" s="149"/>
      <c r="F120" s="148"/>
      <c r="G120" s="148"/>
      <c r="H120" s="148"/>
      <c r="I120" s="150"/>
      <c r="J120" s="150"/>
      <c r="K120" s="151" t="str">
        <f t="shared" si="5"/>
        <v/>
      </c>
      <c r="L120" s="131" t="str">
        <f>IF(A120="","",IF(E120&lt;&gt;"","Pagata",IF(D120&lt;CONFIGURAZIONE!$B$68,"Scaduta","Da pagare")))</f>
        <v/>
      </c>
      <c r="M120" s="131" t="str">
        <f t="shared" si="6"/>
        <v/>
      </c>
      <c r="N120" s="131" t="str">
        <f t="shared" si="7"/>
        <v/>
      </c>
      <c r="O120" s="131" t="str">
        <f t="shared" si="8"/>
        <v/>
      </c>
      <c r="P120" s="131"/>
      <c r="Q120" s="131" t="str">
        <f t="shared" si="9"/>
        <v/>
      </c>
      <c r="R120" s="152">
        <f>IF(A120="",0,IF(B120="ANNULLATO",0,IF(AND(B120="DEMO",CONFIGURAZIONE!$B$64="No"),0,1)))</f>
        <v>0</v>
      </c>
    </row>
    <row r="121" spans="1:18">
      <c r="A121" s="147"/>
      <c r="B121" s="148"/>
      <c r="C121" s="149"/>
      <c r="D121" s="149"/>
      <c r="E121" s="149"/>
      <c r="F121" s="148"/>
      <c r="G121" s="148"/>
      <c r="H121" s="148"/>
      <c r="I121" s="150"/>
      <c r="J121" s="150"/>
      <c r="K121" s="151" t="str">
        <f t="shared" si="5"/>
        <v/>
      </c>
      <c r="L121" s="131" t="str">
        <f>IF(A121="","",IF(E121&lt;&gt;"","Pagata",IF(D121&lt;CONFIGURAZIONE!$B$68,"Scaduta","Da pagare")))</f>
        <v/>
      </c>
      <c r="M121" s="131" t="str">
        <f t="shared" si="6"/>
        <v/>
      </c>
      <c r="N121" s="131" t="str">
        <f t="shared" si="7"/>
        <v/>
      </c>
      <c r="O121" s="131" t="str">
        <f t="shared" si="8"/>
        <v/>
      </c>
      <c r="P121" s="131"/>
      <c r="Q121" s="131" t="str">
        <f t="shared" si="9"/>
        <v/>
      </c>
      <c r="R121" s="152">
        <f>IF(A121="",0,IF(B121="ANNULLATO",0,IF(AND(B121="DEMO",CONFIGURAZIONE!$B$64="No"),0,1)))</f>
        <v>0</v>
      </c>
    </row>
    <row r="122" spans="1:18">
      <c r="A122" s="147"/>
      <c r="B122" s="148"/>
      <c r="C122" s="149"/>
      <c r="D122" s="149"/>
      <c r="E122" s="149"/>
      <c r="F122" s="148"/>
      <c r="G122" s="148"/>
      <c r="H122" s="148"/>
      <c r="I122" s="150"/>
      <c r="J122" s="150"/>
      <c r="K122" s="151" t="str">
        <f t="shared" si="5"/>
        <v/>
      </c>
      <c r="L122" s="131" t="str">
        <f>IF(A122="","",IF(E122&lt;&gt;"","Pagata",IF(D122&lt;CONFIGURAZIONE!$B$68,"Scaduta","Da pagare")))</f>
        <v/>
      </c>
      <c r="M122" s="131" t="str">
        <f t="shared" si="6"/>
        <v/>
      </c>
      <c r="N122" s="131" t="str">
        <f t="shared" si="7"/>
        <v/>
      </c>
      <c r="O122" s="131" t="str">
        <f t="shared" si="8"/>
        <v/>
      </c>
      <c r="P122" s="131"/>
      <c r="Q122" s="131" t="str">
        <f t="shared" si="9"/>
        <v/>
      </c>
      <c r="R122" s="152">
        <f>IF(A122="",0,IF(B122="ANNULLATO",0,IF(AND(B122="DEMO",CONFIGURAZIONE!$B$64="No"),0,1)))</f>
        <v>0</v>
      </c>
    </row>
    <row r="123" spans="1:18">
      <c r="A123" s="147"/>
      <c r="B123" s="148"/>
      <c r="C123" s="149"/>
      <c r="D123" s="149"/>
      <c r="E123" s="149"/>
      <c r="F123" s="148"/>
      <c r="G123" s="148"/>
      <c r="H123" s="148"/>
      <c r="I123" s="150"/>
      <c r="J123" s="150"/>
      <c r="K123" s="151" t="str">
        <f t="shared" si="5"/>
        <v/>
      </c>
      <c r="L123" s="131" t="str">
        <f>IF(A123="","",IF(E123&lt;&gt;"","Pagata",IF(D123&lt;CONFIGURAZIONE!$B$68,"Scaduta","Da pagare")))</f>
        <v/>
      </c>
      <c r="M123" s="131" t="str">
        <f t="shared" si="6"/>
        <v/>
      </c>
      <c r="N123" s="131" t="str">
        <f t="shared" si="7"/>
        <v/>
      </c>
      <c r="O123" s="131" t="str">
        <f t="shared" si="8"/>
        <v/>
      </c>
      <c r="P123" s="131"/>
      <c r="Q123" s="131" t="str">
        <f t="shared" si="9"/>
        <v/>
      </c>
      <c r="R123" s="152">
        <f>IF(A123="",0,IF(B123="ANNULLATO",0,IF(AND(B123="DEMO",CONFIGURAZIONE!$B$64="No"),0,1)))</f>
        <v>0</v>
      </c>
    </row>
    <row r="124" spans="1:18">
      <c r="A124" s="147"/>
      <c r="B124" s="148"/>
      <c r="C124" s="149"/>
      <c r="D124" s="149"/>
      <c r="E124" s="149"/>
      <c r="F124" s="148"/>
      <c r="G124" s="148"/>
      <c r="H124" s="148"/>
      <c r="I124" s="150"/>
      <c r="J124" s="150"/>
      <c r="K124" s="151" t="str">
        <f t="shared" si="5"/>
        <v/>
      </c>
      <c r="L124" s="131" t="str">
        <f>IF(A124="","",IF(E124&lt;&gt;"","Pagata",IF(D124&lt;CONFIGURAZIONE!$B$68,"Scaduta","Da pagare")))</f>
        <v/>
      </c>
      <c r="M124" s="131" t="str">
        <f t="shared" si="6"/>
        <v/>
      </c>
      <c r="N124" s="131" t="str">
        <f t="shared" si="7"/>
        <v/>
      </c>
      <c r="O124" s="131" t="str">
        <f t="shared" si="8"/>
        <v/>
      </c>
      <c r="P124" s="131"/>
      <c r="Q124" s="131" t="str">
        <f t="shared" si="9"/>
        <v/>
      </c>
      <c r="R124" s="152">
        <f>IF(A124="",0,IF(B124="ANNULLATO",0,IF(AND(B124="DEMO",CONFIGURAZIONE!$B$64="No"),0,1)))</f>
        <v>0</v>
      </c>
    </row>
    <row r="125" spans="1:18">
      <c r="A125" s="147"/>
      <c r="B125" s="148"/>
      <c r="C125" s="149"/>
      <c r="D125" s="149"/>
      <c r="E125" s="149"/>
      <c r="F125" s="148"/>
      <c r="G125" s="148"/>
      <c r="H125" s="148"/>
      <c r="I125" s="150"/>
      <c r="J125" s="150"/>
      <c r="K125" s="151" t="str">
        <f t="shared" si="5"/>
        <v/>
      </c>
      <c r="L125" s="131" t="str">
        <f>IF(A125="","",IF(E125&lt;&gt;"","Pagata",IF(D125&lt;CONFIGURAZIONE!$B$68,"Scaduta","Da pagare")))</f>
        <v/>
      </c>
      <c r="M125" s="131" t="str">
        <f t="shared" si="6"/>
        <v/>
      </c>
      <c r="N125" s="131" t="str">
        <f t="shared" si="7"/>
        <v/>
      </c>
      <c r="O125" s="131" t="str">
        <f t="shared" si="8"/>
        <v/>
      </c>
      <c r="P125" s="131"/>
      <c r="Q125" s="131" t="str">
        <f t="shared" si="9"/>
        <v/>
      </c>
      <c r="R125" s="152">
        <f>IF(A125="",0,IF(B125="ANNULLATO",0,IF(AND(B125="DEMO",CONFIGURAZIONE!$B$64="No"),0,1)))</f>
        <v>0</v>
      </c>
    </row>
    <row r="126" spans="1:18">
      <c r="A126" s="147"/>
      <c r="B126" s="148"/>
      <c r="C126" s="149"/>
      <c r="D126" s="149"/>
      <c r="E126" s="149"/>
      <c r="F126" s="148"/>
      <c r="G126" s="148"/>
      <c r="H126" s="148"/>
      <c r="I126" s="150"/>
      <c r="J126" s="150"/>
      <c r="K126" s="151" t="str">
        <f t="shared" si="5"/>
        <v/>
      </c>
      <c r="L126" s="131" t="str">
        <f>IF(A126="","",IF(E126&lt;&gt;"","Pagata",IF(D126&lt;CONFIGURAZIONE!$B$68,"Scaduta","Da pagare")))</f>
        <v/>
      </c>
      <c r="M126" s="131" t="str">
        <f t="shared" si="6"/>
        <v/>
      </c>
      <c r="N126" s="131" t="str">
        <f t="shared" si="7"/>
        <v/>
      </c>
      <c r="O126" s="131" t="str">
        <f t="shared" si="8"/>
        <v/>
      </c>
      <c r="P126" s="131"/>
      <c r="Q126" s="131" t="str">
        <f t="shared" si="9"/>
        <v/>
      </c>
      <c r="R126" s="152">
        <f>IF(A126="",0,IF(B126="ANNULLATO",0,IF(AND(B126="DEMO",CONFIGURAZIONE!$B$64="No"),0,1)))</f>
        <v>0</v>
      </c>
    </row>
    <row r="127" spans="1:18">
      <c r="A127" s="147"/>
      <c r="B127" s="148"/>
      <c r="C127" s="149"/>
      <c r="D127" s="149"/>
      <c r="E127" s="149"/>
      <c r="F127" s="148"/>
      <c r="G127" s="148"/>
      <c r="H127" s="148"/>
      <c r="I127" s="150"/>
      <c r="J127" s="150"/>
      <c r="K127" s="151" t="str">
        <f t="shared" si="5"/>
        <v/>
      </c>
      <c r="L127" s="131" t="str">
        <f>IF(A127="","",IF(E127&lt;&gt;"","Pagata",IF(D127&lt;CONFIGURAZIONE!$B$68,"Scaduta","Da pagare")))</f>
        <v/>
      </c>
      <c r="M127" s="131" t="str">
        <f t="shared" si="6"/>
        <v/>
      </c>
      <c r="N127" s="131" t="str">
        <f t="shared" si="7"/>
        <v/>
      </c>
      <c r="O127" s="131" t="str">
        <f t="shared" si="8"/>
        <v/>
      </c>
      <c r="P127" s="131"/>
      <c r="Q127" s="131" t="str">
        <f t="shared" si="9"/>
        <v/>
      </c>
      <c r="R127" s="152">
        <f>IF(A127="",0,IF(B127="ANNULLATO",0,IF(AND(B127="DEMO",CONFIGURAZIONE!$B$64="No"),0,1)))</f>
        <v>0</v>
      </c>
    </row>
    <row r="128" spans="1:18">
      <c r="A128" s="147"/>
      <c r="B128" s="148"/>
      <c r="C128" s="149"/>
      <c r="D128" s="149"/>
      <c r="E128" s="149"/>
      <c r="F128" s="148"/>
      <c r="G128" s="148"/>
      <c r="H128" s="148"/>
      <c r="I128" s="150"/>
      <c r="J128" s="150"/>
      <c r="K128" s="151" t="str">
        <f t="shared" si="5"/>
        <v/>
      </c>
      <c r="L128" s="131" t="str">
        <f>IF(A128="","",IF(E128&lt;&gt;"","Pagata",IF(D128&lt;CONFIGURAZIONE!$B$68,"Scaduta","Da pagare")))</f>
        <v/>
      </c>
      <c r="M128" s="131" t="str">
        <f t="shared" si="6"/>
        <v/>
      </c>
      <c r="N128" s="131" t="str">
        <f t="shared" si="7"/>
        <v/>
      </c>
      <c r="O128" s="131" t="str">
        <f t="shared" si="8"/>
        <v/>
      </c>
      <c r="P128" s="131"/>
      <c r="Q128" s="131" t="str">
        <f t="shared" si="9"/>
        <v/>
      </c>
      <c r="R128" s="152">
        <f>IF(A128="",0,IF(B128="ANNULLATO",0,IF(AND(B128="DEMO",CONFIGURAZIONE!$B$64="No"),0,1)))</f>
        <v>0</v>
      </c>
    </row>
    <row r="129" spans="1:18">
      <c r="A129" s="147"/>
      <c r="B129" s="148"/>
      <c r="C129" s="149"/>
      <c r="D129" s="149"/>
      <c r="E129" s="149"/>
      <c r="F129" s="148"/>
      <c r="G129" s="148"/>
      <c r="H129" s="148"/>
      <c r="I129" s="150"/>
      <c r="J129" s="150"/>
      <c r="K129" s="151" t="str">
        <f t="shared" si="5"/>
        <v/>
      </c>
      <c r="L129" s="131" t="str">
        <f>IF(A129="","",IF(E129&lt;&gt;"","Pagata",IF(D129&lt;CONFIGURAZIONE!$B$68,"Scaduta","Da pagare")))</f>
        <v/>
      </c>
      <c r="M129" s="131" t="str">
        <f t="shared" si="6"/>
        <v/>
      </c>
      <c r="N129" s="131" t="str">
        <f t="shared" si="7"/>
        <v/>
      </c>
      <c r="O129" s="131" t="str">
        <f t="shared" si="8"/>
        <v/>
      </c>
      <c r="P129" s="131"/>
      <c r="Q129" s="131" t="str">
        <f t="shared" si="9"/>
        <v/>
      </c>
      <c r="R129" s="152">
        <f>IF(A129="",0,IF(B129="ANNULLATO",0,IF(AND(B129="DEMO",CONFIGURAZIONE!$B$64="No"),0,1)))</f>
        <v>0</v>
      </c>
    </row>
    <row r="130" spans="1:18">
      <c r="A130" s="147"/>
      <c r="B130" s="148"/>
      <c r="C130" s="149"/>
      <c r="D130" s="149"/>
      <c r="E130" s="149"/>
      <c r="F130" s="148"/>
      <c r="G130" s="148"/>
      <c r="H130" s="148"/>
      <c r="I130" s="150"/>
      <c r="J130" s="150"/>
      <c r="K130" s="151" t="str">
        <f t="shared" si="5"/>
        <v/>
      </c>
      <c r="L130" s="131" t="str">
        <f>IF(A130="","",IF(E130&lt;&gt;"","Pagata",IF(D130&lt;CONFIGURAZIONE!$B$68,"Scaduta","Da pagare")))</f>
        <v/>
      </c>
      <c r="M130" s="131" t="str">
        <f t="shared" si="6"/>
        <v/>
      </c>
      <c r="N130" s="131" t="str">
        <f t="shared" si="7"/>
        <v/>
      </c>
      <c r="O130" s="131" t="str">
        <f t="shared" si="8"/>
        <v/>
      </c>
      <c r="P130" s="131"/>
      <c r="Q130" s="131" t="str">
        <f t="shared" si="9"/>
        <v/>
      </c>
      <c r="R130" s="152">
        <f>IF(A130="",0,IF(B130="ANNULLATO",0,IF(AND(B130="DEMO",CONFIGURAZIONE!$B$64="No"),0,1)))</f>
        <v>0</v>
      </c>
    </row>
    <row r="131" spans="1:18">
      <c r="A131" s="147"/>
      <c r="B131" s="148"/>
      <c r="C131" s="149"/>
      <c r="D131" s="149"/>
      <c r="E131" s="149"/>
      <c r="F131" s="148"/>
      <c r="G131" s="148"/>
      <c r="H131" s="148"/>
      <c r="I131" s="150"/>
      <c r="J131" s="150"/>
      <c r="K131" s="151" t="str">
        <f t="shared" si="5"/>
        <v/>
      </c>
      <c r="L131" s="131" t="str">
        <f>IF(A131="","",IF(E131&lt;&gt;"","Pagata",IF(D131&lt;CONFIGURAZIONE!$B$68,"Scaduta","Da pagare")))</f>
        <v/>
      </c>
      <c r="M131" s="131" t="str">
        <f t="shared" si="6"/>
        <v/>
      </c>
      <c r="N131" s="131" t="str">
        <f t="shared" si="7"/>
        <v/>
      </c>
      <c r="O131" s="131" t="str">
        <f t="shared" si="8"/>
        <v/>
      </c>
      <c r="P131" s="131"/>
      <c r="Q131" s="131" t="str">
        <f t="shared" si="9"/>
        <v/>
      </c>
      <c r="R131" s="152">
        <f>IF(A131="",0,IF(B131="ANNULLATO",0,IF(AND(B131="DEMO",CONFIGURAZIONE!$B$64="No"),0,1)))</f>
        <v>0</v>
      </c>
    </row>
    <row r="132" spans="1:18">
      <c r="A132" s="147"/>
      <c r="B132" s="148"/>
      <c r="C132" s="149"/>
      <c r="D132" s="149"/>
      <c r="E132" s="149"/>
      <c r="F132" s="148"/>
      <c r="G132" s="148"/>
      <c r="H132" s="148"/>
      <c r="I132" s="150"/>
      <c r="J132" s="150"/>
      <c r="K132" s="151" t="str">
        <f t="shared" si="5"/>
        <v/>
      </c>
      <c r="L132" s="131" t="str">
        <f>IF(A132="","",IF(E132&lt;&gt;"","Pagata",IF(D132&lt;CONFIGURAZIONE!$B$68,"Scaduta","Da pagare")))</f>
        <v/>
      </c>
      <c r="M132" s="131" t="str">
        <f t="shared" si="6"/>
        <v/>
      </c>
      <c r="N132" s="131" t="str">
        <f t="shared" si="7"/>
        <v/>
      </c>
      <c r="O132" s="131" t="str">
        <f t="shared" si="8"/>
        <v/>
      </c>
      <c r="P132" s="131"/>
      <c r="Q132" s="131" t="str">
        <f t="shared" si="9"/>
        <v/>
      </c>
      <c r="R132" s="152">
        <f>IF(A132="",0,IF(B132="ANNULLATO",0,IF(AND(B132="DEMO",CONFIGURAZIONE!$B$64="No"),0,1)))</f>
        <v>0</v>
      </c>
    </row>
    <row r="133" spans="1:18">
      <c r="A133" s="147"/>
      <c r="B133" s="148"/>
      <c r="C133" s="149"/>
      <c r="D133" s="149"/>
      <c r="E133" s="149"/>
      <c r="F133" s="148"/>
      <c r="G133" s="148"/>
      <c r="H133" s="148"/>
      <c r="I133" s="150"/>
      <c r="J133" s="150"/>
      <c r="K133" s="151" t="str">
        <f t="shared" si="5"/>
        <v/>
      </c>
      <c r="L133" s="131" t="str">
        <f>IF(A133="","",IF(E133&lt;&gt;"","Pagata",IF(D133&lt;CONFIGURAZIONE!$B$68,"Scaduta","Da pagare")))</f>
        <v/>
      </c>
      <c r="M133" s="131" t="str">
        <f t="shared" si="6"/>
        <v/>
      </c>
      <c r="N133" s="131" t="str">
        <f t="shared" si="7"/>
        <v/>
      </c>
      <c r="O133" s="131" t="str">
        <f t="shared" si="8"/>
        <v/>
      </c>
      <c r="P133" s="131"/>
      <c r="Q133" s="131" t="str">
        <f t="shared" si="9"/>
        <v/>
      </c>
      <c r="R133" s="152">
        <f>IF(A133="",0,IF(B133="ANNULLATO",0,IF(AND(B133="DEMO",CONFIGURAZIONE!$B$64="No"),0,1)))</f>
        <v>0</v>
      </c>
    </row>
    <row r="134" spans="1:18">
      <c r="A134" s="147"/>
      <c r="B134" s="148"/>
      <c r="C134" s="149"/>
      <c r="D134" s="149"/>
      <c r="E134" s="149"/>
      <c r="F134" s="148"/>
      <c r="G134" s="148"/>
      <c r="H134" s="148"/>
      <c r="I134" s="150"/>
      <c r="J134" s="150"/>
      <c r="K134" s="151" t="str">
        <f t="shared" si="5"/>
        <v/>
      </c>
      <c r="L134" s="131" t="str">
        <f>IF(A134="","",IF(E134&lt;&gt;"","Pagata",IF(D134&lt;CONFIGURAZIONE!$B$68,"Scaduta","Da pagare")))</f>
        <v/>
      </c>
      <c r="M134" s="131" t="str">
        <f t="shared" si="6"/>
        <v/>
      </c>
      <c r="N134" s="131" t="str">
        <f t="shared" si="7"/>
        <v/>
      </c>
      <c r="O134" s="131" t="str">
        <f t="shared" si="8"/>
        <v/>
      </c>
      <c r="P134" s="131"/>
      <c r="Q134" s="131" t="str">
        <f t="shared" si="9"/>
        <v/>
      </c>
      <c r="R134" s="152">
        <f>IF(A134="",0,IF(B134="ANNULLATO",0,IF(AND(B134="DEMO",CONFIGURAZIONE!$B$64="No"),0,1)))</f>
        <v>0</v>
      </c>
    </row>
    <row r="135" spans="1:18">
      <c r="A135" s="147"/>
      <c r="B135" s="148"/>
      <c r="C135" s="149"/>
      <c r="D135" s="149"/>
      <c r="E135" s="149"/>
      <c r="F135" s="148"/>
      <c r="G135" s="148"/>
      <c r="H135" s="148"/>
      <c r="I135" s="150"/>
      <c r="J135" s="150"/>
      <c r="K135" s="151" t="str">
        <f t="shared" ref="K135:K198" si="10">IF(A135="","",SUM(I135:J135))</f>
        <v/>
      </c>
      <c r="L135" s="131" t="str">
        <f>IF(A135="","",IF(E135&lt;&gt;"","Pagata",IF(D135&lt;CONFIGURAZIONE!$B$68,"Scaduta","Da pagare")))</f>
        <v/>
      </c>
      <c r="M135" s="131" t="str">
        <f t="shared" ref="M135:M198" si="11">IF(E135="","",YEAR(E135))</f>
        <v/>
      </c>
      <c r="N135" s="131" t="str">
        <f t="shared" ref="N135:N198" si="12">IF(E135="","",MONTH(E135))</f>
        <v/>
      </c>
      <c r="O135" s="131" t="str">
        <f t="shared" ref="O135:O198" si="13">IF(N135="","",CHOOSE(N135,"Gen","Feb","Mar","Apr","Mag","Giu","Lug","Ago","Set","Ott","Nov","Dic"))</f>
        <v/>
      </c>
      <c r="P135" s="131"/>
      <c r="Q135" s="131" t="str">
        <f t="shared" ref="Q135:Q198" si="14">IF(D135="","",YEAR(D135))</f>
        <v/>
      </c>
      <c r="R135" s="152">
        <f>IF(A135="",0,IF(B135="ANNULLATO",0,IF(AND(B135="DEMO",CONFIGURAZIONE!$B$64="No"),0,1)))</f>
        <v>0</v>
      </c>
    </row>
    <row r="136" spans="1:18">
      <c r="A136" s="147"/>
      <c r="B136" s="148"/>
      <c r="C136" s="149"/>
      <c r="D136" s="149"/>
      <c r="E136" s="149"/>
      <c r="F136" s="148"/>
      <c r="G136" s="148"/>
      <c r="H136" s="148"/>
      <c r="I136" s="150"/>
      <c r="J136" s="150"/>
      <c r="K136" s="151" t="str">
        <f t="shared" si="10"/>
        <v/>
      </c>
      <c r="L136" s="131" t="str">
        <f>IF(A136="","",IF(E136&lt;&gt;"","Pagata",IF(D136&lt;CONFIGURAZIONE!$B$68,"Scaduta","Da pagare")))</f>
        <v/>
      </c>
      <c r="M136" s="131" t="str">
        <f t="shared" si="11"/>
        <v/>
      </c>
      <c r="N136" s="131" t="str">
        <f t="shared" si="12"/>
        <v/>
      </c>
      <c r="O136" s="131" t="str">
        <f t="shared" si="13"/>
        <v/>
      </c>
      <c r="P136" s="131"/>
      <c r="Q136" s="131" t="str">
        <f t="shared" si="14"/>
        <v/>
      </c>
      <c r="R136" s="152">
        <f>IF(A136="",0,IF(B136="ANNULLATO",0,IF(AND(B136="DEMO",CONFIGURAZIONE!$B$64="No"),0,1)))</f>
        <v>0</v>
      </c>
    </row>
    <row r="137" spans="1:18">
      <c r="A137" s="147"/>
      <c r="B137" s="148"/>
      <c r="C137" s="149"/>
      <c r="D137" s="149"/>
      <c r="E137" s="149"/>
      <c r="F137" s="148"/>
      <c r="G137" s="148"/>
      <c r="H137" s="148"/>
      <c r="I137" s="150"/>
      <c r="J137" s="150"/>
      <c r="K137" s="151" t="str">
        <f t="shared" si="10"/>
        <v/>
      </c>
      <c r="L137" s="131" t="str">
        <f>IF(A137="","",IF(E137&lt;&gt;"","Pagata",IF(D137&lt;CONFIGURAZIONE!$B$68,"Scaduta","Da pagare")))</f>
        <v/>
      </c>
      <c r="M137" s="131" t="str">
        <f t="shared" si="11"/>
        <v/>
      </c>
      <c r="N137" s="131" t="str">
        <f t="shared" si="12"/>
        <v/>
      </c>
      <c r="O137" s="131" t="str">
        <f t="shared" si="13"/>
        <v/>
      </c>
      <c r="P137" s="131"/>
      <c r="Q137" s="131" t="str">
        <f t="shared" si="14"/>
        <v/>
      </c>
      <c r="R137" s="152">
        <f>IF(A137="",0,IF(B137="ANNULLATO",0,IF(AND(B137="DEMO",CONFIGURAZIONE!$B$64="No"),0,1)))</f>
        <v>0</v>
      </c>
    </row>
    <row r="138" spans="1:18">
      <c r="A138" s="147"/>
      <c r="B138" s="148"/>
      <c r="C138" s="149"/>
      <c r="D138" s="149"/>
      <c r="E138" s="149"/>
      <c r="F138" s="148"/>
      <c r="G138" s="148"/>
      <c r="H138" s="148"/>
      <c r="I138" s="150"/>
      <c r="J138" s="150"/>
      <c r="K138" s="151" t="str">
        <f t="shared" si="10"/>
        <v/>
      </c>
      <c r="L138" s="131" t="str">
        <f>IF(A138="","",IF(E138&lt;&gt;"","Pagata",IF(D138&lt;CONFIGURAZIONE!$B$68,"Scaduta","Da pagare")))</f>
        <v/>
      </c>
      <c r="M138" s="131" t="str">
        <f t="shared" si="11"/>
        <v/>
      </c>
      <c r="N138" s="131" t="str">
        <f t="shared" si="12"/>
        <v/>
      </c>
      <c r="O138" s="131" t="str">
        <f t="shared" si="13"/>
        <v/>
      </c>
      <c r="P138" s="131"/>
      <c r="Q138" s="131" t="str">
        <f t="shared" si="14"/>
        <v/>
      </c>
      <c r="R138" s="152">
        <f>IF(A138="",0,IF(B138="ANNULLATO",0,IF(AND(B138="DEMO",CONFIGURAZIONE!$B$64="No"),0,1)))</f>
        <v>0</v>
      </c>
    </row>
    <row r="139" spans="1:18">
      <c r="A139" s="147"/>
      <c r="B139" s="148"/>
      <c r="C139" s="149"/>
      <c r="D139" s="149"/>
      <c r="E139" s="149"/>
      <c r="F139" s="148"/>
      <c r="G139" s="148"/>
      <c r="H139" s="148"/>
      <c r="I139" s="150"/>
      <c r="J139" s="150"/>
      <c r="K139" s="151" t="str">
        <f t="shared" si="10"/>
        <v/>
      </c>
      <c r="L139" s="131" t="str">
        <f>IF(A139="","",IF(E139&lt;&gt;"","Pagata",IF(D139&lt;CONFIGURAZIONE!$B$68,"Scaduta","Da pagare")))</f>
        <v/>
      </c>
      <c r="M139" s="131" t="str">
        <f t="shared" si="11"/>
        <v/>
      </c>
      <c r="N139" s="131" t="str">
        <f t="shared" si="12"/>
        <v/>
      </c>
      <c r="O139" s="131" t="str">
        <f t="shared" si="13"/>
        <v/>
      </c>
      <c r="P139" s="131"/>
      <c r="Q139" s="131" t="str">
        <f t="shared" si="14"/>
        <v/>
      </c>
      <c r="R139" s="152">
        <f>IF(A139="",0,IF(B139="ANNULLATO",0,IF(AND(B139="DEMO",CONFIGURAZIONE!$B$64="No"),0,1)))</f>
        <v>0</v>
      </c>
    </row>
    <row r="140" spans="1:18">
      <c r="A140" s="147"/>
      <c r="B140" s="148"/>
      <c r="C140" s="149"/>
      <c r="D140" s="149"/>
      <c r="E140" s="149"/>
      <c r="F140" s="148"/>
      <c r="G140" s="148"/>
      <c r="H140" s="148"/>
      <c r="I140" s="150"/>
      <c r="J140" s="150"/>
      <c r="K140" s="151" t="str">
        <f t="shared" si="10"/>
        <v/>
      </c>
      <c r="L140" s="131" t="str">
        <f>IF(A140="","",IF(E140&lt;&gt;"","Pagata",IF(D140&lt;CONFIGURAZIONE!$B$68,"Scaduta","Da pagare")))</f>
        <v/>
      </c>
      <c r="M140" s="131" t="str">
        <f t="shared" si="11"/>
        <v/>
      </c>
      <c r="N140" s="131" t="str">
        <f t="shared" si="12"/>
        <v/>
      </c>
      <c r="O140" s="131" t="str">
        <f t="shared" si="13"/>
        <v/>
      </c>
      <c r="P140" s="131"/>
      <c r="Q140" s="131" t="str">
        <f t="shared" si="14"/>
        <v/>
      </c>
      <c r="R140" s="152">
        <f>IF(A140="",0,IF(B140="ANNULLATO",0,IF(AND(B140="DEMO",CONFIGURAZIONE!$B$64="No"),0,1)))</f>
        <v>0</v>
      </c>
    </row>
    <row r="141" spans="1:18">
      <c r="A141" s="147"/>
      <c r="B141" s="148"/>
      <c r="C141" s="149"/>
      <c r="D141" s="149"/>
      <c r="E141" s="149"/>
      <c r="F141" s="148"/>
      <c r="G141" s="148"/>
      <c r="H141" s="148"/>
      <c r="I141" s="150"/>
      <c r="J141" s="150"/>
      <c r="K141" s="151" t="str">
        <f t="shared" si="10"/>
        <v/>
      </c>
      <c r="L141" s="131" t="str">
        <f>IF(A141="","",IF(E141&lt;&gt;"","Pagata",IF(D141&lt;CONFIGURAZIONE!$B$68,"Scaduta","Da pagare")))</f>
        <v/>
      </c>
      <c r="M141" s="131" t="str">
        <f t="shared" si="11"/>
        <v/>
      </c>
      <c r="N141" s="131" t="str">
        <f t="shared" si="12"/>
        <v/>
      </c>
      <c r="O141" s="131" t="str">
        <f t="shared" si="13"/>
        <v/>
      </c>
      <c r="P141" s="131"/>
      <c r="Q141" s="131" t="str">
        <f t="shared" si="14"/>
        <v/>
      </c>
      <c r="R141" s="152">
        <f>IF(A141="",0,IF(B141="ANNULLATO",0,IF(AND(B141="DEMO",CONFIGURAZIONE!$B$64="No"),0,1)))</f>
        <v>0</v>
      </c>
    </row>
    <row r="142" spans="1:18">
      <c r="A142" s="147"/>
      <c r="B142" s="148"/>
      <c r="C142" s="149"/>
      <c r="D142" s="149"/>
      <c r="E142" s="149"/>
      <c r="F142" s="148"/>
      <c r="G142" s="148"/>
      <c r="H142" s="148"/>
      <c r="I142" s="150"/>
      <c r="J142" s="150"/>
      <c r="K142" s="151" t="str">
        <f t="shared" si="10"/>
        <v/>
      </c>
      <c r="L142" s="131" t="str">
        <f>IF(A142="","",IF(E142&lt;&gt;"","Pagata",IF(D142&lt;CONFIGURAZIONE!$B$68,"Scaduta","Da pagare")))</f>
        <v/>
      </c>
      <c r="M142" s="131" t="str">
        <f t="shared" si="11"/>
        <v/>
      </c>
      <c r="N142" s="131" t="str">
        <f t="shared" si="12"/>
        <v/>
      </c>
      <c r="O142" s="131" t="str">
        <f t="shared" si="13"/>
        <v/>
      </c>
      <c r="P142" s="131"/>
      <c r="Q142" s="131" t="str">
        <f t="shared" si="14"/>
        <v/>
      </c>
      <c r="R142" s="152">
        <f>IF(A142="",0,IF(B142="ANNULLATO",0,IF(AND(B142="DEMO",CONFIGURAZIONE!$B$64="No"),0,1)))</f>
        <v>0</v>
      </c>
    </row>
    <row r="143" spans="1:18">
      <c r="A143" s="147"/>
      <c r="B143" s="148"/>
      <c r="C143" s="149"/>
      <c r="D143" s="149"/>
      <c r="E143" s="149"/>
      <c r="F143" s="148"/>
      <c r="G143" s="148"/>
      <c r="H143" s="148"/>
      <c r="I143" s="150"/>
      <c r="J143" s="150"/>
      <c r="K143" s="151" t="str">
        <f t="shared" si="10"/>
        <v/>
      </c>
      <c r="L143" s="131" t="str">
        <f>IF(A143="","",IF(E143&lt;&gt;"","Pagata",IF(D143&lt;CONFIGURAZIONE!$B$68,"Scaduta","Da pagare")))</f>
        <v/>
      </c>
      <c r="M143" s="131" t="str">
        <f t="shared" si="11"/>
        <v/>
      </c>
      <c r="N143" s="131" t="str">
        <f t="shared" si="12"/>
        <v/>
      </c>
      <c r="O143" s="131" t="str">
        <f t="shared" si="13"/>
        <v/>
      </c>
      <c r="P143" s="131"/>
      <c r="Q143" s="131" t="str">
        <f t="shared" si="14"/>
        <v/>
      </c>
      <c r="R143" s="152">
        <f>IF(A143="",0,IF(B143="ANNULLATO",0,IF(AND(B143="DEMO",CONFIGURAZIONE!$B$64="No"),0,1)))</f>
        <v>0</v>
      </c>
    </row>
    <row r="144" spans="1:18">
      <c r="A144" s="147"/>
      <c r="B144" s="148"/>
      <c r="C144" s="149"/>
      <c r="D144" s="149"/>
      <c r="E144" s="149"/>
      <c r="F144" s="148"/>
      <c r="G144" s="148"/>
      <c r="H144" s="148"/>
      <c r="I144" s="150"/>
      <c r="J144" s="150"/>
      <c r="K144" s="151" t="str">
        <f t="shared" si="10"/>
        <v/>
      </c>
      <c r="L144" s="131" t="str">
        <f>IF(A144="","",IF(E144&lt;&gt;"","Pagata",IF(D144&lt;CONFIGURAZIONE!$B$68,"Scaduta","Da pagare")))</f>
        <v/>
      </c>
      <c r="M144" s="131" t="str">
        <f t="shared" si="11"/>
        <v/>
      </c>
      <c r="N144" s="131" t="str">
        <f t="shared" si="12"/>
        <v/>
      </c>
      <c r="O144" s="131" t="str">
        <f t="shared" si="13"/>
        <v/>
      </c>
      <c r="P144" s="131"/>
      <c r="Q144" s="131" t="str">
        <f t="shared" si="14"/>
        <v/>
      </c>
      <c r="R144" s="152">
        <f>IF(A144="",0,IF(B144="ANNULLATO",0,IF(AND(B144="DEMO",CONFIGURAZIONE!$B$64="No"),0,1)))</f>
        <v>0</v>
      </c>
    </row>
    <row r="145" spans="1:18">
      <c r="A145" s="147"/>
      <c r="B145" s="148"/>
      <c r="C145" s="149"/>
      <c r="D145" s="149"/>
      <c r="E145" s="149"/>
      <c r="F145" s="148"/>
      <c r="G145" s="148"/>
      <c r="H145" s="148"/>
      <c r="I145" s="150"/>
      <c r="J145" s="150"/>
      <c r="K145" s="151" t="str">
        <f t="shared" si="10"/>
        <v/>
      </c>
      <c r="L145" s="131" t="str">
        <f>IF(A145="","",IF(E145&lt;&gt;"","Pagata",IF(D145&lt;CONFIGURAZIONE!$B$68,"Scaduta","Da pagare")))</f>
        <v/>
      </c>
      <c r="M145" s="131" t="str">
        <f t="shared" si="11"/>
        <v/>
      </c>
      <c r="N145" s="131" t="str">
        <f t="shared" si="12"/>
        <v/>
      </c>
      <c r="O145" s="131" t="str">
        <f t="shared" si="13"/>
        <v/>
      </c>
      <c r="P145" s="131"/>
      <c r="Q145" s="131" t="str">
        <f t="shared" si="14"/>
        <v/>
      </c>
      <c r="R145" s="152">
        <f>IF(A145="",0,IF(B145="ANNULLATO",0,IF(AND(B145="DEMO",CONFIGURAZIONE!$B$64="No"),0,1)))</f>
        <v>0</v>
      </c>
    </row>
    <row r="146" spans="1:18">
      <c r="A146" s="147"/>
      <c r="B146" s="148"/>
      <c r="C146" s="149"/>
      <c r="D146" s="149"/>
      <c r="E146" s="149"/>
      <c r="F146" s="148"/>
      <c r="G146" s="148"/>
      <c r="H146" s="148"/>
      <c r="I146" s="150"/>
      <c r="J146" s="150"/>
      <c r="K146" s="151" t="str">
        <f t="shared" si="10"/>
        <v/>
      </c>
      <c r="L146" s="131" t="str">
        <f>IF(A146="","",IF(E146&lt;&gt;"","Pagata",IF(D146&lt;CONFIGURAZIONE!$B$68,"Scaduta","Da pagare")))</f>
        <v/>
      </c>
      <c r="M146" s="131" t="str">
        <f t="shared" si="11"/>
        <v/>
      </c>
      <c r="N146" s="131" t="str">
        <f t="shared" si="12"/>
        <v/>
      </c>
      <c r="O146" s="131" t="str">
        <f t="shared" si="13"/>
        <v/>
      </c>
      <c r="P146" s="131"/>
      <c r="Q146" s="131" t="str">
        <f t="shared" si="14"/>
        <v/>
      </c>
      <c r="R146" s="152">
        <f>IF(A146="",0,IF(B146="ANNULLATO",0,IF(AND(B146="DEMO",CONFIGURAZIONE!$B$64="No"),0,1)))</f>
        <v>0</v>
      </c>
    </row>
    <row r="147" spans="1:18">
      <c r="A147" s="147"/>
      <c r="B147" s="148"/>
      <c r="C147" s="149"/>
      <c r="D147" s="149"/>
      <c r="E147" s="149"/>
      <c r="F147" s="148"/>
      <c r="G147" s="148"/>
      <c r="H147" s="148"/>
      <c r="I147" s="150"/>
      <c r="J147" s="150"/>
      <c r="K147" s="151" t="str">
        <f t="shared" si="10"/>
        <v/>
      </c>
      <c r="L147" s="131" t="str">
        <f>IF(A147="","",IF(E147&lt;&gt;"","Pagata",IF(D147&lt;CONFIGURAZIONE!$B$68,"Scaduta","Da pagare")))</f>
        <v/>
      </c>
      <c r="M147" s="131" t="str">
        <f t="shared" si="11"/>
        <v/>
      </c>
      <c r="N147" s="131" t="str">
        <f t="shared" si="12"/>
        <v/>
      </c>
      <c r="O147" s="131" t="str">
        <f t="shared" si="13"/>
        <v/>
      </c>
      <c r="P147" s="131"/>
      <c r="Q147" s="131" t="str">
        <f t="shared" si="14"/>
        <v/>
      </c>
      <c r="R147" s="152">
        <f>IF(A147="",0,IF(B147="ANNULLATO",0,IF(AND(B147="DEMO",CONFIGURAZIONE!$B$64="No"),0,1)))</f>
        <v>0</v>
      </c>
    </row>
    <row r="148" spans="1:18">
      <c r="A148" s="147"/>
      <c r="B148" s="148"/>
      <c r="C148" s="149"/>
      <c r="D148" s="149"/>
      <c r="E148" s="149"/>
      <c r="F148" s="148"/>
      <c r="G148" s="148"/>
      <c r="H148" s="148"/>
      <c r="I148" s="150"/>
      <c r="J148" s="150"/>
      <c r="K148" s="151" t="str">
        <f t="shared" si="10"/>
        <v/>
      </c>
      <c r="L148" s="131" t="str">
        <f>IF(A148="","",IF(E148&lt;&gt;"","Pagata",IF(D148&lt;CONFIGURAZIONE!$B$68,"Scaduta","Da pagare")))</f>
        <v/>
      </c>
      <c r="M148" s="131" t="str">
        <f t="shared" si="11"/>
        <v/>
      </c>
      <c r="N148" s="131" t="str">
        <f t="shared" si="12"/>
        <v/>
      </c>
      <c r="O148" s="131" t="str">
        <f t="shared" si="13"/>
        <v/>
      </c>
      <c r="P148" s="131"/>
      <c r="Q148" s="131" t="str">
        <f t="shared" si="14"/>
        <v/>
      </c>
      <c r="R148" s="152">
        <f>IF(A148="",0,IF(B148="ANNULLATO",0,IF(AND(B148="DEMO",CONFIGURAZIONE!$B$64="No"),0,1)))</f>
        <v>0</v>
      </c>
    </row>
    <row r="149" spans="1:18">
      <c r="A149" s="147"/>
      <c r="B149" s="148"/>
      <c r="C149" s="149"/>
      <c r="D149" s="149"/>
      <c r="E149" s="149"/>
      <c r="F149" s="148"/>
      <c r="G149" s="148"/>
      <c r="H149" s="148"/>
      <c r="I149" s="150"/>
      <c r="J149" s="150"/>
      <c r="K149" s="151" t="str">
        <f t="shared" si="10"/>
        <v/>
      </c>
      <c r="L149" s="131" t="str">
        <f>IF(A149="","",IF(E149&lt;&gt;"","Pagata",IF(D149&lt;CONFIGURAZIONE!$B$68,"Scaduta","Da pagare")))</f>
        <v/>
      </c>
      <c r="M149" s="131" t="str">
        <f t="shared" si="11"/>
        <v/>
      </c>
      <c r="N149" s="131" t="str">
        <f t="shared" si="12"/>
        <v/>
      </c>
      <c r="O149" s="131" t="str">
        <f t="shared" si="13"/>
        <v/>
      </c>
      <c r="P149" s="131"/>
      <c r="Q149" s="131" t="str">
        <f t="shared" si="14"/>
        <v/>
      </c>
      <c r="R149" s="152">
        <f>IF(A149="",0,IF(B149="ANNULLATO",0,IF(AND(B149="DEMO",CONFIGURAZIONE!$B$64="No"),0,1)))</f>
        <v>0</v>
      </c>
    </row>
    <row r="150" spans="1:18">
      <c r="A150" s="147"/>
      <c r="B150" s="148"/>
      <c r="C150" s="149"/>
      <c r="D150" s="149"/>
      <c r="E150" s="149"/>
      <c r="F150" s="148"/>
      <c r="G150" s="148"/>
      <c r="H150" s="148"/>
      <c r="I150" s="150"/>
      <c r="J150" s="150"/>
      <c r="K150" s="151" t="str">
        <f t="shared" si="10"/>
        <v/>
      </c>
      <c r="L150" s="131" t="str">
        <f>IF(A150="","",IF(E150&lt;&gt;"","Pagata",IF(D150&lt;CONFIGURAZIONE!$B$68,"Scaduta","Da pagare")))</f>
        <v/>
      </c>
      <c r="M150" s="131" t="str">
        <f t="shared" si="11"/>
        <v/>
      </c>
      <c r="N150" s="131" t="str">
        <f t="shared" si="12"/>
        <v/>
      </c>
      <c r="O150" s="131" t="str">
        <f t="shared" si="13"/>
        <v/>
      </c>
      <c r="P150" s="131"/>
      <c r="Q150" s="131" t="str">
        <f t="shared" si="14"/>
        <v/>
      </c>
      <c r="R150" s="152">
        <f>IF(A150="",0,IF(B150="ANNULLATO",0,IF(AND(B150="DEMO",CONFIGURAZIONE!$B$64="No"),0,1)))</f>
        <v>0</v>
      </c>
    </row>
    <row r="151" spans="1:18">
      <c r="A151" s="147"/>
      <c r="B151" s="148"/>
      <c r="C151" s="149"/>
      <c r="D151" s="149"/>
      <c r="E151" s="149"/>
      <c r="F151" s="148"/>
      <c r="G151" s="148"/>
      <c r="H151" s="148"/>
      <c r="I151" s="150"/>
      <c r="J151" s="150"/>
      <c r="K151" s="151" t="str">
        <f t="shared" si="10"/>
        <v/>
      </c>
      <c r="L151" s="131" t="str">
        <f>IF(A151="","",IF(E151&lt;&gt;"","Pagata",IF(D151&lt;CONFIGURAZIONE!$B$68,"Scaduta","Da pagare")))</f>
        <v/>
      </c>
      <c r="M151" s="131" t="str">
        <f t="shared" si="11"/>
        <v/>
      </c>
      <c r="N151" s="131" t="str">
        <f t="shared" si="12"/>
        <v/>
      </c>
      <c r="O151" s="131" t="str">
        <f t="shared" si="13"/>
        <v/>
      </c>
      <c r="P151" s="131"/>
      <c r="Q151" s="131" t="str">
        <f t="shared" si="14"/>
        <v/>
      </c>
      <c r="R151" s="152">
        <f>IF(A151="",0,IF(B151="ANNULLATO",0,IF(AND(B151="DEMO",CONFIGURAZIONE!$B$64="No"),0,1)))</f>
        <v>0</v>
      </c>
    </row>
    <row r="152" spans="1:18">
      <c r="A152" s="147"/>
      <c r="B152" s="148"/>
      <c r="C152" s="149"/>
      <c r="D152" s="149"/>
      <c r="E152" s="149"/>
      <c r="F152" s="148"/>
      <c r="G152" s="148"/>
      <c r="H152" s="148"/>
      <c r="I152" s="150"/>
      <c r="J152" s="150"/>
      <c r="K152" s="151" t="str">
        <f t="shared" si="10"/>
        <v/>
      </c>
      <c r="L152" s="131" t="str">
        <f>IF(A152="","",IF(E152&lt;&gt;"","Pagata",IF(D152&lt;CONFIGURAZIONE!$B$68,"Scaduta","Da pagare")))</f>
        <v/>
      </c>
      <c r="M152" s="131" t="str">
        <f t="shared" si="11"/>
        <v/>
      </c>
      <c r="N152" s="131" t="str">
        <f t="shared" si="12"/>
        <v/>
      </c>
      <c r="O152" s="131" t="str">
        <f t="shared" si="13"/>
        <v/>
      </c>
      <c r="P152" s="131"/>
      <c r="Q152" s="131" t="str">
        <f t="shared" si="14"/>
        <v/>
      </c>
      <c r="R152" s="152">
        <f>IF(A152="",0,IF(B152="ANNULLATO",0,IF(AND(B152="DEMO",CONFIGURAZIONE!$B$64="No"),0,1)))</f>
        <v>0</v>
      </c>
    </row>
    <row r="153" spans="1:18">
      <c r="A153" s="147"/>
      <c r="B153" s="148"/>
      <c r="C153" s="149"/>
      <c r="D153" s="149"/>
      <c r="E153" s="149"/>
      <c r="F153" s="148"/>
      <c r="G153" s="148"/>
      <c r="H153" s="148"/>
      <c r="I153" s="150"/>
      <c r="J153" s="150"/>
      <c r="K153" s="151" t="str">
        <f t="shared" si="10"/>
        <v/>
      </c>
      <c r="L153" s="131" t="str">
        <f>IF(A153="","",IF(E153&lt;&gt;"","Pagata",IF(D153&lt;CONFIGURAZIONE!$B$68,"Scaduta","Da pagare")))</f>
        <v/>
      </c>
      <c r="M153" s="131" t="str">
        <f t="shared" si="11"/>
        <v/>
      </c>
      <c r="N153" s="131" t="str">
        <f t="shared" si="12"/>
        <v/>
      </c>
      <c r="O153" s="131" t="str">
        <f t="shared" si="13"/>
        <v/>
      </c>
      <c r="P153" s="131"/>
      <c r="Q153" s="131" t="str">
        <f t="shared" si="14"/>
        <v/>
      </c>
      <c r="R153" s="152">
        <f>IF(A153="",0,IF(B153="ANNULLATO",0,IF(AND(B153="DEMO",CONFIGURAZIONE!$B$64="No"),0,1)))</f>
        <v>0</v>
      </c>
    </row>
    <row r="154" spans="1:18">
      <c r="A154" s="147"/>
      <c r="B154" s="148"/>
      <c r="C154" s="149"/>
      <c r="D154" s="149"/>
      <c r="E154" s="149"/>
      <c r="F154" s="148"/>
      <c r="G154" s="148"/>
      <c r="H154" s="148"/>
      <c r="I154" s="150"/>
      <c r="J154" s="150"/>
      <c r="K154" s="151" t="str">
        <f t="shared" si="10"/>
        <v/>
      </c>
      <c r="L154" s="131" t="str">
        <f>IF(A154="","",IF(E154&lt;&gt;"","Pagata",IF(D154&lt;CONFIGURAZIONE!$B$68,"Scaduta","Da pagare")))</f>
        <v/>
      </c>
      <c r="M154" s="131" t="str">
        <f t="shared" si="11"/>
        <v/>
      </c>
      <c r="N154" s="131" t="str">
        <f t="shared" si="12"/>
        <v/>
      </c>
      <c r="O154" s="131" t="str">
        <f t="shared" si="13"/>
        <v/>
      </c>
      <c r="P154" s="131"/>
      <c r="Q154" s="131" t="str">
        <f t="shared" si="14"/>
        <v/>
      </c>
      <c r="R154" s="152">
        <f>IF(A154="",0,IF(B154="ANNULLATO",0,IF(AND(B154="DEMO",CONFIGURAZIONE!$B$64="No"),0,1)))</f>
        <v>0</v>
      </c>
    </row>
    <row r="155" spans="1:18">
      <c r="A155" s="147"/>
      <c r="B155" s="148"/>
      <c r="C155" s="149"/>
      <c r="D155" s="149"/>
      <c r="E155" s="149"/>
      <c r="F155" s="148"/>
      <c r="G155" s="148"/>
      <c r="H155" s="148"/>
      <c r="I155" s="150"/>
      <c r="J155" s="150"/>
      <c r="K155" s="151" t="str">
        <f t="shared" si="10"/>
        <v/>
      </c>
      <c r="L155" s="131" t="str">
        <f>IF(A155="","",IF(E155&lt;&gt;"","Pagata",IF(D155&lt;CONFIGURAZIONE!$B$68,"Scaduta","Da pagare")))</f>
        <v/>
      </c>
      <c r="M155" s="131" t="str">
        <f t="shared" si="11"/>
        <v/>
      </c>
      <c r="N155" s="131" t="str">
        <f t="shared" si="12"/>
        <v/>
      </c>
      <c r="O155" s="131" t="str">
        <f t="shared" si="13"/>
        <v/>
      </c>
      <c r="P155" s="131"/>
      <c r="Q155" s="131" t="str">
        <f t="shared" si="14"/>
        <v/>
      </c>
      <c r="R155" s="152">
        <f>IF(A155="",0,IF(B155="ANNULLATO",0,IF(AND(B155="DEMO",CONFIGURAZIONE!$B$64="No"),0,1)))</f>
        <v>0</v>
      </c>
    </row>
    <row r="156" spans="1:18">
      <c r="A156" s="147"/>
      <c r="B156" s="148"/>
      <c r="C156" s="149"/>
      <c r="D156" s="149"/>
      <c r="E156" s="149"/>
      <c r="F156" s="148"/>
      <c r="G156" s="148"/>
      <c r="H156" s="148"/>
      <c r="I156" s="150"/>
      <c r="J156" s="150"/>
      <c r="K156" s="151" t="str">
        <f t="shared" si="10"/>
        <v/>
      </c>
      <c r="L156" s="131" t="str">
        <f>IF(A156="","",IF(E156&lt;&gt;"","Pagata",IF(D156&lt;CONFIGURAZIONE!$B$68,"Scaduta","Da pagare")))</f>
        <v/>
      </c>
      <c r="M156" s="131" t="str">
        <f t="shared" si="11"/>
        <v/>
      </c>
      <c r="N156" s="131" t="str">
        <f t="shared" si="12"/>
        <v/>
      </c>
      <c r="O156" s="131" t="str">
        <f t="shared" si="13"/>
        <v/>
      </c>
      <c r="P156" s="131"/>
      <c r="Q156" s="131" t="str">
        <f t="shared" si="14"/>
        <v/>
      </c>
      <c r="R156" s="152">
        <f>IF(A156="",0,IF(B156="ANNULLATO",0,IF(AND(B156="DEMO",CONFIGURAZIONE!$B$64="No"),0,1)))</f>
        <v>0</v>
      </c>
    </row>
    <row r="157" spans="1:18">
      <c r="A157" s="147"/>
      <c r="B157" s="148"/>
      <c r="C157" s="149"/>
      <c r="D157" s="149"/>
      <c r="E157" s="149"/>
      <c r="F157" s="148"/>
      <c r="G157" s="148"/>
      <c r="H157" s="148"/>
      <c r="I157" s="150"/>
      <c r="J157" s="150"/>
      <c r="K157" s="151" t="str">
        <f t="shared" si="10"/>
        <v/>
      </c>
      <c r="L157" s="131" t="str">
        <f>IF(A157="","",IF(E157&lt;&gt;"","Pagata",IF(D157&lt;CONFIGURAZIONE!$B$68,"Scaduta","Da pagare")))</f>
        <v/>
      </c>
      <c r="M157" s="131" t="str">
        <f t="shared" si="11"/>
        <v/>
      </c>
      <c r="N157" s="131" t="str">
        <f t="shared" si="12"/>
        <v/>
      </c>
      <c r="O157" s="131" t="str">
        <f t="shared" si="13"/>
        <v/>
      </c>
      <c r="P157" s="131"/>
      <c r="Q157" s="131" t="str">
        <f t="shared" si="14"/>
        <v/>
      </c>
      <c r="R157" s="152">
        <f>IF(A157="",0,IF(B157="ANNULLATO",0,IF(AND(B157="DEMO",CONFIGURAZIONE!$B$64="No"),0,1)))</f>
        <v>0</v>
      </c>
    </row>
    <row r="158" spans="1:18">
      <c r="A158" s="147"/>
      <c r="B158" s="148"/>
      <c r="C158" s="149"/>
      <c r="D158" s="149"/>
      <c r="E158" s="149"/>
      <c r="F158" s="148"/>
      <c r="G158" s="148"/>
      <c r="H158" s="148"/>
      <c r="I158" s="150"/>
      <c r="J158" s="150"/>
      <c r="K158" s="151" t="str">
        <f t="shared" si="10"/>
        <v/>
      </c>
      <c r="L158" s="131" t="str">
        <f>IF(A158="","",IF(E158&lt;&gt;"","Pagata",IF(D158&lt;CONFIGURAZIONE!$B$68,"Scaduta","Da pagare")))</f>
        <v/>
      </c>
      <c r="M158" s="131" t="str">
        <f t="shared" si="11"/>
        <v/>
      </c>
      <c r="N158" s="131" t="str">
        <f t="shared" si="12"/>
        <v/>
      </c>
      <c r="O158" s="131" t="str">
        <f t="shared" si="13"/>
        <v/>
      </c>
      <c r="P158" s="131"/>
      <c r="Q158" s="131" t="str">
        <f t="shared" si="14"/>
        <v/>
      </c>
      <c r="R158" s="152">
        <f>IF(A158="",0,IF(B158="ANNULLATO",0,IF(AND(B158="DEMO",CONFIGURAZIONE!$B$64="No"),0,1)))</f>
        <v>0</v>
      </c>
    </row>
    <row r="159" spans="1:18">
      <c r="A159" s="147"/>
      <c r="B159" s="148"/>
      <c r="C159" s="149"/>
      <c r="D159" s="149"/>
      <c r="E159" s="149"/>
      <c r="F159" s="148"/>
      <c r="G159" s="148"/>
      <c r="H159" s="148"/>
      <c r="I159" s="150"/>
      <c r="J159" s="150"/>
      <c r="K159" s="151" t="str">
        <f t="shared" si="10"/>
        <v/>
      </c>
      <c r="L159" s="131" t="str">
        <f>IF(A159="","",IF(E159&lt;&gt;"","Pagata",IF(D159&lt;CONFIGURAZIONE!$B$68,"Scaduta","Da pagare")))</f>
        <v/>
      </c>
      <c r="M159" s="131" t="str">
        <f t="shared" si="11"/>
        <v/>
      </c>
      <c r="N159" s="131" t="str">
        <f t="shared" si="12"/>
        <v/>
      </c>
      <c r="O159" s="131" t="str">
        <f t="shared" si="13"/>
        <v/>
      </c>
      <c r="P159" s="131"/>
      <c r="Q159" s="131" t="str">
        <f t="shared" si="14"/>
        <v/>
      </c>
      <c r="R159" s="152">
        <f>IF(A159="",0,IF(B159="ANNULLATO",0,IF(AND(B159="DEMO",CONFIGURAZIONE!$B$64="No"),0,1)))</f>
        <v>0</v>
      </c>
    </row>
    <row r="160" spans="1:18">
      <c r="A160" s="147"/>
      <c r="B160" s="148"/>
      <c r="C160" s="149"/>
      <c r="D160" s="149"/>
      <c r="E160" s="149"/>
      <c r="F160" s="148"/>
      <c r="G160" s="148"/>
      <c r="H160" s="148"/>
      <c r="I160" s="150"/>
      <c r="J160" s="150"/>
      <c r="K160" s="151" t="str">
        <f t="shared" si="10"/>
        <v/>
      </c>
      <c r="L160" s="131" t="str">
        <f>IF(A160="","",IF(E160&lt;&gt;"","Pagata",IF(D160&lt;CONFIGURAZIONE!$B$68,"Scaduta","Da pagare")))</f>
        <v/>
      </c>
      <c r="M160" s="131" t="str">
        <f t="shared" si="11"/>
        <v/>
      </c>
      <c r="N160" s="131" t="str">
        <f t="shared" si="12"/>
        <v/>
      </c>
      <c r="O160" s="131" t="str">
        <f t="shared" si="13"/>
        <v/>
      </c>
      <c r="P160" s="131"/>
      <c r="Q160" s="131" t="str">
        <f t="shared" si="14"/>
        <v/>
      </c>
      <c r="R160" s="152">
        <f>IF(A160="",0,IF(B160="ANNULLATO",0,IF(AND(B160="DEMO",CONFIGURAZIONE!$B$64="No"),0,1)))</f>
        <v>0</v>
      </c>
    </row>
    <row r="161" spans="1:18">
      <c r="A161" s="147"/>
      <c r="B161" s="148"/>
      <c r="C161" s="149"/>
      <c r="D161" s="149"/>
      <c r="E161" s="149"/>
      <c r="F161" s="148"/>
      <c r="G161" s="148"/>
      <c r="H161" s="148"/>
      <c r="I161" s="150"/>
      <c r="J161" s="150"/>
      <c r="K161" s="151" t="str">
        <f t="shared" si="10"/>
        <v/>
      </c>
      <c r="L161" s="131" t="str">
        <f>IF(A161="","",IF(E161&lt;&gt;"","Pagata",IF(D161&lt;CONFIGURAZIONE!$B$68,"Scaduta","Da pagare")))</f>
        <v/>
      </c>
      <c r="M161" s="131" t="str">
        <f t="shared" si="11"/>
        <v/>
      </c>
      <c r="N161" s="131" t="str">
        <f t="shared" si="12"/>
        <v/>
      </c>
      <c r="O161" s="131" t="str">
        <f t="shared" si="13"/>
        <v/>
      </c>
      <c r="P161" s="131"/>
      <c r="Q161" s="131" t="str">
        <f t="shared" si="14"/>
        <v/>
      </c>
      <c r="R161" s="152">
        <f>IF(A161="",0,IF(B161="ANNULLATO",0,IF(AND(B161="DEMO",CONFIGURAZIONE!$B$64="No"),0,1)))</f>
        <v>0</v>
      </c>
    </row>
    <row r="162" spans="1:18">
      <c r="A162" s="147"/>
      <c r="B162" s="148"/>
      <c r="C162" s="149"/>
      <c r="D162" s="149"/>
      <c r="E162" s="149"/>
      <c r="F162" s="148"/>
      <c r="G162" s="148"/>
      <c r="H162" s="148"/>
      <c r="I162" s="150"/>
      <c r="J162" s="150"/>
      <c r="K162" s="151" t="str">
        <f t="shared" si="10"/>
        <v/>
      </c>
      <c r="L162" s="131" t="str">
        <f>IF(A162="","",IF(E162&lt;&gt;"","Pagata",IF(D162&lt;CONFIGURAZIONE!$B$68,"Scaduta","Da pagare")))</f>
        <v/>
      </c>
      <c r="M162" s="131" t="str">
        <f t="shared" si="11"/>
        <v/>
      </c>
      <c r="N162" s="131" t="str">
        <f t="shared" si="12"/>
        <v/>
      </c>
      <c r="O162" s="131" t="str">
        <f t="shared" si="13"/>
        <v/>
      </c>
      <c r="P162" s="131"/>
      <c r="Q162" s="131" t="str">
        <f t="shared" si="14"/>
        <v/>
      </c>
      <c r="R162" s="152">
        <f>IF(A162="",0,IF(B162="ANNULLATO",0,IF(AND(B162="DEMO",CONFIGURAZIONE!$B$64="No"),0,1)))</f>
        <v>0</v>
      </c>
    </row>
    <row r="163" spans="1:18">
      <c r="A163" s="147"/>
      <c r="B163" s="148"/>
      <c r="C163" s="149"/>
      <c r="D163" s="149"/>
      <c r="E163" s="149"/>
      <c r="F163" s="148"/>
      <c r="G163" s="148"/>
      <c r="H163" s="148"/>
      <c r="I163" s="150"/>
      <c r="J163" s="150"/>
      <c r="K163" s="151" t="str">
        <f t="shared" si="10"/>
        <v/>
      </c>
      <c r="L163" s="131" t="str">
        <f>IF(A163="","",IF(E163&lt;&gt;"","Pagata",IF(D163&lt;CONFIGURAZIONE!$B$68,"Scaduta","Da pagare")))</f>
        <v/>
      </c>
      <c r="M163" s="131" t="str">
        <f t="shared" si="11"/>
        <v/>
      </c>
      <c r="N163" s="131" t="str">
        <f t="shared" si="12"/>
        <v/>
      </c>
      <c r="O163" s="131" t="str">
        <f t="shared" si="13"/>
        <v/>
      </c>
      <c r="P163" s="131"/>
      <c r="Q163" s="131" t="str">
        <f t="shared" si="14"/>
        <v/>
      </c>
      <c r="R163" s="152">
        <f>IF(A163="",0,IF(B163="ANNULLATO",0,IF(AND(B163="DEMO",CONFIGURAZIONE!$B$64="No"),0,1)))</f>
        <v>0</v>
      </c>
    </row>
    <row r="164" spans="1:18">
      <c r="A164" s="147"/>
      <c r="B164" s="148"/>
      <c r="C164" s="149"/>
      <c r="D164" s="149"/>
      <c r="E164" s="149"/>
      <c r="F164" s="148"/>
      <c r="G164" s="148"/>
      <c r="H164" s="148"/>
      <c r="I164" s="150"/>
      <c r="J164" s="150"/>
      <c r="K164" s="151" t="str">
        <f t="shared" si="10"/>
        <v/>
      </c>
      <c r="L164" s="131" t="str">
        <f>IF(A164="","",IF(E164&lt;&gt;"","Pagata",IF(D164&lt;CONFIGURAZIONE!$B$68,"Scaduta","Da pagare")))</f>
        <v/>
      </c>
      <c r="M164" s="131" t="str">
        <f t="shared" si="11"/>
        <v/>
      </c>
      <c r="N164" s="131" t="str">
        <f t="shared" si="12"/>
        <v/>
      </c>
      <c r="O164" s="131" t="str">
        <f t="shared" si="13"/>
        <v/>
      </c>
      <c r="P164" s="131"/>
      <c r="Q164" s="131" t="str">
        <f t="shared" si="14"/>
        <v/>
      </c>
      <c r="R164" s="152">
        <f>IF(A164="",0,IF(B164="ANNULLATO",0,IF(AND(B164="DEMO",CONFIGURAZIONE!$B$64="No"),0,1)))</f>
        <v>0</v>
      </c>
    </row>
    <row r="165" spans="1:18">
      <c r="A165" s="147"/>
      <c r="B165" s="148"/>
      <c r="C165" s="149"/>
      <c r="D165" s="149"/>
      <c r="E165" s="149"/>
      <c r="F165" s="148"/>
      <c r="G165" s="148"/>
      <c r="H165" s="148"/>
      <c r="I165" s="150"/>
      <c r="J165" s="150"/>
      <c r="K165" s="151" t="str">
        <f t="shared" si="10"/>
        <v/>
      </c>
      <c r="L165" s="131" t="str">
        <f>IF(A165="","",IF(E165&lt;&gt;"","Pagata",IF(D165&lt;CONFIGURAZIONE!$B$68,"Scaduta","Da pagare")))</f>
        <v/>
      </c>
      <c r="M165" s="131" t="str">
        <f t="shared" si="11"/>
        <v/>
      </c>
      <c r="N165" s="131" t="str">
        <f t="shared" si="12"/>
        <v/>
      </c>
      <c r="O165" s="131" t="str">
        <f t="shared" si="13"/>
        <v/>
      </c>
      <c r="P165" s="131"/>
      <c r="Q165" s="131" t="str">
        <f t="shared" si="14"/>
        <v/>
      </c>
      <c r="R165" s="152">
        <f>IF(A165="",0,IF(B165="ANNULLATO",0,IF(AND(B165="DEMO",CONFIGURAZIONE!$B$64="No"),0,1)))</f>
        <v>0</v>
      </c>
    </row>
    <row r="166" spans="1:18">
      <c r="A166" s="147"/>
      <c r="B166" s="148"/>
      <c r="C166" s="149"/>
      <c r="D166" s="149"/>
      <c r="E166" s="149"/>
      <c r="F166" s="148"/>
      <c r="G166" s="148"/>
      <c r="H166" s="148"/>
      <c r="I166" s="150"/>
      <c r="J166" s="150"/>
      <c r="K166" s="151" t="str">
        <f t="shared" si="10"/>
        <v/>
      </c>
      <c r="L166" s="131" t="str">
        <f>IF(A166="","",IF(E166&lt;&gt;"","Pagata",IF(D166&lt;CONFIGURAZIONE!$B$68,"Scaduta","Da pagare")))</f>
        <v/>
      </c>
      <c r="M166" s="131" t="str">
        <f t="shared" si="11"/>
        <v/>
      </c>
      <c r="N166" s="131" t="str">
        <f t="shared" si="12"/>
        <v/>
      </c>
      <c r="O166" s="131" t="str">
        <f t="shared" si="13"/>
        <v/>
      </c>
      <c r="P166" s="131"/>
      <c r="Q166" s="131" t="str">
        <f t="shared" si="14"/>
        <v/>
      </c>
      <c r="R166" s="152">
        <f>IF(A166="",0,IF(B166="ANNULLATO",0,IF(AND(B166="DEMO",CONFIGURAZIONE!$B$64="No"),0,1)))</f>
        <v>0</v>
      </c>
    </row>
    <row r="167" spans="1:18">
      <c r="A167" s="147"/>
      <c r="B167" s="148"/>
      <c r="C167" s="149"/>
      <c r="D167" s="149"/>
      <c r="E167" s="149"/>
      <c r="F167" s="148"/>
      <c r="G167" s="148"/>
      <c r="H167" s="148"/>
      <c r="I167" s="150"/>
      <c r="J167" s="150"/>
      <c r="K167" s="151" t="str">
        <f t="shared" si="10"/>
        <v/>
      </c>
      <c r="L167" s="131" t="str">
        <f>IF(A167="","",IF(E167&lt;&gt;"","Pagata",IF(D167&lt;CONFIGURAZIONE!$B$68,"Scaduta","Da pagare")))</f>
        <v/>
      </c>
      <c r="M167" s="131" t="str">
        <f t="shared" si="11"/>
        <v/>
      </c>
      <c r="N167" s="131" t="str">
        <f t="shared" si="12"/>
        <v/>
      </c>
      <c r="O167" s="131" t="str">
        <f t="shared" si="13"/>
        <v/>
      </c>
      <c r="P167" s="131"/>
      <c r="Q167" s="131" t="str">
        <f t="shared" si="14"/>
        <v/>
      </c>
      <c r="R167" s="152">
        <f>IF(A167="",0,IF(B167="ANNULLATO",0,IF(AND(B167="DEMO",CONFIGURAZIONE!$B$64="No"),0,1)))</f>
        <v>0</v>
      </c>
    </row>
    <row r="168" spans="1:18">
      <c r="A168" s="147"/>
      <c r="B168" s="148"/>
      <c r="C168" s="149"/>
      <c r="D168" s="149"/>
      <c r="E168" s="149"/>
      <c r="F168" s="148"/>
      <c r="G168" s="148"/>
      <c r="H168" s="148"/>
      <c r="I168" s="150"/>
      <c r="J168" s="150"/>
      <c r="K168" s="151" t="str">
        <f t="shared" si="10"/>
        <v/>
      </c>
      <c r="L168" s="131" t="str">
        <f>IF(A168="","",IF(E168&lt;&gt;"","Pagata",IF(D168&lt;CONFIGURAZIONE!$B$68,"Scaduta","Da pagare")))</f>
        <v/>
      </c>
      <c r="M168" s="131" t="str">
        <f t="shared" si="11"/>
        <v/>
      </c>
      <c r="N168" s="131" t="str">
        <f t="shared" si="12"/>
        <v/>
      </c>
      <c r="O168" s="131" t="str">
        <f t="shared" si="13"/>
        <v/>
      </c>
      <c r="P168" s="131"/>
      <c r="Q168" s="131" t="str">
        <f t="shared" si="14"/>
        <v/>
      </c>
      <c r="R168" s="152">
        <f>IF(A168="",0,IF(B168="ANNULLATO",0,IF(AND(B168="DEMO",CONFIGURAZIONE!$B$64="No"),0,1)))</f>
        <v>0</v>
      </c>
    </row>
    <row r="169" spans="1:18">
      <c r="A169" s="147"/>
      <c r="B169" s="148"/>
      <c r="C169" s="149"/>
      <c r="D169" s="149"/>
      <c r="E169" s="149"/>
      <c r="F169" s="148"/>
      <c r="G169" s="148"/>
      <c r="H169" s="148"/>
      <c r="I169" s="150"/>
      <c r="J169" s="150"/>
      <c r="K169" s="151" t="str">
        <f t="shared" si="10"/>
        <v/>
      </c>
      <c r="L169" s="131" t="str">
        <f>IF(A169="","",IF(E169&lt;&gt;"","Pagata",IF(D169&lt;CONFIGURAZIONE!$B$68,"Scaduta","Da pagare")))</f>
        <v/>
      </c>
      <c r="M169" s="131" t="str">
        <f t="shared" si="11"/>
        <v/>
      </c>
      <c r="N169" s="131" t="str">
        <f t="shared" si="12"/>
        <v/>
      </c>
      <c r="O169" s="131" t="str">
        <f t="shared" si="13"/>
        <v/>
      </c>
      <c r="P169" s="131"/>
      <c r="Q169" s="131" t="str">
        <f t="shared" si="14"/>
        <v/>
      </c>
      <c r="R169" s="152">
        <f>IF(A169="",0,IF(B169="ANNULLATO",0,IF(AND(B169="DEMO",CONFIGURAZIONE!$B$64="No"),0,1)))</f>
        <v>0</v>
      </c>
    </row>
    <row r="170" spans="1:18">
      <c r="A170" s="147"/>
      <c r="B170" s="148"/>
      <c r="C170" s="149"/>
      <c r="D170" s="149"/>
      <c r="E170" s="149"/>
      <c r="F170" s="148"/>
      <c r="G170" s="148"/>
      <c r="H170" s="148"/>
      <c r="I170" s="150"/>
      <c r="J170" s="150"/>
      <c r="K170" s="151" t="str">
        <f t="shared" si="10"/>
        <v/>
      </c>
      <c r="L170" s="131" t="str">
        <f>IF(A170="","",IF(E170&lt;&gt;"","Pagata",IF(D170&lt;CONFIGURAZIONE!$B$68,"Scaduta","Da pagare")))</f>
        <v/>
      </c>
      <c r="M170" s="131" t="str">
        <f t="shared" si="11"/>
        <v/>
      </c>
      <c r="N170" s="131" t="str">
        <f t="shared" si="12"/>
        <v/>
      </c>
      <c r="O170" s="131" t="str">
        <f t="shared" si="13"/>
        <v/>
      </c>
      <c r="P170" s="131"/>
      <c r="Q170" s="131" t="str">
        <f t="shared" si="14"/>
        <v/>
      </c>
      <c r="R170" s="152">
        <f>IF(A170="",0,IF(B170="ANNULLATO",0,IF(AND(B170="DEMO",CONFIGURAZIONE!$B$64="No"),0,1)))</f>
        <v>0</v>
      </c>
    </row>
    <row r="171" spans="1:18">
      <c r="A171" s="147"/>
      <c r="B171" s="148"/>
      <c r="C171" s="149"/>
      <c r="D171" s="149"/>
      <c r="E171" s="149"/>
      <c r="F171" s="148"/>
      <c r="G171" s="148"/>
      <c r="H171" s="148"/>
      <c r="I171" s="150"/>
      <c r="J171" s="150"/>
      <c r="K171" s="151" t="str">
        <f t="shared" si="10"/>
        <v/>
      </c>
      <c r="L171" s="131" t="str">
        <f>IF(A171="","",IF(E171&lt;&gt;"","Pagata",IF(D171&lt;CONFIGURAZIONE!$B$68,"Scaduta","Da pagare")))</f>
        <v/>
      </c>
      <c r="M171" s="131" t="str">
        <f t="shared" si="11"/>
        <v/>
      </c>
      <c r="N171" s="131" t="str">
        <f t="shared" si="12"/>
        <v/>
      </c>
      <c r="O171" s="131" t="str">
        <f t="shared" si="13"/>
        <v/>
      </c>
      <c r="P171" s="131"/>
      <c r="Q171" s="131" t="str">
        <f t="shared" si="14"/>
        <v/>
      </c>
      <c r="R171" s="152">
        <f>IF(A171="",0,IF(B171="ANNULLATO",0,IF(AND(B171="DEMO",CONFIGURAZIONE!$B$64="No"),0,1)))</f>
        <v>0</v>
      </c>
    </row>
    <row r="172" spans="1:18">
      <c r="A172" s="147"/>
      <c r="B172" s="148"/>
      <c r="C172" s="149"/>
      <c r="D172" s="149"/>
      <c r="E172" s="149"/>
      <c r="F172" s="148"/>
      <c r="G172" s="148"/>
      <c r="H172" s="148"/>
      <c r="I172" s="150"/>
      <c r="J172" s="150"/>
      <c r="K172" s="151" t="str">
        <f t="shared" si="10"/>
        <v/>
      </c>
      <c r="L172" s="131" t="str">
        <f>IF(A172="","",IF(E172&lt;&gt;"","Pagata",IF(D172&lt;CONFIGURAZIONE!$B$68,"Scaduta","Da pagare")))</f>
        <v/>
      </c>
      <c r="M172" s="131" t="str">
        <f t="shared" si="11"/>
        <v/>
      </c>
      <c r="N172" s="131" t="str">
        <f t="shared" si="12"/>
        <v/>
      </c>
      <c r="O172" s="131" t="str">
        <f t="shared" si="13"/>
        <v/>
      </c>
      <c r="P172" s="131"/>
      <c r="Q172" s="131" t="str">
        <f t="shared" si="14"/>
        <v/>
      </c>
      <c r="R172" s="152">
        <f>IF(A172="",0,IF(B172="ANNULLATO",0,IF(AND(B172="DEMO",CONFIGURAZIONE!$B$64="No"),0,1)))</f>
        <v>0</v>
      </c>
    </row>
    <row r="173" spans="1:18">
      <c r="A173" s="147"/>
      <c r="B173" s="148"/>
      <c r="C173" s="149"/>
      <c r="D173" s="149"/>
      <c r="E173" s="149"/>
      <c r="F173" s="148"/>
      <c r="G173" s="148"/>
      <c r="H173" s="148"/>
      <c r="I173" s="150"/>
      <c r="J173" s="150"/>
      <c r="K173" s="151" t="str">
        <f t="shared" si="10"/>
        <v/>
      </c>
      <c r="L173" s="131" t="str">
        <f>IF(A173="","",IF(E173&lt;&gt;"","Pagata",IF(D173&lt;CONFIGURAZIONE!$B$68,"Scaduta","Da pagare")))</f>
        <v/>
      </c>
      <c r="M173" s="131" t="str">
        <f t="shared" si="11"/>
        <v/>
      </c>
      <c r="N173" s="131" t="str">
        <f t="shared" si="12"/>
        <v/>
      </c>
      <c r="O173" s="131" t="str">
        <f t="shared" si="13"/>
        <v/>
      </c>
      <c r="P173" s="131"/>
      <c r="Q173" s="131" t="str">
        <f t="shared" si="14"/>
        <v/>
      </c>
      <c r="R173" s="152">
        <f>IF(A173="",0,IF(B173="ANNULLATO",0,IF(AND(B173="DEMO",CONFIGURAZIONE!$B$64="No"),0,1)))</f>
        <v>0</v>
      </c>
    </row>
    <row r="174" spans="1:18">
      <c r="A174" s="147"/>
      <c r="B174" s="148"/>
      <c r="C174" s="149"/>
      <c r="D174" s="149"/>
      <c r="E174" s="149"/>
      <c r="F174" s="148"/>
      <c r="G174" s="148"/>
      <c r="H174" s="148"/>
      <c r="I174" s="150"/>
      <c r="J174" s="150"/>
      <c r="K174" s="151" t="str">
        <f t="shared" si="10"/>
        <v/>
      </c>
      <c r="L174" s="131" t="str">
        <f>IF(A174="","",IF(E174&lt;&gt;"","Pagata",IF(D174&lt;CONFIGURAZIONE!$B$68,"Scaduta","Da pagare")))</f>
        <v/>
      </c>
      <c r="M174" s="131" t="str">
        <f t="shared" si="11"/>
        <v/>
      </c>
      <c r="N174" s="131" t="str">
        <f t="shared" si="12"/>
        <v/>
      </c>
      <c r="O174" s="131" t="str">
        <f t="shared" si="13"/>
        <v/>
      </c>
      <c r="P174" s="131"/>
      <c r="Q174" s="131" t="str">
        <f t="shared" si="14"/>
        <v/>
      </c>
      <c r="R174" s="152">
        <f>IF(A174="",0,IF(B174="ANNULLATO",0,IF(AND(B174="DEMO",CONFIGURAZIONE!$B$64="No"),0,1)))</f>
        <v>0</v>
      </c>
    </row>
    <row r="175" spans="1:18">
      <c r="A175" s="147"/>
      <c r="B175" s="148"/>
      <c r="C175" s="149"/>
      <c r="D175" s="149"/>
      <c r="E175" s="149"/>
      <c r="F175" s="148"/>
      <c r="G175" s="148"/>
      <c r="H175" s="148"/>
      <c r="I175" s="150"/>
      <c r="J175" s="150"/>
      <c r="K175" s="151" t="str">
        <f t="shared" si="10"/>
        <v/>
      </c>
      <c r="L175" s="131" t="str">
        <f>IF(A175="","",IF(E175&lt;&gt;"","Pagata",IF(D175&lt;CONFIGURAZIONE!$B$68,"Scaduta","Da pagare")))</f>
        <v/>
      </c>
      <c r="M175" s="131" t="str">
        <f t="shared" si="11"/>
        <v/>
      </c>
      <c r="N175" s="131" t="str">
        <f t="shared" si="12"/>
        <v/>
      </c>
      <c r="O175" s="131" t="str">
        <f t="shared" si="13"/>
        <v/>
      </c>
      <c r="P175" s="131"/>
      <c r="Q175" s="131" t="str">
        <f t="shared" si="14"/>
        <v/>
      </c>
      <c r="R175" s="152">
        <f>IF(A175="",0,IF(B175="ANNULLATO",0,IF(AND(B175="DEMO",CONFIGURAZIONE!$B$64="No"),0,1)))</f>
        <v>0</v>
      </c>
    </row>
    <row r="176" spans="1:18">
      <c r="A176" s="147"/>
      <c r="B176" s="148"/>
      <c r="C176" s="149"/>
      <c r="D176" s="149"/>
      <c r="E176" s="149"/>
      <c r="F176" s="148"/>
      <c r="G176" s="148"/>
      <c r="H176" s="148"/>
      <c r="I176" s="150"/>
      <c r="J176" s="150"/>
      <c r="K176" s="151" t="str">
        <f t="shared" si="10"/>
        <v/>
      </c>
      <c r="L176" s="131" t="str">
        <f>IF(A176="","",IF(E176&lt;&gt;"","Pagata",IF(D176&lt;CONFIGURAZIONE!$B$68,"Scaduta","Da pagare")))</f>
        <v/>
      </c>
      <c r="M176" s="131" t="str">
        <f t="shared" si="11"/>
        <v/>
      </c>
      <c r="N176" s="131" t="str">
        <f t="shared" si="12"/>
        <v/>
      </c>
      <c r="O176" s="131" t="str">
        <f t="shared" si="13"/>
        <v/>
      </c>
      <c r="P176" s="131"/>
      <c r="Q176" s="131" t="str">
        <f t="shared" si="14"/>
        <v/>
      </c>
      <c r="R176" s="152">
        <f>IF(A176="",0,IF(B176="ANNULLATO",0,IF(AND(B176="DEMO",CONFIGURAZIONE!$B$64="No"),0,1)))</f>
        <v>0</v>
      </c>
    </row>
    <row r="177" spans="1:18">
      <c r="A177" s="147"/>
      <c r="B177" s="148"/>
      <c r="C177" s="149"/>
      <c r="D177" s="149"/>
      <c r="E177" s="149"/>
      <c r="F177" s="148"/>
      <c r="G177" s="148"/>
      <c r="H177" s="148"/>
      <c r="I177" s="150"/>
      <c r="J177" s="150"/>
      <c r="K177" s="151" t="str">
        <f t="shared" si="10"/>
        <v/>
      </c>
      <c r="L177" s="131" t="str">
        <f>IF(A177="","",IF(E177&lt;&gt;"","Pagata",IF(D177&lt;CONFIGURAZIONE!$B$68,"Scaduta","Da pagare")))</f>
        <v/>
      </c>
      <c r="M177" s="131" t="str">
        <f t="shared" si="11"/>
        <v/>
      </c>
      <c r="N177" s="131" t="str">
        <f t="shared" si="12"/>
        <v/>
      </c>
      <c r="O177" s="131" t="str">
        <f t="shared" si="13"/>
        <v/>
      </c>
      <c r="P177" s="131"/>
      <c r="Q177" s="131" t="str">
        <f t="shared" si="14"/>
        <v/>
      </c>
      <c r="R177" s="152">
        <f>IF(A177="",0,IF(B177="ANNULLATO",0,IF(AND(B177="DEMO",CONFIGURAZIONE!$B$64="No"),0,1)))</f>
        <v>0</v>
      </c>
    </row>
    <row r="178" spans="1:18">
      <c r="A178" s="147"/>
      <c r="B178" s="148"/>
      <c r="C178" s="149"/>
      <c r="D178" s="149"/>
      <c r="E178" s="149"/>
      <c r="F178" s="148"/>
      <c r="G178" s="148"/>
      <c r="H178" s="148"/>
      <c r="I178" s="150"/>
      <c r="J178" s="150"/>
      <c r="K178" s="151" t="str">
        <f t="shared" si="10"/>
        <v/>
      </c>
      <c r="L178" s="131" t="str">
        <f>IF(A178="","",IF(E178&lt;&gt;"","Pagata",IF(D178&lt;CONFIGURAZIONE!$B$68,"Scaduta","Da pagare")))</f>
        <v/>
      </c>
      <c r="M178" s="131" t="str">
        <f t="shared" si="11"/>
        <v/>
      </c>
      <c r="N178" s="131" t="str">
        <f t="shared" si="12"/>
        <v/>
      </c>
      <c r="O178" s="131" t="str">
        <f t="shared" si="13"/>
        <v/>
      </c>
      <c r="P178" s="131"/>
      <c r="Q178" s="131" t="str">
        <f t="shared" si="14"/>
        <v/>
      </c>
      <c r="R178" s="152">
        <f>IF(A178="",0,IF(B178="ANNULLATO",0,IF(AND(B178="DEMO",CONFIGURAZIONE!$B$64="No"),0,1)))</f>
        <v>0</v>
      </c>
    </row>
    <row r="179" spans="1:18">
      <c r="A179" s="147"/>
      <c r="B179" s="148"/>
      <c r="C179" s="149"/>
      <c r="D179" s="149"/>
      <c r="E179" s="149"/>
      <c r="F179" s="148"/>
      <c r="G179" s="148"/>
      <c r="H179" s="148"/>
      <c r="I179" s="150"/>
      <c r="J179" s="150"/>
      <c r="K179" s="151" t="str">
        <f t="shared" si="10"/>
        <v/>
      </c>
      <c r="L179" s="131" t="str">
        <f>IF(A179="","",IF(E179&lt;&gt;"","Pagata",IF(D179&lt;CONFIGURAZIONE!$B$68,"Scaduta","Da pagare")))</f>
        <v/>
      </c>
      <c r="M179" s="131" t="str">
        <f t="shared" si="11"/>
        <v/>
      </c>
      <c r="N179" s="131" t="str">
        <f t="shared" si="12"/>
        <v/>
      </c>
      <c r="O179" s="131" t="str">
        <f t="shared" si="13"/>
        <v/>
      </c>
      <c r="P179" s="131"/>
      <c r="Q179" s="131" t="str">
        <f t="shared" si="14"/>
        <v/>
      </c>
      <c r="R179" s="152">
        <f>IF(A179="",0,IF(B179="ANNULLATO",0,IF(AND(B179="DEMO",CONFIGURAZIONE!$B$64="No"),0,1)))</f>
        <v>0</v>
      </c>
    </row>
    <row r="180" spans="1:18">
      <c r="A180" s="147"/>
      <c r="B180" s="148"/>
      <c r="C180" s="149"/>
      <c r="D180" s="149"/>
      <c r="E180" s="149"/>
      <c r="F180" s="148"/>
      <c r="G180" s="148"/>
      <c r="H180" s="148"/>
      <c r="I180" s="150"/>
      <c r="J180" s="150"/>
      <c r="K180" s="151" t="str">
        <f t="shared" si="10"/>
        <v/>
      </c>
      <c r="L180" s="131" t="str">
        <f>IF(A180="","",IF(E180&lt;&gt;"","Pagata",IF(D180&lt;CONFIGURAZIONE!$B$68,"Scaduta","Da pagare")))</f>
        <v/>
      </c>
      <c r="M180" s="131" t="str">
        <f t="shared" si="11"/>
        <v/>
      </c>
      <c r="N180" s="131" t="str">
        <f t="shared" si="12"/>
        <v/>
      </c>
      <c r="O180" s="131" t="str">
        <f t="shared" si="13"/>
        <v/>
      </c>
      <c r="P180" s="131"/>
      <c r="Q180" s="131" t="str">
        <f t="shared" si="14"/>
        <v/>
      </c>
      <c r="R180" s="152">
        <f>IF(A180="",0,IF(B180="ANNULLATO",0,IF(AND(B180="DEMO",CONFIGURAZIONE!$B$64="No"),0,1)))</f>
        <v>0</v>
      </c>
    </row>
    <row r="181" spans="1:18">
      <c r="A181" s="147"/>
      <c r="B181" s="148"/>
      <c r="C181" s="149"/>
      <c r="D181" s="149"/>
      <c r="E181" s="149"/>
      <c r="F181" s="148"/>
      <c r="G181" s="148"/>
      <c r="H181" s="148"/>
      <c r="I181" s="150"/>
      <c r="J181" s="150"/>
      <c r="K181" s="151" t="str">
        <f t="shared" si="10"/>
        <v/>
      </c>
      <c r="L181" s="131" t="str">
        <f>IF(A181="","",IF(E181&lt;&gt;"","Pagata",IF(D181&lt;CONFIGURAZIONE!$B$68,"Scaduta","Da pagare")))</f>
        <v/>
      </c>
      <c r="M181" s="131" t="str">
        <f t="shared" si="11"/>
        <v/>
      </c>
      <c r="N181" s="131" t="str">
        <f t="shared" si="12"/>
        <v/>
      </c>
      <c r="O181" s="131" t="str">
        <f t="shared" si="13"/>
        <v/>
      </c>
      <c r="P181" s="131"/>
      <c r="Q181" s="131" t="str">
        <f t="shared" si="14"/>
        <v/>
      </c>
      <c r="R181" s="152">
        <f>IF(A181="",0,IF(B181="ANNULLATO",0,IF(AND(B181="DEMO",CONFIGURAZIONE!$B$64="No"),0,1)))</f>
        <v>0</v>
      </c>
    </row>
    <row r="182" spans="1:18">
      <c r="A182" s="147"/>
      <c r="B182" s="148"/>
      <c r="C182" s="149"/>
      <c r="D182" s="149"/>
      <c r="E182" s="149"/>
      <c r="F182" s="148"/>
      <c r="G182" s="148"/>
      <c r="H182" s="148"/>
      <c r="I182" s="150"/>
      <c r="J182" s="150"/>
      <c r="K182" s="151" t="str">
        <f t="shared" si="10"/>
        <v/>
      </c>
      <c r="L182" s="131" t="str">
        <f>IF(A182="","",IF(E182&lt;&gt;"","Pagata",IF(D182&lt;CONFIGURAZIONE!$B$68,"Scaduta","Da pagare")))</f>
        <v/>
      </c>
      <c r="M182" s="131" t="str">
        <f t="shared" si="11"/>
        <v/>
      </c>
      <c r="N182" s="131" t="str">
        <f t="shared" si="12"/>
        <v/>
      </c>
      <c r="O182" s="131" t="str">
        <f t="shared" si="13"/>
        <v/>
      </c>
      <c r="P182" s="131"/>
      <c r="Q182" s="131" t="str">
        <f t="shared" si="14"/>
        <v/>
      </c>
      <c r="R182" s="152">
        <f>IF(A182="",0,IF(B182="ANNULLATO",0,IF(AND(B182="DEMO",CONFIGURAZIONE!$B$64="No"),0,1)))</f>
        <v>0</v>
      </c>
    </row>
    <row r="183" spans="1:18">
      <c r="A183" s="147"/>
      <c r="B183" s="148"/>
      <c r="C183" s="149"/>
      <c r="D183" s="149"/>
      <c r="E183" s="149"/>
      <c r="F183" s="148"/>
      <c r="G183" s="148"/>
      <c r="H183" s="148"/>
      <c r="I183" s="150"/>
      <c r="J183" s="150"/>
      <c r="K183" s="151" t="str">
        <f t="shared" si="10"/>
        <v/>
      </c>
      <c r="L183" s="131" t="str">
        <f>IF(A183="","",IF(E183&lt;&gt;"","Pagata",IF(D183&lt;CONFIGURAZIONE!$B$68,"Scaduta","Da pagare")))</f>
        <v/>
      </c>
      <c r="M183" s="131" t="str">
        <f t="shared" si="11"/>
        <v/>
      </c>
      <c r="N183" s="131" t="str">
        <f t="shared" si="12"/>
        <v/>
      </c>
      <c r="O183" s="131" t="str">
        <f t="shared" si="13"/>
        <v/>
      </c>
      <c r="P183" s="131"/>
      <c r="Q183" s="131" t="str">
        <f t="shared" si="14"/>
        <v/>
      </c>
      <c r="R183" s="152">
        <f>IF(A183="",0,IF(B183="ANNULLATO",0,IF(AND(B183="DEMO",CONFIGURAZIONE!$B$64="No"),0,1)))</f>
        <v>0</v>
      </c>
    </row>
    <row r="184" spans="1:18">
      <c r="A184" s="147"/>
      <c r="B184" s="148"/>
      <c r="C184" s="149"/>
      <c r="D184" s="149"/>
      <c r="E184" s="149"/>
      <c r="F184" s="148"/>
      <c r="G184" s="148"/>
      <c r="H184" s="148"/>
      <c r="I184" s="150"/>
      <c r="J184" s="150"/>
      <c r="K184" s="151" t="str">
        <f t="shared" si="10"/>
        <v/>
      </c>
      <c r="L184" s="131" t="str">
        <f>IF(A184="","",IF(E184&lt;&gt;"","Pagata",IF(D184&lt;CONFIGURAZIONE!$B$68,"Scaduta","Da pagare")))</f>
        <v/>
      </c>
      <c r="M184" s="131" t="str">
        <f t="shared" si="11"/>
        <v/>
      </c>
      <c r="N184" s="131" t="str">
        <f t="shared" si="12"/>
        <v/>
      </c>
      <c r="O184" s="131" t="str">
        <f t="shared" si="13"/>
        <v/>
      </c>
      <c r="P184" s="131"/>
      <c r="Q184" s="131" t="str">
        <f t="shared" si="14"/>
        <v/>
      </c>
      <c r="R184" s="152">
        <f>IF(A184="",0,IF(B184="ANNULLATO",0,IF(AND(B184="DEMO",CONFIGURAZIONE!$B$64="No"),0,1)))</f>
        <v>0</v>
      </c>
    </row>
    <row r="185" spans="1:18">
      <c r="A185" s="147"/>
      <c r="B185" s="148"/>
      <c r="C185" s="149"/>
      <c r="D185" s="149"/>
      <c r="E185" s="149"/>
      <c r="F185" s="148"/>
      <c r="G185" s="148"/>
      <c r="H185" s="148"/>
      <c r="I185" s="150"/>
      <c r="J185" s="150"/>
      <c r="K185" s="151" t="str">
        <f t="shared" si="10"/>
        <v/>
      </c>
      <c r="L185" s="131" t="str">
        <f>IF(A185="","",IF(E185&lt;&gt;"","Pagata",IF(D185&lt;CONFIGURAZIONE!$B$68,"Scaduta","Da pagare")))</f>
        <v/>
      </c>
      <c r="M185" s="131" t="str">
        <f t="shared" si="11"/>
        <v/>
      </c>
      <c r="N185" s="131" t="str">
        <f t="shared" si="12"/>
        <v/>
      </c>
      <c r="O185" s="131" t="str">
        <f t="shared" si="13"/>
        <v/>
      </c>
      <c r="P185" s="131"/>
      <c r="Q185" s="131" t="str">
        <f t="shared" si="14"/>
        <v/>
      </c>
      <c r="R185" s="152">
        <f>IF(A185="",0,IF(B185="ANNULLATO",0,IF(AND(B185="DEMO",CONFIGURAZIONE!$B$64="No"),0,1)))</f>
        <v>0</v>
      </c>
    </row>
    <row r="186" spans="1:18">
      <c r="A186" s="147"/>
      <c r="B186" s="148"/>
      <c r="C186" s="149"/>
      <c r="D186" s="149"/>
      <c r="E186" s="149"/>
      <c r="F186" s="148"/>
      <c r="G186" s="148"/>
      <c r="H186" s="148"/>
      <c r="I186" s="150"/>
      <c r="J186" s="150"/>
      <c r="K186" s="151" t="str">
        <f t="shared" si="10"/>
        <v/>
      </c>
      <c r="L186" s="131" t="str">
        <f>IF(A186="","",IF(E186&lt;&gt;"","Pagata",IF(D186&lt;CONFIGURAZIONE!$B$68,"Scaduta","Da pagare")))</f>
        <v/>
      </c>
      <c r="M186" s="131" t="str">
        <f t="shared" si="11"/>
        <v/>
      </c>
      <c r="N186" s="131" t="str">
        <f t="shared" si="12"/>
        <v/>
      </c>
      <c r="O186" s="131" t="str">
        <f t="shared" si="13"/>
        <v/>
      </c>
      <c r="P186" s="131"/>
      <c r="Q186" s="131" t="str">
        <f t="shared" si="14"/>
        <v/>
      </c>
      <c r="R186" s="152">
        <f>IF(A186="",0,IF(B186="ANNULLATO",0,IF(AND(B186="DEMO",CONFIGURAZIONE!$B$64="No"),0,1)))</f>
        <v>0</v>
      </c>
    </row>
    <row r="187" spans="1:18">
      <c r="A187" s="147"/>
      <c r="B187" s="148"/>
      <c r="C187" s="149"/>
      <c r="D187" s="149"/>
      <c r="E187" s="149"/>
      <c r="F187" s="148"/>
      <c r="G187" s="148"/>
      <c r="H187" s="148"/>
      <c r="I187" s="150"/>
      <c r="J187" s="150"/>
      <c r="K187" s="151" t="str">
        <f t="shared" si="10"/>
        <v/>
      </c>
      <c r="L187" s="131" t="str">
        <f>IF(A187="","",IF(E187&lt;&gt;"","Pagata",IF(D187&lt;CONFIGURAZIONE!$B$68,"Scaduta","Da pagare")))</f>
        <v/>
      </c>
      <c r="M187" s="131" t="str">
        <f t="shared" si="11"/>
        <v/>
      </c>
      <c r="N187" s="131" t="str">
        <f t="shared" si="12"/>
        <v/>
      </c>
      <c r="O187" s="131" t="str">
        <f t="shared" si="13"/>
        <v/>
      </c>
      <c r="P187" s="131"/>
      <c r="Q187" s="131" t="str">
        <f t="shared" si="14"/>
        <v/>
      </c>
      <c r="R187" s="152">
        <f>IF(A187="",0,IF(B187="ANNULLATO",0,IF(AND(B187="DEMO",CONFIGURAZIONE!$B$64="No"),0,1)))</f>
        <v>0</v>
      </c>
    </row>
    <row r="188" spans="1:18">
      <c r="A188" s="147"/>
      <c r="B188" s="148"/>
      <c r="C188" s="149"/>
      <c r="D188" s="149"/>
      <c r="E188" s="149"/>
      <c r="F188" s="148"/>
      <c r="G188" s="148"/>
      <c r="H188" s="148"/>
      <c r="I188" s="150"/>
      <c r="J188" s="150"/>
      <c r="K188" s="151" t="str">
        <f t="shared" si="10"/>
        <v/>
      </c>
      <c r="L188" s="131" t="str">
        <f>IF(A188="","",IF(E188&lt;&gt;"","Pagata",IF(D188&lt;CONFIGURAZIONE!$B$68,"Scaduta","Da pagare")))</f>
        <v/>
      </c>
      <c r="M188" s="131" t="str">
        <f t="shared" si="11"/>
        <v/>
      </c>
      <c r="N188" s="131" t="str">
        <f t="shared" si="12"/>
        <v/>
      </c>
      <c r="O188" s="131" t="str">
        <f t="shared" si="13"/>
        <v/>
      </c>
      <c r="P188" s="131"/>
      <c r="Q188" s="131" t="str">
        <f t="shared" si="14"/>
        <v/>
      </c>
      <c r="R188" s="152">
        <f>IF(A188="",0,IF(B188="ANNULLATO",0,IF(AND(B188="DEMO",CONFIGURAZIONE!$B$64="No"),0,1)))</f>
        <v>0</v>
      </c>
    </row>
    <row r="189" spans="1:18">
      <c r="A189" s="147"/>
      <c r="B189" s="148"/>
      <c r="C189" s="149"/>
      <c r="D189" s="149"/>
      <c r="E189" s="149"/>
      <c r="F189" s="148"/>
      <c r="G189" s="148"/>
      <c r="H189" s="148"/>
      <c r="I189" s="150"/>
      <c r="J189" s="150"/>
      <c r="K189" s="151" t="str">
        <f t="shared" si="10"/>
        <v/>
      </c>
      <c r="L189" s="131" t="str">
        <f>IF(A189="","",IF(E189&lt;&gt;"","Pagata",IF(D189&lt;CONFIGURAZIONE!$B$68,"Scaduta","Da pagare")))</f>
        <v/>
      </c>
      <c r="M189" s="131" t="str">
        <f t="shared" si="11"/>
        <v/>
      </c>
      <c r="N189" s="131" t="str">
        <f t="shared" si="12"/>
        <v/>
      </c>
      <c r="O189" s="131" t="str">
        <f t="shared" si="13"/>
        <v/>
      </c>
      <c r="P189" s="131"/>
      <c r="Q189" s="131" t="str">
        <f t="shared" si="14"/>
        <v/>
      </c>
      <c r="R189" s="152">
        <f>IF(A189="",0,IF(B189="ANNULLATO",0,IF(AND(B189="DEMO",CONFIGURAZIONE!$B$64="No"),0,1)))</f>
        <v>0</v>
      </c>
    </row>
    <row r="190" spans="1:18">
      <c r="A190" s="147"/>
      <c r="B190" s="148"/>
      <c r="C190" s="149"/>
      <c r="D190" s="149"/>
      <c r="E190" s="149"/>
      <c r="F190" s="148"/>
      <c r="G190" s="148"/>
      <c r="H190" s="148"/>
      <c r="I190" s="150"/>
      <c r="J190" s="150"/>
      <c r="K190" s="151" t="str">
        <f t="shared" si="10"/>
        <v/>
      </c>
      <c r="L190" s="131" t="str">
        <f>IF(A190="","",IF(E190&lt;&gt;"","Pagata",IF(D190&lt;CONFIGURAZIONE!$B$68,"Scaduta","Da pagare")))</f>
        <v/>
      </c>
      <c r="M190" s="131" t="str">
        <f t="shared" si="11"/>
        <v/>
      </c>
      <c r="N190" s="131" t="str">
        <f t="shared" si="12"/>
        <v/>
      </c>
      <c r="O190" s="131" t="str">
        <f t="shared" si="13"/>
        <v/>
      </c>
      <c r="P190" s="131"/>
      <c r="Q190" s="131" t="str">
        <f t="shared" si="14"/>
        <v/>
      </c>
      <c r="R190" s="152">
        <f>IF(A190="",0,IF(B190="ANNULLATO",0,IF(AND(B190="DEMO",CONFIGURAZIONE!$B$64="No"),0,1)))</f>
        <v>0</v>
      </c>
    </row>
    <row r="191" spans="1:18">
      <c r="A191" s="147"/>
      <c r="B191" s="148"/>
      <c r="C191" s="149"/>
      <c r="D191" s="149"/>
      <c r="E191" s="149"/>
      <c r="F191" s="148"/>
      <c r="G191" s="148"/>
      <c r="H191" s="148"/>
      <c r="I191" s="150"/>
      <c r="J191" s="150"/>
      <c r="K191" s="151" t="str">
        <f t="shared" si="10"/>
        <v/>
      </c>
      <c r="L191" s="131" t="str">
        <f>IF(A191="","",IF(E191&lt;&gt;"","Pagata",IF(D191&lt;CONFIGURAZIONE!$B$68,"Scaduta","Da pagare")))</f>
        <v/>
      </c>
      <c r="M191" s="131" t="str">
        <f t="shared" si="11"/>
        <v/>
      </c>
      <c r="N191" s="131" t="str">
        <f t="shared" si="12"/>
        <v/>
      </c>
      <c r="O191" s="131" t="str">
        <f t="shared" si="13"/>
        <v/>
      </c>
      <c r="P191" s="131"/>
      <c r="Q191" s="131" t="str">
        <f t="shared" si="14"/>
        <v/>
      </c>
      <c r="R191" s="152">
        <f>IF(A191="",0,IF(B191="ANNULLATO",0,IF(AND(B191="DEMO",CONFIGURAZIONE!$B$64="No"),0,1)))</f>
        <v>0</v>
      </c>
    </row>
    <row r="192" spans="1:18">
      <c r="A192" s="147"/>
      <c r="B192" s="148"/>
      <c r="C192" s="149"/>
      <c r="D192" s="149"/>
      <c r="E192" s="149"/>
      <c r="F192" s="148"/>
      <c r="G192" s="148"/>
      <c r="H192" s="148"/>
      <c r="I192" s="150"/>
      <c r="J192" s="150"/>
      <c r="K192" s="151" t="str">
        <f t="shared" si="10"/>
        <v/>
      </c>
      <c r="L192" s="131" t="str">
        <f>IF(A192="","",IF(E192&lt;&gt;"","Pagata",IF(D192&lt;CONFIGURAZIONE!$B$68,"Scaduta","Da pagare")))</f>
        <v/>
      </c>
      <c r="M192" s="131" t="str">
        <f t="shared" si="11"/>
        <v/>
      </c>
      <c r="N192" s="131" t="str">
        <f t="shared" si="12"/>
        <v/>
      </c>
      <c r="O192" s="131" t="str">
        <f t="shared" si="13"/>
        <v/>
      </c>
      <c r="P192" s="131"/>
      <c r="Q192" s="131" t="str">
        <f t="shared" si="14"/>
        <v/>
      </c>
      <c r="R192" s="152">
        <f>IF(A192="",0,IF(B192="ANNULLATO",0,IF(AND(B192="DEMO",CONFIGURAZIONE!$B$64="No"),0,1)))</f>
        <v>0</v>
      </c>
    </row>
    <row r="193" spans="1:18">
      <c r="A193" s="147"/>
      <c r="B193" s="148"/>
      <c r="C193" s="149"/>
      <c r="D193" s="149"/>
      <c r="E193" s="149"/>
      <c r="F193" s="148"/>
      <c r="G193" s="148"/>
      <c r="H193" s="148"/>
      <c r="I193" s="150"/>
      <c r="J193" s="150"/>
      <c r="K193" s="151" t="str">
        <f t="shared" si="10"/>
        <v/>
      </c>
      <c r="L193" s="131" t="str">
        <f>IF(A193="","",IF(E193&lt;&gt;"","Pagata",IF(D193&lt;CONFIGURAZIONE!$B$68,"Scaduta","Da pagare")))</f>
        <v/>
      </c>
      <c r="M193" s="131" t="str">
        <f t="shared" si="11"/>
        <v/>
      </c>
      <c r="N193" s="131" t="str">
        <f t="shared" si="12"/>
        <v/>
      </c>
      <c r="O193" s="131" t="str">
        <f t="shared" si="13"/>
        <v/>
      </c>
      <c r="P193" s="131"/>
      <c r="Q193" s="131" t="str">
        <f t="shared" si="14"/>
        <v/>
      </c>
      <c r="R193" s="152">
        <f>IF(A193="",0,IF(B193="ANNULLATO",0,IF(AND(B193="DEMO",CONFIGURAZIONE!$B$64="No"),0,1)))</f>
        <v>0</v>
      </c>
    </row>
    <row r="194" spans="1:18">
      <c r="A194" s="147"/>
      <c r="B194" s="148"/>
      <c r="C194" s="149"/>
      <c r="D194" s="149"/>
      <c r="E194" s="149"/>
      <c r="F194" s="148"/>
      <c r="G194" s="148"/>
      <c r="H194" s="148"/>
      <c r="I194" s="150"/>
      <c r="J194" s="150"/>
      <c r="K194" s="151" t="str">
        <f t="shared" si="10"/>
        <v/>
      </c>
      <c r="L194" s="131" t="str">
        <f>IF(A194="","",IF(E194&lt;&gt;"","Pagata",IF(D194&lt;CONFIGURAZIONE!$B$68,"Scaduta","Da pagare")))</f>
        <v/>
      </c>
      <c r="M194" s="131" t="str">
        <f t="shared" si="11"/>
        <v/>
      </c>
      <c r="N194" s="131" t="str">
        <f t="shared" si="12"/>
        <v/>
      </c>
      <c r="O194" s="131" t="str">
        <f t="shared" si="13"/>
        <v/>
      </c>
      <c r="P194" s="131"/>
      <c r="Q194" s="131" t="str">
        <f t="shared" si="14"/>
        <v/>
      </c>
      <c r="R194" s="152">
        <f>IF(A194="",0,IF(B194="ANNULLATO",0,IF(AND(B194="DEMO",CONFIGURAZIONE!$B$64="No"),0,1)))</f>
        <v>0</v>
      </c>
    </row>
    <row r="195" spans="1:18">
      <c r="A195" s="147"/>
      <c r="B195" s="148"/>
      <c r="C195" s="149"/>
      <c r="D195" s="149"/>
      <c r="E195" s="149"/>
      <c r="F195" s="148"/>
      <c r="G195" s="148"/>
      <c r="H195" s="148"/>
      <c r="I195" s="150"/>
      <c r="J195" s="150"/>
      <c r="K195" s="151" t="str">
        <f t="shared" si="10"/>
        <v/>
      </c>
      <c r="L195" s="131" t="str">
        <f>IF(A195="","",IF(E195&lt;&gt;"","Pagata",IF(D195&lt;CONFIGURAZIONE!$B$68,"Scaduta","Da pagare")))</f>
        <v/>
      </c>
      <c r="M195" s="131" t="str">
        <f t="shared" si="11"/>
        <v/>
      </c>
      <c r="N195" s="131" t="str">
        <f t="shared" si="12"/>
        <v/>
      </c>
      <c r="O195" s="131" t="str">
        <f t="shared" si="13"/>
        <v/>
      </c>
      <c r="P195" s="131"/>
      <c r="Q195" s="131" t="str">
        <f t="shared" si="14"/>
        <v/>
      </c>
      <c r="R195" s="152">
        <f>IF(A195="",0,IF(B195="ANNULLATO",0,IF(AND(B195="DEMO",CONFIGURAZIONE!$B$64="No"),0,1)))</f>
        <v>0</v>
      </c>
    </row>
    <row r="196" spans="1:18">
      <c r="A196" s="147"/>
      <c r="B196" s="148"/>
      <c r="C196" s="149"/>
      <c r="D196" s="149"/>
      <c r="E196" s="149"/>
      <c r="F196" s="148"/>
      <c r="G196" s="148"/>
      <c r="H196" s="148"/>
      <c r="I196" s="150"/>
      <c r="J196" s="150"/>
      <c r="K196" s="151" t="str">
        <f t="shared" si="10"/>
        <v/>
      </c>
      <c r="L196" s="131" t="str">
        <f>IF(A196="","",IF(E196&lt;&gt;"","Pagata",IF(D196&lt;CONFIGURAZIONE!$B$68,"Scaduta","Da pagare")))</f>
        <v/>
      </c>
      <c r="M196" s="131" t="str">
        <f t="shared" si="11"/>
        <v/>
      </c>
      <c r="N196" s="131" t="str">
        <f t="shared" si="12"/>
        <v/>
      </c>
      <c r="O196" s="131" t="str">
        <f t="shared" si="13"/>
        <v/>
      </c>
      <c r="P196" s="131"/>
      <c r="Q196" s="131" t="str">
        <f t="shared" si="14"/>
        <v/>
      </c>
      <c r="R196" s="152">
        <f>IF(A196="",0,IF(B196="ANNULLATO",0,IF(AND(B196="DEMO",CONFIGURAZIONE!$B$64="No"),0,1)))</f>
        <v>0</v>
      </c>
    </row>
    <row r="197" spans="1:18">
      <c r="A197" s="147"/>
      <c r="B197" s="148"/>
      <c r="C197" s="149"/>
      <c r="D197" s="149"/>
      <c r="E197" s="149"/>
      <c r="F197" s="148"/>
      <c r="G197" s="148"/>
      <c r="H197" s="148"/>
      <c r="I197" s="150"/>
      <c r="J197" s="150"/>
      <c r="K197" s="151" t="str">
        <f t="shared" si="10"/>
        <v/>
      </c>
      <c r="L197" s="131" t="str">
        <f>IF(A197="","",IF(E197&lt;&gt;"","Pagata",IF(D197&lt;CONFIGURAZIONE!$B$68,"Scaduta","Da pagare")))</f>
        <v/>
      </c>
      <c r="M197" s="131" t="str">
        <f t="shared" si="11"/>
        <v/>
      </c>
      <c r="N197" s="131" t="str">
        <f t="shared" si="12"/>
        <v/>
      </c>
      <c r="O197" s="131" t="str">
        <f t="shared" si="13"/>
        <v/>
      </c>
      <c r="P197" s="131"/>
      <c r="Q197" s="131" t="str">
        <f t="shared" si="14"/>
        <v/>
      </c>
      <c r="R197" s="152">
        <f>IF(A197="",0,IF(B197="ANNULLATO",0,IF(AND(B197="DEMO",CONFIGURAZIONE!$B$64="No"),0,1)))</f>
        <v>0</v>
      </c>
    </row>
    <row r="198" spans="1:18">
      <c r="A198" s="147"/>
      <c r="B198" s="148"/>
      <c r="C198" s="149"/>
      <c r="D198" s="149"/>
      <c r="E198" s="149"/>
      <c r="F198" s="148"/>
      <c r="G198" s="148"/>
      <c r="H198" s="148"/>
      <c r="I198" s="150"/>
      <c r="J198" s="150"/>
      <c r="K198" s="151" t="str">
        <f t="shared" si="10"/>
        <v/>
      </c>
      <c r="L198" s="131" t="str">
        <f>IF(A198="","",IF(E198&lt;&gt;"","Pagata",IF(D198&lt;CONFIGURAZIONE!$B$68,"Scaduta","Da pagare")))</f>
        <v/>
      </c>
      <c r="M198" s="131" t="str">
        <f t="shared" si="11"/>
        <v/>
      </c>
      <c r="N198" s="131" t="str">
        <f t="shared" si="12"/>
        <v/>
      </c>
      <c r="O198" s="131" t="str">
        <f t="shared" si="13"/>
        <v/>
      </c>
      <c r="P198" s="131"/>
      <c r="Q198" s="131" t="str">
        <f t="shared" si="14"/>
        <v/>
      </c>
      <c r="R198" s="152">
        <f>IF(A198="",0,IF(B198="ANNULLATO",0,IF(AND(B198="DEMO",CONFIGURAZIONE!$B$64="No"),0,1)))</f>
        <v>0</v>
      </c>
    </row>
    <row r="199" spans="1:18">
      <c r="A199" s="147"/>
      <c r="B199" s="148"/>
      <c r="C199" s="149"/>
      <c r="D199" s="149"/>
      <c r="E199" s="149"/>
      <c r="F199" s="148"/>
      <c r="G199" s="148"/>
      <c r="H199" s="148"/>
      <c r="I199" s="150"/>
      <c r="J199" s="150"/>
      <c r="K199" s="151" t="str">
        <f t="shared" ref="K199:K256" si="15">IF(A199="","",SUM(I199:J199))</f>
        <v/>
      </c>
      <c r="L199" s="131" t="str">
        <f>IF(A199="","",IF(E199&lt;&gt;"","Pagata",IF(D199&lt;CONFIGURAZIONE!$B$68,"Scaduta","Da pagare")))</f>
        <v/>
      </c>
      <c r="M199" s="131" t="str">
        <f t="shared" ref="M199:M256" si="16">IF(E199="","",YEAR(E199))</f>
        <v/>
      </c>
      <c r="N199" s="131" t="str">
        <f t="shared" ref="N199:N256" si="17">IF(E199="","",MONTH(E199))</f>
        <v/>
      </c>
      <c r="O199" s="131" t="str">
        <f t="shared" ref="O199:O256" si="18">IF(N199="","",CHOOSE(N199,"Gen","Feb","Mar","Apr","Mag","Giu","Lug","Ago","Set","Ott","Nov","Dic"))</f>
        <v/>
      </c>
      <c r="P199" s="131"/>
      <c r="Q199" s="131" t="str">
        <f t="shared" ref="Q199:Q256" si="19">IF(D199="","",YEAR(D199))</f>
        <v/>
      </c>
      <c r="R199" s="152">
        <f>IF(A199="",0,IF(B199="ANNULLATO",0,IF(AND(B199="DEMO",CONFIGURAZIONE!$B$64="No"),0,1)))</f>
        <v>0</v>
      </c>
    </row>
    <row r="200" spans="1:18">
      <c r="A200" s="147"/>
      <c r="B200" s="148"/>
      <c r="C200" s="149"/>
      <c r="D200" s="149"/>
      <c r="E200" s="149"/>
      <c r="F200" s="148"/>
      <c r="G200" s="148"/>
      <c r="H200" s="148"/>
      <c r="I200" s="150"/>
      <c r="J200" s="150"/>
      <c r="K200" s="151" t="str">
        <f t="shared" si="15"/>
        <v/>
      </c>
      <c r="L200" s="131" t="str">
        <f>IF(A200="","",IF(E200&lt;&gt;"","Pagata",IF(D200&lt;CONFIGURAZIONE!$B$68,"Scaduta","Da pagare")))</f>
        <v/>
      </c>
      <c r="M200" s="131" t="str">
        <f t="shared" si="16"/>
        <v/>
      </c>
      <c r="N200" s="131" t="str">
        <f t="shared" si="17"/>
        <v/>
      </c>
      <c r="O200" s="131" t="str">
        <f t="shared" si="18"/>
        <v/>
      </c>
      <c r="P200" s="131"/>
      <c r="Q200" s="131" t="str">
        <f t="shared" si="19"/>
        <v/>
      </c>
      <c r="R200" s="152">
        <f>IF(A200="",0,IF(B200="ANNULLATO",0,IF(AND(B200="DEMO",CONFIGURAZIONE!$B$64="No"),0,1)))</f>
        <v>0</v>
      </c>
    </row>
    <row r="201" spans="1:18">
      <c r="A201" s="147"/>
      <c r="B201" s="148"/>
      <c r="C201" s="149"/>
      <c r="D201" s="149"/>
      <c r="E201" s="149"/>
      <c r="F201" s="148"/>
      <c r="G201" s="148"/>
      <c r="H201" s="148"/>
      <c r="I201" s="150"/>
      <c r="J201" s="150"/>
      <c r="K201" s="151" t="str">
        <f t="shared" si="15"/>
        <v/>
      </c>
      <c r="L201" s="131" t="str">
        <f>IF(A201="","",IF(E201&lt;&gt;"","Pagata",IF(D201&lt;CONFIGURAZIONE!$B$68,"Scaduta","Da pagare")))</f>
        <v/>
      </c>
      <c r="M201" s="131" t="str">
        <f t="shared" si="16"/>
        <v/>
      </c>
      <c r="N201" s="131" t="str">
        <f t="shared" si="17"/>
        <v/>
      </c>
      <c r="O201" s="131" t="str">
        <f t="shared" si="18"/>
        <v/>
      </c>
      <c r="P201" s="131"/>
      <c r="Q201" s="131" t="str">
        <f t="shared" si="19"/>
        <v/>
      </c>
      <c r="R201" s="152">
        <f>IF(A201="",0,IF(B201="ANNULLATO",0,IF(AND(B201="DEMO",CONFIGURAZIONE!$B$64="No"),0,1)))</f>
        <v>0</v>
      </c>
    </row>
    <row r="202" spans="1:18">
      <c r="A202" s="147"/>
      <c r="B202" s="148"/>
      <c r="C202" s="149"/>
      <c r="D202" s="149"/>
      <c r="E202" s="149"/>
      <c r="F202" s="148"/>
      <c r="G202" s="148"/>
      <c r="H202" s="148"/>
      <c r="I202" s="150"/>
      <c r="J202" s="150"/>
      <c r="K202" s="151" t="str">
        <f t="shared" si="15"/>
        <v/>
      </c>
      <c r="L202" s="131" t="str">
        <f>IF(A202="","",IF(E202&lt;&gt;"","Pagata",IF(D202&lt;CONFIGURAZIONE!$B$68,"Scaduta","Da pagare")))</f>
        <v/>
      </c>
      <c r="M202" s="131" t="str">
        <f t="shared" si="16"/>
        <v/>
      </c>
      <c r="N202" s="131" t="str">
        <f t="shared" si="17"/>
        <v/>
      </c>
      <c r="O202" s="131" t="str">
        <f t="shared" si="18"/>
        <v/>
      </c>
      <c r="P202" s="131"/>
      <c r="Q202" s="131" t="str">
        <f t="shared" si="19"/>
        <v/>
      </c>
      <c r="R202" s="152">
        <f>IF(A202="",0,IF(B202="ANNULLATO",0,IF(AND(B202="DEMO",CONFIGURAZIONE!$B$64="No"),0,1)))</f>
        <v>0</v>
      </c>
    </row>
    <row r="203" spans="1:18">
      <c r="A203" s="147"/>
      <c r="B203" s="148"/>
      <c r="C203" s="149"/>
      <c r="D203" s="149"/>
      <c r="E203" s="149"/>
      <c r="F203" s="148"/>
      <c r="G203" s="148"/>
      <c r="H203" s="148"/>
      <c r="I203" s="150"/>
      <c r="J203" s="150"/>
      <c r="K203" s="151" t="str">
        <f t="shared" si="15"/>
        <v/>
      </c>
      <c r="L203" s="131" t="str">
        <f>IF(A203="","",IF(E203&lt;&gt;"","Pagata",IF(D203&lt;CONFIGURAZIONE!$B$68,"Scaduta","Da pagare")))</f>
        <v/>
      </c>
      <c r="M203" s="131" t="str">
        <f t="shared" si="16"/>
        <v/>
      </c>
      <c r="N203" s="131" t="str">
        <f t="shared" si="17"/>
        <v/>
      </c>
      <c r="O203" s="131" t="str">
        <f t="shared" si="18"/>
        <v/>
      </c>
      <c r="P203" s="131"/>
      <c r="Q203" s="131" t="str">
        <f t="shared" si="19"/>
        <v/>
      </c>
      <c r="R203" s="152">
        <f>IF(A203="",0,IF(B203="ANNULLATO",0,IF(AND(B203="DEMO",CONFIGURAZIONE!$B$64="No"),0,1)))</f>
        <v>0</v>
      </c>
    </row>
    <row r="204" spans="1:18">
      <c r="A204" s="147"/>
      <c r="B204" s="148"/>
      <c r="C204" s="149"/>
      <c r="D204" s="149"/>
      <c r="E204" s="149"/>
      <c r="F204" s="148"/>
      <c r="G204" s="148"/>
      <c r="H204" s="148"/>
      <c r="I204" s="150"/>
      <c r="J204" s="150"/>
      <c r="K204" s="151" t="str">
        <f t="shared" si="15"/>
        <v/>
      </c>
      <c r="L204" s="131" t="str">
        <f>IF(A204="","",IF(E204&lt;&gt;"","Pagata",IF(D204&lt;CONFIGURAZIONE!$B$68,"Scaduta","Da pagare")))</f>
        <v/>
      </c>
      <c r="M204" s="131" t="str">
        <f t="shared" si="16"/>
        <v/>
      </c>
      <c r="N204" s="131" t="str">
        <f t="shared" si="17"/>
        <v/>
      </c>
      <c r="O204" s="131" t="str">
        <f t="shared" si="18"/>
        <v/>
      </c>
      <c r="P204" s="131"/>
      <c r="Q204" s="131" t="str">
        <f t="shared" si="19"/>
        <v/>
      </c>
      <c r="R204" s="152">
        <f>IF(A204="",0,IF(B204="ANNULLATO",0,IF(AND(B204="DEMO",CONFIGURAZIONE!$B$64="No"),0,1)))</f>
        <v>0</v>
      </c>
    </row>
    <row r="205" spans="1:18">
      <c r="A205" s="147"/>
      <c r="B205" s="148"/>
      <c r="C205" s="149"/>
      <c r="D205" s="149"/>
      <c r="E205" s="149"/>
      <c r="F205" s="148"/>
      <c r="G205" s="148"/>
      <c r="H205" s="148"/>
      <c r="I205" s="150"/>
      <c r="J205" s="150"/>
      <c r="K205" s="151" t="str">
        <f t="shared" si="15"/>
        <v/>
      </c>
      <c r="L205" s="131" t="str">
        <f>IF(A205="","",IF(E205&lt;&gt;"","Pagata",IF(D205&lt;CONFIGURAZIONE!$B$68,"Scaduta","Da pagare")))</f>
        <v/>
      </c>
      <c r="M205" s="131" t="str">
        <f t="shared" si="16"/>
        <v/>
      </c>
      <c r="N205" s="131" t="str">
        <f t="shared" si="17"/>
        <v/>
      </c>
      <c r="O205" s="131" t="str">
        <f t="shared" si="18"/>
        <v/>
      </c>
      <c r="P205" s="131"/>
      <c r="Q205" s="131" t="str">
        <f t="shared" si="19"/>
        <v/>
      </c>
      <c r="R205" s="152">
        <f>IF(A205="",0,IF(B205="ANNULLATO",0,IF(AND(B205="DEMO",CONFIGURAZIONE!$B$64="No"),0,1)))</f>
        <v>0</v>
      </c>
    </row>
    <row r="206" spans="1:18">
      <c r="A206" s="147"/>
      <c r="B206" s="148"/>
      <c r="C206" s="149"/>
      <c r="D206" s="149"/>
      <c r="E206" s="149"/>
      <c r="F206" s="148"/>
      <c r="G206" s="148"/>
      <c r="H206" s="148"/>
      <c r="I206" s="150"/>
      <c r="J206" s="150"/>
      <c r="K206" s="151" t="str">
        <f t="shared" si="15"/>
        <v/>
      </c>
      <c r="L206" s="131" t="str">
        <f>IF(A206="","",IF(E206&lt;&gt;"","Pagata",IF(D206&lt;CONFIGURAZIONE!$B$68,"Scaduta","Da pagare")))</f>
        <v/>
      </c>
      <c r="M206" s="131" t="str">
        <f t="shared" si="16"/>
        <v/>
      </c>
      <c r="N206" s="131" t="str">
        <f t="shared" si="17"/>
        <v/>
      </c>
      <c r="O206" s="131" t="str">
        <f t="shared" si="18"/>
        <v/>
      </c>
      <c r="P206" s="131"/>
      <c r="Q206" s="131" t="str">
        <f t="shared" si="19"/>
        <v/>
      </c>
      <c r="R206" s="152">
        <f>IF(A206="",0,IF(B206="ANNULLATO",0,IF(AND(B206="DEMO",CONFIGURAZIONE!$B$64="No"),0,1)))</f>
        <v>0</v>
      </c>
    </row>
    <row r="207" spans="1:18">
      <c r="A207" s="147"/>
      <c r="B207" s="148"/>
      <c r="C207" s="149"/>
      <c r="D207" s="149"/>
      <c r="E207" s="149"/>
      <c r="F207" s="148"/>
      <c r="G207" s="148"/>
      <c r="H207" s="148"/>
      <c r="I207" s="150"/>
      <c r="J207" s="150"/>
      <c r="K207" s="151" t="str">
        <f t="shared" si="15"/>
        <v/>
      </c>
      <c r="L207" s="131" t="str">
        <f>IF(A207="","",IF(E207&lt;&gt;"","Pagata",IF(D207&lt;CONFIGURAZIONE!$B$68,"Scaduta","Da pagare")))</f>
        <v/>
      </c>
      <c r="M207" s="131" t="str">
        <f t="shared" si="16"/>
        <v/>
      </c>
      <c r="N207" s="131" t="str">
        <f t="shared" si="17"/>
        <v/>
      </c>
      <c r="O207" s="131" t="str">
        <f t="shared" si="18"/>
        <v/>
      </c>
      <c r="P207" s="131"/>
      <c r="Q207" s="131" t="str">
        <f t="shared" si="19"/>
        <v/>
      </c>
      <c r="R207" s="152">
        <f>IF(A207="",0,IF(B207="ANNULLATO",0,IF(AND(B207="DEMO",CONFIGURAZIONE!$B$64="No"),0,1)))</f>
        <v>0</v>
      </c>
    </row>
    <row r="208" spans="1:18">
      <c r="A208" s="147"/>
      <c r="B208" s="148"/>
      <c r="C208" s="149"/>
      <c r="D208" s="149"/>
      <c r="E208" s="149"/>
      <c r="F208" s="148"/>
      <c r="G208" s="148"/>
      <c r="H208" s="148"/>
      <c r="I208" s="150"/>
      <c r="J208" s="150"/>
      <c r="K208" s="151" t="str">
        <f t="shared" si="15"/>
        <v/>
      </c>
      <c r="L208" s="131" t="str">
        <f>IF(A208="","",IF(E208&lt;&gt;"","Pagata",IF(D208&lt;CONFIGURAZIONE!$B$68,"Scaduta","Da pagare")))</f>
        <v/>
      </c>
      <c r="M208" s="131" t="str">
        <f t="shared" si="16"/>
        <v/>
      </c>
      <c r="N208" s="131" t="str">
        <f t="shared" si="17"/>
        <v/>
      </c>
      <c r="O208" s="131" t="str">
        <f t="shared" si="18"/>
        <v/>
      </c>
      <c r="P208" s="131"/>
      <c r="Q208" s="131" t="str">
        <f t="shared" si="19"/>
        <v/>
      </c>
      <c r="R208" s="152">
        <f>IF(A208="",0,IF(B208="ANNULLATO",0,IF(AND(B208="DEMO",CONFIGURAZIONE!$B$64="No"),0,1)))</f>
        <v>0</v>
      </c>
    </row>
    <row r="209" spans="1:18">
      <c r="A209" s="147"/>
      <c r="B209" s="148"/>
      <c r="C209" s="149"/>
      <c r="D209" s="149"/>
      <c r="E209" s="149"/>
      <c r="F209" s="148"/>
      <c r="G209" s="148"/>
      <c r="H209" s="148"/>
      <c r="I209" s="150"/>
      <c r="J209" s="150"/>
      <c r="K209" s="151" t="str">
        <f t="shared" si="15"/>
        <v/>
      </c>
      <c r="L209" s="131" t="str">
        <f>IF(A209="","",IF(E209&lt;&gt;"","Pagata",IF(D209&lt;CONFIGURAZIONE!$B$68,"Scaduta","Da pagare")))</f>
        <v/>
      </c>
      <c r="M209" s="131" t="str">
        <f t="shared" si="16"/>
        <v/>
      </c>
      <c r="N209" s="131" t="str">
        <f t="shared" si="17"/>
        <v/>
      </c>
      <c r="O209" s="131" t="str">
        <f t="shared" si="18"/>
        <v/>
      </c>
      <c r="P209" s="131"/>
      <c r="Q209" s="131" t="str">
        <f t="shared" si="19"/>
        <v/>
      </c>
      <c r="R209" s="152">
        <f>IF(A209="",0,IF(B209="ANNULLATO",0,IF(AND(B209="DEMO",CONFIGURAZIONE!$B$64="No"),0,1)))</f>
        <v>0</v>
      </c>
    </row>
    <row r="210" spans="1:18">
      <c r="A210" s="147"/>
      <c r="B210" s="148"/>
      <c r="C210" s="149"/>
      <c r="D210" s="149"/>
      <c r="E210" s="149"/>
      <c r="F210" s="148"/>
      <c r="G210" s="148"/>
      <c r="H210" s="148"/>
      <c r="I210" s="150"/>
      <c r="J210" s="150"/>
      <c r="K210" s="151" t="str">
        <f t="shared" si="15"/>
        <v/>
      </c>
      <c r="L210" s="131" t="str">
        <f>IF(A210="","",IF(E210&lt;&gt;"","Pagata",IF(D210&lt;CONFIGURAZIONE!$B$68,"Scaduta","Da pagare")))</f>
        <v/>
      </c>
      <c r="M210" s="131" t="str">
        <f t="shared" si="16"/>
        <v/>
      </c>
      <c r="N210" s="131" t="str">
        <f t="shared" si="17"/>
        <v/>
      </c>
      <c r="O210" s="131" t="str">
        <f t="shared" si="18"/>
        <v/>
      </c>
      <c r="P210" s="131"/>
      <c r="Q210" s="131" t="str">
        <f t="shared" si="19"/>
        <v/>
      </c>
      <c r="R210" s="152">
        <f>IF(A210="",0,IF(B210="ANNULLATO",0,IF(AND(B210="DEMO",CONFIGURAZIONE!$B$64="No"),0,1)))</f>
        <v>0</v>
      </c>
    </row>
    <row r="211" spans="1:18">
      <c r="A211" s="147"/>
      <c r="B211" s="148"/>
      <c r="C211" s="149"/>
      <c r="D211" s="149"/>
      <c r="E211" s="149"/>
      <c r="F211" s="148"/>
      <c r="G211" s="148"/>
      <c r="H211" s="148"/>
      <c r="I211" s="150"/>
      <c r="J211" s="150"/>
      <c r="K211" s="151" t="str">
        <f t="shared" si="15"/>
        <v/>
      </c>
      <c r="L211" s="131" t="str">
        <f>IF(A211="","",IF(E211&lt;&gt;"","Pagata",IF(D211&lt;CONFIGURAZIONE!$B$68,"Scaduta","Da pagare")))</f>
        <v/>
      </c>
      <c r="M211" s="131" t="str">
        <f t="shared" si="16"/>
        <v/>
      </c>
      <c r="N211" s="131" t="str">
        <f t="shared" si="17"/>
        <v/>
      </c>
      <c r="O211" s="131" t="str">
        <f t="shared" si="18"/>
        <v/>
      </c>
      <c r="P211" s="131"/>
      <c r="Q211" s="131" t="str">
        <f t="shared" si="19"/>
        <v/>
      </c>
      <c r="R211" s="152">
        <f>IF(A211="",0,IF(B211="ANNULLATO",0,IF(AND(B211="DEMO",CONFIGURAZIONE!$B$64="No"),0,1)))</f>
        <v>0</v>
      </c>
    </row>
    <row r="212" spans="1:18">
      <c r="A212" s="147"/>
      <c r="B212" s="148"/>
      <c r="C212" s="149"/>
      <c r="D212" s="149"/>
      <c r="E212" s="149"/>
      <c r="F212" s="148"/>
      <c r="G212" s="148"/>
      <c r="H212" s="148"/>
      <c r="I212" s="150"/>
      <c r="J212" s="150"/>
      <c r="K212" s="151" t="str">
        <f t="shared" si="15"/>
        <v/>
      </c>
      <c r="L212" s="131" t="str">
        <f>IF(A212="","",IF(E212&lt;&gt;"","Pagata",IF(D212&lt;CONFIGURAZIONE!$B$68,"Scaduta","Da pagare")))</f>
        <v/>
      </c>
      <c r="M212" s="131" t="str">
        <f t="shared" si="16"/>
        <v/>
      </c>
      <c r="N212" s="131" t="str">
        <f t="shared" si="17"/>
        <v/>
      </c>
      <c r="O212" s="131" t="str">
        <f t="shared" si="18"/>
        <v/>
      </c>
      <c r="P212" s="131"/>
      <c r="Q212" s="131" t="str">
        <f t="shared" si="19"/>
        <v/>
      </c>
      <c r="R212" s="152">
        <f>IF(A212="",0,IF(B212="ANNULLATO",0,IF(AND(B212="DEMO",CONFIGURAZIONE!$B$64="No"),0,1)))</f>
        <v>0</v>
      </c>
    </row>
    <row r="213" spans="1:18">
      <c r="A213" s="147"/>
      <c r="B213" s="148"/>
      <c r="C213" s="149"/>
      <c r="D213" s="149"/>
      <c r="E213" s="149"/>
      <c r="F213" s="148"/>
      <c r="G213" s="148"/>
      <c r="H213" s="148"/>
      <c r="I213" s="150"/>
      <c r="J213" s="150"/>
      <c r="K213" s="151" t="str">
        <f t="shared" si="15"/>
        <v/>
      </c>
      <c r="L213" s="131" t="str">
        <f>IF(A213="","",IF(E213&lt;&gt;"","Pagata",IF(D213&lt;CONFIGURAZIONE!$B$68,"Scaduta","Da pagare")))</f>
        <v/>
      </c>
      <c r="M213" s="131" t="str">
        <f t="shared" si="16"/>
        <v/>
      </c>
      <c r="N213" s="131" t="str">
        <f t="shared" si="17"/>
        <v/>
      </c>
      <c r="O213" s="131" t="str">
        <f t="shared" si="18"/>
        <v/>
      </c>
      <c r="P213" s="131"/>
      <c r="Q213" s="131" t="str">
        <f t="shared" si="19"/>
        <v/>
      </c>
      <c r="R213" s="152">
        <f>IF(A213="",0,IF(B213="ANNULLATO",0,IF(AND(B213="DEMO",CONFIGURAZIONE!$B$64="No"),0,1)))</f>
        <v>0</v>
      </c>
    </row>
    <row r="214" spans="1:18">
      <c r="A214" s="147"/>
      <c r="B214" s="148"/>
      <c r="C214" s="149"/>
      <c r="D214" s="149"/>
      <c r="E214" s="149"/>
      <c r="F214" s="148"/>
      <c r="G214" s="148"/>
      <c r="H214" s="148"/>
      <c r="I214" s="150"/>
      <c r="J214" s="150"/>
      <c r="K214" s="151" t="str">
        <f t="shared" si="15"/>
        <v/>
      </c>
      <c r="L214" s="131" t="str">
        <f>IF(A214="","",IF(E214&lt;&gt;"","Pagata",IF(D214&lt;CONFIGURAZIONE!$B$68,"Scaduta","Da pagare")))</f>
        <v/>
      </c>
      <c r="M214" s="131" t="str">
        <f t="shared" si="16"/>
        <v/>
      </c>
      <c r="N214" s="131" t="str">
        <f t="shared" si="17"/>
        <v/>
      </c>
      <c r="O214" s="131" t="str">
        <f t="shared" si="18"/>
        <v/>
      </c>
      <c r="P214" s="131"/>
      <c r="Q214" s="131" t="str">
        <f t="shared" si="19"/>
        <v/>
      </c>
      <c r="R214" s="152">
        <f>IF(A214="",0,IF(B214="ANNULLATO",0,IF(AND(B214="DEMO",CONFIGURAZIONE!$B$64="No"),0,1)))</f>
        <v>0</v>
      </c>
    </row>
    <row r="215" spans="1:18">
      <c r="A215" s="147"/>
      <c r="B215" s="148"/>
      <c r="C215" s="149"/>
      <c r="D215" s="149"/>
      <c r="E215" s="149"/>
      <c r="F215" s="148"/>
      <c r="G215" s="148"/>
      <c r="H215" s="148"/>
      <c r="I215" s="150"/>
      <c r="J215" s="150"/>
      <c r="K215" s="151" t="str">
        <f t="shared" si="15"/>
        <v/>
      </c>
      <c r="L215" s="131" t="str">
        <f>IF(A215="","",IF(E215&lt;&gt;"","Pagata",IF(D215&lt;CONFIGURAZIONE!$B$68,"Scaduta","Da pagare")))</f>
        <v/>
      </c>
      <c r="M215" s="131" t="str">
        <f t="shared" si="16"/>
        <v/>
      </c>
      <c r="N215" s="131" t="str">
        <f t="shared" si="17"/>
        <v/>
      </c>
      <c r="O215" s="131" t="str">
        <f t="shared" si="18"/>
        <v/>
      </c>
      <c r="P215" s="131"/>
      <c r="Q215" s="131" t="str">
        <f t="shared" si="19"/>
        <v/>
      </c>
      <c r="R215" s="152">
        <f>IF(A215="",0,IF(B215="ANNULLATO",0,IF(AND(B215="DEMO",CONFIGURAZIONE!$B$64="No"),0,1)))</f>
        <v>0</v>
      </c>
    </row>
    <row r="216" spans="1:18">
      <c r="A216" s="147"/>
      <c r="B216" s="148"/>
      <c r="C216" s="149"/>
      <c r="D216" s="149"/>
      <c r="E216" s="149"/>
      <c r="F216" s="148"/>
      <c r="G216" s="148"/>
      <c r="H216" s="148"/>
      <c r="I216" s="150"/>
      <c r="J216" s="150"/>
      <c r="K216" s="151" t="str">
        <f t="shared" si="15"/>
        <v/>
      </c>
      <c r="L216" s="131" t="str">
        <f>IF(A216="","",IF(E216&lt;&gt;"","Pagata",IF(D216&lt;CONFIGURAZIONE!$B$68,"Scaduta","Da pagare")))</f>
        <v/>
      </c>
      <c r="M216" s="131" t="str">
        <f t="shared" si="16"/>
        <v/>
      </c>
      <c r="N216" s="131" t="str">
        <f t="shared" si="17"/>
        <v/>
      </c>
      <c r="O216" s="131" t="str">
        <f t="shared" si="18"/>
        <v/>
      </c>
      <c r="P216" s="131"/>
      <c r="Q216" s="131" t="str">
        <f t="shared" si="19"/>
        <v/>
      </c>
      <c r="R216" s="152">
        <f>IF(A216="",0,IF(B216="ANNULLATO",0,IF(AND(B216="DEMO",CONFIGURAZIONE!$B$64="No"),0,1)))</f>
        <v>0</v>
      </c>
    </row>
    <row r="217" spans="1:18">
      <c r="A217" s="147"/>
      <c r="B217" s="148"/>
      <c r="C217" s="149"/>
      <c r="D217" s="149"/>
      <c r="E217" s="149"/>
      <c r="F217" s="148"/>
      <c r="G217" s="148"/>
      <c r="H217" s="148"/>
      <c r="I217" s="150"/>
      <c r="J217" s="150"/>
      <c r="K217" s="151" t="str">
        <f t="shared" si="15"/>
        <v/>
      </c>
      <c r="L217" s="131" t="str">
        <f>IF(A217="","",IF(E217&lt;&gt;"","Pagata",IF(D217&lt;CONFIGURAZIONE!$B$68,"Scaduta","Da pagare")))</f>
        <v/>
      </c>
      <c r="M217" s="131" t="str">
        <f t="shared" si="16"/>
        <v/>
      </c>
      <c r="N217" s="131" t="str">
        <f t="shared" si="17"/>
        <v/>
      </c>
      <c r="O217" s="131" t="str">
        <f t="shared" si="18"/>
        <v/>
      </c>
      <c r="P217" s="131"/>
      <c r="Q217" s="131" t="str">
        <f t="shared" si="19"/>
        <v/>
      </c>
      <c r="R217" s="152">
        <f>IF(A217="",0,IF(B217="ANNULLATO",0,IF(AND(B217="DEMO",CONFIGURAZIONE!$B$64="No"),0,1)))</f>
        <v>0</v>
      </c>
    </row>
    <row r="218" spans="1:18">
      <c r="A218" s="147"/>
      <c r="B218" s="148"/>
      <c r="C218" s="149"/>
      <c r="D218" s="149"/>
      <c r="E218" s="149"/>
      <c r="F218" s="148"/>
      <c r="G218" s="148"/>
      <c r="H218" s="148"/>
      <c r="I218" s="150"/>
      <c r="J218" s="150"/>
      <c r="K218" s="151" t="str">
        <f t="shared" si="15"/>
        <v/>
      </c>
      <c r="L218" s="131" t="str">
        <f>IF(A218="","",IF(E218&lt;&gt;"","Pagata",IF(D218&lt;CONFIGURAZIONE!$B$68,"Scaduta","Da pagare")))</f>
        <v/>
      </c>
      <c r="M218" s="131" t="str">
        <f t="shared" si="16"/>
        <v/>
      </c>
      <c r="N218" s="131" t="str">
        <f t="shared" si="17"/>
        <v/>
      </c>
      <c r="O218" s="131" t="str">
        <f t="shared" si="18"/>
        <v/>
      </c>
      <c r="P218" s="131"/>
      <c r="Q218" s="131" t="str">
        <f t="shared" si="19"/>
        <v/>
      </c>
      <c r="R218" s="152">
        <f>IF(A218="",0,IF(B218="ANNULLATO",0,IF(AND(B218="DEMO",CONFIGURAZIONE!$B$64="No"),0,1)))</f>
        <v>0</v>
      </c>
    </row>
    <row r="219" spans="1:18">
      <c r="A219" s="147"/>
      <c r="B219" s="148"/>
      <c r="C219" s="149"/>
      <c r="D219" s="149"/>
      <c r="E219" s="149"/>
      <c r="F219" s="148"/>
      <c r="G219" s="148"/>
      <c r="H219" s="148"/>
      <c r="I219" s="150"/>
      <c r="J219" s="150"/>
      <c r="K219" s="151" t="str">
        <f t="shared" si="15"/>
        <v/>
      </c>
      <c r="L219" s="131" t="str">
        <f>IF(A219="","",IF(E219&lt;&gt;"","Pagata",IF(D219&lt;CONFIGURAZIONE!$B$68,"Scaduta","Da pagare")))</f>
        <v/>
      </c>
      <c r="M219" s="131" t="str">
        <f t="shared" si="16"/>
        <v/>
      </c>
      <c r="N219" s="131" t="str">
        <f t="shared" si="17"/>
        <v/>
      </c>
      <c r="O219" s="131" t="str">
        <f t="shared" si="18"/>
        <v/>
      </c>
      <c r="P219" s="131"/>
      <c r="Q219" s="131" t="str">
        <f t="shared" si="19"/>
        <v/>
      </c>
      <c r="R219" s="152">
        <f>IF(A219="",0,IF(B219="ANNULLATO",0,IF(AND(B219="DEMO",CONFIGURAZIONE!$B$64="No"),0,1)))</f>
        <v>0</v>
      </c>
    </row>
    <row r="220" spans="1:18">
      <c r="A220" s="147"/>
      <c r="B220" s="148"/>
      <c r="C220" s="149"/>
      <c r="D220" s="149"/>
      <c r="E220" s="149"/>
      <c r="F220" s="148"/>
      <c r="G220" s="148"/>
      <c r="H220" s="148"/>
      <c r="I220" s="150"/>
      <c r="J220" s="150"/>
      <c r="K220" s="151" t="str">
        <f t="shared" si="15"/>
        <v/>
      </c>
      <c r="L220" s="131" t="str">
        <f>IF(A220="","",IF(E220&lt;&gt;"","Pagata",IF(D220&lt;CONFIGURAZIONE!$B$68,"Scaduta","Da pagare")))</f>
        <v/>
      </c>
      <c r="M220" s="131" t="str">
        <f t="shared" si="16"/>
        <v/>
      </c>
      <c r="N220" s="131" t="str">
        <f t="shared" si="17"/>
        <v/>
      </c>
      <c r="O220" s="131" t="str">
        <f t="shared" si="18"/>
        <v/>
      </c>
      <c r="P220" s="131"/>
      <c r="Q220" s="131" t="str">
        <f t="shared" si="19"/>
        <v/>
      </c>
      <c r="R220" s="152">
        <f>IF(A220="",0,IF(B220="ANNULLATO",0,IF(AND(B220="DEMO",CONFIGURAZIONE!$B$64="No"),0,1)))</f>
        <v>0</v>
      </c>
    </row>
    <row r="221" spans="1:18">
      <c r="A221" s="147"/>
      <c r="B221" s="148"/>
      <c r="C221" s="149"/>
      <c r="D221" s="149"/>
      <c r="E221" s="149"/>
      <c r="F221" s="148"/>
      <c r="G221" s="148"/>
      <c r="H221" s="148"/>
      <c r="I221" s="150"/>
      <c r="J221" s="150"/>
      <c r="K221" s="151" t="str">
        <f t="shared" si="15"/>
        <v/>
      </c>
      <c r="L221" s="131" t="str">
        <f>IF(A221="","",IF(E221&lt;&gt;"","Pagata",IF(D221&lt;CONFIGURAZIONE!$B$68,"Scaduta","Da pagare")))</f>
        <v/>
      </c>
      <c r="M221" s="131" t="str">
        <f t="shared" si="16"/>
        <v/>
      </c>
      <c r="N221" s="131" t="str">
        <f t="shared" si="17"/>
        <v/>
      </c>
      <c r="O221" s="131" t="str">
        <f t="shared" si="18"/>
        <v/>
      </c>
      <c r="P221" s="131"/>
      <c r="Q221" s="131" t="str">
        <f t="shared" si="19"/>
        <v/>
      </c>
      <c r="R221" s="152">
        <f>IF(A221="",0,IF(B221="ANNULLATO",0,IF(AND(B221="DEMO",CONFIGURAZIONE!$B$64="No"),0,1)))</f>
        <v>0</v>
      </c>
    </row>
    <row r="222" spans="1:18">
      <c r="A222" s="147"/>
      <c r="B222" s="148"/>
      <c r="C222" s="149"/>
      <c r="D222" s="149"/>
      <c r="E222" s="149"/>
      <c r="F222" s="148"/>
      <c r="G222" s="148"/>
      <c r="H222" s="148"/>
      <c r="I222" s="150"/>
      <c r="J222" s="150"/>
      <c r="K222" s="151" t="str">
        <f t="shared" si="15"/>
        <v/>
      </c>
      <c r="L222" s="131" t="str">
        <f>IF(A222="","",IF(E222&lt;&gt;"","Pagata",IF(D222&lt;CONFIGURAZIONE!$B$68,"Scaduta","Da pagare")))</f>
        <v/>
      </c>
      <c r="M222" s="131" t="str">
        <f t="shared" si="16"/>
        <v/>
      </c>
      <c r="N222" s="131" t="str">
        <f t="shared" si="17"/>
        <v/>
      </c>
      <c r="O222" s="131" t="str">
        <f t="shared" si="18"/>
        <v/>
      </c>
      <c r="P222" s="131"/>
      <c r="Q222" s="131" t="str">
        <f t="shared" si="19"/>
        <v/>
      </c>
      <c r="R222" s="152">
        <f>IF(A222="",0,IF(B222="ANNULLATO",0,IF(AND(B222="DEMO",CONFIGURAZIONE!$B$64="No"),0,1)))</f>
        <v>0</v>
      </c>
    </row>
    <row r="223" spans="1:18">
      <c r="A223" s="147"/>
      <c r="B223" s="148"/>
      <c r="C223" s="149"/>
      <c r="D223" s="149"/>
      <c r="E223" s="149"/>
      <c r="F223" s="148"/>
      <c r="G223" s="148"/>
      <c r="H223" s="148"/>
      <c r="I223" s="150"/>
      <c r="J223" s="150"/>
      <c r="K223" s="151" t="str">
        <f t="shared" si="15"/>
        <v/>
      </c>
      <c r="L223" s="131" t="str">
        <f>IF(A223="","",IF(E223&lt;&gt;"","Pagata",IF(D223&lt;CONFIGURAZIONE!$B$68,"Scaduta","Da pagare")))</f>
        <v/>
      </c>
      <c r="M223" s="131" t="str">
        <f t="shared" si="16"/>
        <v/>
      </c>
      <c r="N223" s="131" t="str">
        <f t="shared" si="17"/>
        <v/>
      </c>
      <c r="O223" s="131" t="str">
        <f t="shared" si="18"/>
        <v/>
      </c>
      <c r="P223" s="131"/>
      <c r="Q223" s="131" t="str">
        <f t="shared" si="19"/>
        <v/>
      </c>
      <c r="R223" s="152">
        <f>IF(A223="",0,IF(B223="ANNULLATO",0,IF(AND(B223="DEMO",CONFIGURAZIONE!$B$64="No"),0,1)))</f>
        <v>0</v>
      </c>
    </row>
    <row r="224" spans="1:18">
      <c r="A224" s="147"/>
      <c r="B224" s="148"/>
      <c r="C224" s="149"/>
      <c r="D224" s="149"/>
      <c r="E224" s="149"/>
      <c r="F224" s="148"/>
      <c r="G224" s="148"/>
      <c r="H224" s="148"/>
      <c r="I224" s="150"/>
      <c r="J224" s="150"/>
      <c r="K224" s="151" t="str">
        <f t="shared" si="15"/>
        <v/>
      </c>
      <c r="L224" s="131" t="str">
        <f>IF(A224="","",IF(E224&lt;&gt;"","Pagata",IF(D224&lt;CONFIGURAZIONE!$B$68,"Scaduta","Da pagare")))</f>
        <v/>
      </c>
      <c r="M224" s="131" t="str">
        <f t="shared" si="16"/>
        <v/>
      </c>
      <c r="N224" s="131" t="str">
        <f t="shared" si="17"/>
        <v/>
      </c>
      <c r="O224" s="131" t="str">
        <f t="shared" si="18"/>
        <v/>
      </c>
      <c r="P224" s="131"/>
      <c r="Q224" s="131" t="str">
        <f t="shared" si="19"/>
        <v/>
      </c>
      <c r="R224" s="152">
        <f>IF(A224="",0,IF(B224="ANNULLATO",0,IF(AND(B224="DEMO",CONFIGURAZIONE!$B$64="No"),0,1)))</f>
        <v>0</v>
      </c>
    </row>
    <row r="225" spans="1:18">
      <c r="A225" s="147"/>
      <c r="B225" s="148"/>
      <c r="C225" s="149"/>
      <c r="D225" s="149"/>
      <c r="E225" s="149"/>
      <c r="F225" s="148"/>
      <c r="G225" s="148"/>
      <c r="H225" s="148"/>
      <c r="I225" s="150"/>
      <c r="J225" s="150"/>
      <c r="K225" s="151" t="str">
        <f t="shared" si="15"/>
        <v/>
      </c>
      <c r="L225" s="131" t="str">
        <f>IF(A225="","",IF(E225&lt;&gt;"","Pagata",IF(D225&lt;CONFIGURAZIONE!$B$68,"Scaduta","Da pagare")))</f>
        <v/>
      </c>
      <c r="M225" s="131" t="str">
        <f t="shared" si="16"/>
        <v/>
      </c>
      <c r="N225" s="131" t="str">
        <f t="shared" si="17"/>
        <v/>
      </c>
      <c r="O225" s="131" t="str">
        <f t="shared" si="18"/>
        <v/>
      </c>
      <c r="P225" s="131"/>
      <c r="Q225" s="131" t="str">
        <f t="shared" si="19"/>
        <v/>
      </c>
      <c r="R225" s="152">
        <f>IF(A225="",0,IF(B225="ANNULLATO",0,IF(AND(B225="DEMO",CONFIGURAZIONE!$B$64="No"),0,1)))</f>
        <v>0</v>
      </c>
    </row>
    <row r="226" spans="1:18">
      <c r="A226" s="147"/>
      <c r="B226" s="148"/>
      <c r="C226" s="149"/>
      <c r="D226" s="149"/>
      <c r="E226" s="149"/>
      <c r="F226" s="148"/>
      <c r="G226" s="148"/>
      <c r="H226" s="148"/>
      <c r="I226" s="150"/>
      <c r="J226" s="150"/>
      <c r="K226" s="151" t="str">
        <f t="shared" si="15"/>
        <v/>
      </c>
      <c r="L226" s="131" t="str">
        <f>IF(A226="","",IF(E226&lt;&gt;"","Pagata",IF(D226&lt;CONFIGURAZIONE!$B$68,"Scaduta","Da pagare")))</f>
        <v/>
      </c>
      <c r="M226" s="131" t="str">
        <f t="shared" si="16"/>
        <v/>
      </c>
      <c r="N226" s="131" t="str">
        <f t="shared" si="17"/>
        <v/>
      </c>
      <c r="O226" s="131" t="str">
        <f t="shared" si="18"/>
        <v/>
      </c>
      <c r="P226" s="131"/>
      <c r="Q226" s="131" t="str">
        <f t="shared" si="19"/>
        <v/>
      </c>
      <c r="R226" s="152">
        <f>IF(A226="",0,IF(B226="ANNULLATO",0,IF(AND(B226="DEMO",CONFIGURAZIONE!$B$64="No"),0,1)))</f>
        <v>0</v>
      </c>
    </row>
    <row r="227" spans="1:18">
      <c r="A227" s="147"/>
      <c r="B227" s="148"/>
      <c r="C227" s="149"/>
      <c r="D227" s="149"/>
      <c r="E227" s="149"/>
      <c r="F227" s="148"/>
      <c r="G227" s="148"/>
      <c r="H227" s="148"/>
      <c r="I227" s="150"/>
      <c r="J227" s="150"/>
      <c r="K227" s="151" t="str">
        <f t="shared" si="15"/>
        <v/>
      </c>
      <c r="L227" s="131" t="str">
        <f>IF(A227="","",IF(E227&lt;&gt;"","Pagata",IF(D227&lt;CONFIGURAZIONE!$B$68,"Scaduta","Da pagare")))</f>
        <v/>
      </c>
      <c r="M227" s="131" t="str">
        <f t="shared" si="16"/>
        <v/>
      </c>
      <c r="N227" s="131" t="str">
        <f t="shared" si="17"/>
        <v/>
      </c>
      <c r="O227" s="131" t="str">
        <f t="shared" si="18"/>
        <v/>
      </c>
      <c r="P227" s="131"/>
      <c r="Q227" s="131" t="str">
        <f t="shared" si="19"/>
        <v/>
      </c>
      <c r="R227" s="152">
        <f>IF(A227="",0,IF(B227="ANNULLATO",0,IF(AND(B227="DEMO",CONFIGURAZIONE!$B$64="No"),0,1)))</f>
        <v>0</v>
      </c>
    </row>
    <row r="228" spans="1:18">
      <c r="A228" s="147"/>
      <c r="B228" s="148"/>
      <c r="C228" s="149"/>
      <c r="D228" s="149"/>
      <c r="E228" s="149"/>
      <c r="F228" s="148"/>
      <c r="G228" s="148"/>
      <c r="H228" s="148"/>
      <c r="I228" s="150"/>
      <c r="J228" s="150"/>
      <c r="K228" s="151" t="str">
        <f t="shared" si="15"/>
        <v/>
      </c>
      <c r="L228" s="131" t="str">
        <f>IF(A228="","",IF(E228&lt;&gt;"","Pagata",IF(D228&lt;CONFIGURAZIONE!$B$68,"Scaduta","Da pagare")))</f>
        <v/>
      </c>
      <c r="M228" s="131" t="str">
        <f t="shared" si="16"/>
        <v/>
      </c>
      <c r="N228" s="131" t="str">
        <f t="shared" si="17"/>
        <v/>
      </c>
      <c r="O228" s="131" t="str">
        <f t="shared" si="18"/>
        <v/>
      </c>
      <c r="P228" s="131"/>
      <c r="Q228" s="131" t="str">
        <f t="shared" si="19"/>
        <v/>
      </c>
      <c r="R228" s="152">
        <f>IF(A228="",0,IF(B228="ANNULLATO",0,IF(AND(B228="DEMO",CONFIGURAZIONE!$B$64="No"),0,1)))</f>
        <v>0</v>
      </c>
    </row>
    <row r="229" spans="1:18">
      <c r="A229" s="147"/>
      <c r="B229" s="148"/>
      <c r="C229" s="149"/>
      <c r="D229" s="149"/>
      <c r="E229" s="149"/>
      <c r="F229" s="148"/>
      <c r="G229" s="148"/>
      <c r="H229" s="148"/>
      <c r="I229" s="150"/>
      <c r="J229" s="150"/>
      <c r="K229" s="151" t="str">
        <f t="shared" si="15"/>
        <v/>
      </c>
      <c r="L229" s="131" t="str">
        <f>IF(A229="","",IF(E229&lt;&gt;"","Pagata",IF(D229&lt;CONFIGURAZIONE!$B$68,"Scaduta","Da pagare")))</f>
        <v/>
      </c>
      <c r="M229" s="131" t="str">
        <f t="shared" si="16"/>
        <v/>
      </c>
      <c r="N229" s="131" t="str">
        <f t="shared" si="17"/>
        <v/>
      </c>
      <c r="O229" s="131" t="str">
        <f t="shared" si="18"/>
        <v/>
      </c>
      <c r="P229" s="131"/>
      <c r="Q229" s="131" t="str">
        <f t="shared" si="19"/>
        <v/>
      </c>
      <c r="R229" s="152">
        <f>IF(A229="",0,IF(B229="ANNULLATO",0,IF(AND(B229="DEMO",CONFIGURAZIONE!$B$64="No"),0,1)))</f>
        <v>0</v>
      </c>
    </row>
    <row r="230" spans="1:18">
      <c r="A230" s="147"/>
      <c r="B230" s="148"/>
      <c r="C230" s="149"/>
      <c r="D230" s="149"/>
      <c r="E230" s="149"/>
      <c r="F230" s="148"/>
      <c r="G230" s="148"/>
      <c r="H230" s="148"/>
      <c r="I230" s="150"/>
      <c r="J230" s="150"/>
      <c r="K230" s="151" t="str">
        <f t="shared" si="15"/>
        <v/>
      </c>
      <c r="L230" s="131" t="str">
        <f>IF(A230="","",IF(E230&lt;&gt;"","Pagata",IF(D230&lt;CONFIGURAZIONE!$B$68,"Scaduta","Da pagare")))</f>
        <v/>
      </c>
      <c r="M230" s="131" t="str">
        <f t="shared" si="16"/>
        <v/>
      </c>
      <c r="N230" s="131" t="str">
        <f t="shared" si="17"/>
        <v/>
      </c>
      <c r="O230" s="131" t="str">
        <f t="shared" si="18"/>
        <v/>
      </c>
      <c r="P230" s="131"/>
      <c r="Q230" s="131" t="str">
        <f t="shared" si="19"/>
        <v/>
      </c>
      <c r="R230" s="152">
        <f>IF(A230="",0,IF(B230="ANNULLATO",0,IF(AND(B230="DEMO",CONFIGURAZIONE!$B$64="No"),0,1)))</f>
        <v>0</v>
      </c>
    </row>
    <row r="231" spans="1:18">
      <c r="A231" s="147"/>
      <c r="B231" s="148"/>
      <c r="C231" s="149"/>
      <c r="D231" s="149"/>
      <c r="E231" s="149"/>
      <c r="F231" s="148"/>
      <c r="G231" s="148"/>
      <c r="H231" s="148"/>
      <c r="I231" s="150"/>
      <c r="J231" s="150"/>
      <c r="K231" s="151" t="str">
        <f t="shared" si="15"/>
        <v/>
      </c>
      <c r="L231" s="131" t="str">
        <f>IF(A231="","",IF(E231&lt;&gt;"","Pagata",IF(D231&lt;CONFIGURAZIONE!$B$68,"Scaduta","Da pagare")))</f>
        <v/>
      </c>
      <c r="M231" s="131" t="str">
        <f t="shared" si="16"/>
        <v/>
      </c>
      <c r="N231" s="131" t="str">
        <f t="shared" si="17"/>
        <v/>
      </c>
      <c r="O231" s="131" t="str">
        <f t="shared" si="18"/>
        <v/>
      </c>
      <c r="P231" s="131"/>
      <c r="Q231" s="131" t="str">
        <f t="shared" si="19"/>
        <v/>
      </c>
      <c r="R231" s="152">
        <f>IF(A231="",0,IF(B231="ANNULLATO",0,IF(AND(B231="DEMO",CONFIGURAZIONE!$B$64="No"),0,1)))</f>
        <v>0</v>
      </c>
    </row>
    <row r="232" spans="1:18">
      <c r="A232" s="147"/>
      <c r="B232" s="148"/>
      <c r="C232" s="149"/>
      <c r="D232" s="149"/>
      <c r="E232" s="149"/>
      <c r="F232" s="148"/>
      <c r="G232" s="148"/>
      <c r="H232" s="148"/>
      <c r="I232" s="150"/>
      <c r="J232" s="150"/>
      <c r="K232" s="151" t="str">
        <f t="shared" si="15"/>
        <v/>
      </c>
      <c r="L232" s="131" t="str">
        <f>IF(A232="","",IF(E232&lt;&gt;"","Pagata",IF(D232&lt;CONFIGURAZIONE!$B$68,"Scaduta","Da pagare")))</f>
        <v/>
      </c>
      <c r="M232" s="131" t="str">
        <f t="shared" si="16"/>
        <v/>
      </c>
      <c r="N232" s="131" t="str">
        <f t="shared" si="17"/>
        <v/>
      </c>
      <c r="O232" s="131" t="str">
        <f t="shared" si="18"/>
        <v/>
      </c>
      <c r="P232" s="131"/>
      <c r="Q232" s="131" t="str">
        <f t="shared" si="19"/>
        <v/>
      </c>
      <c r="R232" s="152">
        <f>IF(A232="",0,IF(B232="ANNULLATO",0,IF(AND(B232="DEMO",CONFIGURAZIONE!$B$64="No"),0,1)))</f>
        <v>0</v>
      </c>
    </row>
    <row r="233" spans="1:18">
      <c r="A233" s="147"/>
      <c r="B233" s="148"/>
      <c r="C233" s="149"/>
      <c r="D233" s="149"/>
      <c r="E233" s="149"/>
      <c r="F233" s="148"/>
      <c r="G233" s="148"/>
      <c r="H233" s="148"/>
      <c r="I233" s="150"/>
      <c r="J233" s="150"/>
      <c r="K233" s="151" t="str">
        <f t="shared" si="15"/>
        <v/>
      </c>
      <c r="L233" s="131" t="str">
        <f>IF(A233="","",IF(E233&lt;&gt;"","Pagata",IF(D233&lt;CONFIGURAZIONE!$B$68,"Scaduta","Da pagare")))</f>
        <v/>
      </c>
      <c r="M233" s="131" t="str">
        <f t="shared" si="16"/>
        <v/>
      </c>
      <c r="N233" s="131" t="str">
        <f t="shared" si="17"/>
        <v/>
      </c>
      <c r="O233" s="131" t="str">
        <f t="shared" si="18"/>
        <v/>
      </c>
      <c r="P233" s="131"/>
      <c r="Q233" s="131" t="str">
        <f t="shared" si="19"/>
        <v/>
      </c>
      <c r="R233" s="152">
        <f>IF(A233="",0,IF(B233="ANNULLATO",0,IF(AND(B233="DEMO",CONFIGURAZIONE!$B$64="No"),0,1)))</f>
        <v>0</v>
      </c>
    </row>
    <row r="234" spans="1:18">
      <c r="A234" s="147"/>
      <c r="B234" s="148"/>
      <c r="C234" s="149"/>
      <c r="D234" s="149"/>
      <c r="E234" s="149"/>
      <c r="F234" s="148"/>
      <c r="G234" s="148"/>
      <c r="H234" s="148"/>
      <c r="I234" s="150"/>
      <c r="J234" s="150"/>
      <c r="K234" s="151" t="str">
        <f t="shared" si="15"/>
        <v/>
      </c>
      <c r="L234" s="131" t="str">
        <f>IF(A234="","",IF(E234&lt;&gt;"","Pagata",IF(D234&lt;CONFIGURAZIONE!$B$68,"Scaduta","Da pagare")))</f>
        <v/>
      </c>
      <c r="M234" s="131" t="str">
        <f t="shared" si="16"/>
        <v/>
      </c>
      <c r="N234" s="131" t="str">
        <f t="shared" si="17"/>
        <v/>
      </c>
      <c r="O234" s="131" t="str">
        <f t="shared" si="18"/>
        <v/>
      </c>
      <c r="P234" s="131"/>
      <c r="Q234" s="131" t="str">
        <f t="shared" si="19"/>
        <v/>
      </c>
      <c r="R234" s="152">
        <f>IF(A234="",0,IF(B234="ANNULLATO",0,IF(AND(B234="DEMO",CONFIGURAZIONE!$B$64="No"),0,1)))</f>
        <v>0</v>
      </c>
    </row>
    <row r="235" spans="1:18">
      <c r="A235" s="147"/>
      <c r="B235" s="148"/>
      <c r="C235" s="149"/>
      <c r="D235" s="149"/>
      <c r="E235" s="149"/>
      <c r="F235" s="148"/>
      <c r="G235" s="148"/>
      <c r="H235" s="148"/>
      <c r="I235" s="150"/>
      <c r="J235" s="150"/>
      <c r="K235" s="151" t="str">
        <f t="shared" si="15"/>
        <v/>
      </c>
      <c r="L235" s="131" t="str">
        <f>IF(A235="","",IF(E235&lt;&gt;"","Pagata",IF(D235&lt;CONFIGURAZIONE!$B$68,"Scaduta","Da pagare")))</f>
        <v/>
      </c>
      <c r="M235" s="131" t="str">
        <f t="shared" si="16"/>
        <v/>
      </c>
      <c r="N235" s="131" t="str">
        <f t="shared" si="17"/>
        <v/>
      </c>
      <c r="O235" s="131" t="str">
        <f t="shared" si="18"/>
        <v/>
      </c>
      <c r="P235" s="131"/>
      <c r="Q235" s="131" t="str">
        <f t="shared" si="19"/>
        <v/>
      </c>
      <c r="R235" s="152">
        <f>IF(A235="",0,IF(B235="ANNULLATO",0,IF(AND(B235="DEMO",CONFIGURAZIONE!$B$64="No"),0,1)))</f>
        <v>0</v>
      </c>
    </row>
    <row r="236" spans="1:18">
      <c r="A236" s="147"/>
      <c r="B236" s="148"/>
      <c r="C236" s="149"/>
      <c r="D236" s="149"/>
      <c r="E236" s="149"/>
      <c r="F236" s="148"/>
      <c r="G236" s="148"/>
      <c r="H236" s="148"/>
      <c r="I236" s="150"/>
      <c r="J236" s="150"/>
      <c r="K236" s="151" t="str">
        <f t="shared" si="15"/>
        <v/>
      </c>
      <c r="L236" s="131" t="str">
        <f>IF(A236="","",IF(E236&lt;&gt;"","Pagata",IF(D236&lt;CONFIGURAZIONE!$B$68,"Scaduta","Da pagare")))</f>
        <v/>
      </c>
      <c r="M236" s="131" t="str">
        <f t="shared" si="16"/>
        <v/>
      </c>
      <c r="N236" s="131" t="str">
        <f t="shared" si="17"/>
        <v/>
      </c>
      <c r="O236" s="131" t="str">
        <f t="shared" si="18"/>
        <v/>
      </c>
      <c r="P236" s="131"/>
      <c r="Q236" s="131" t="str">
        <f t="shared" si="19"/>
        <v/>
      </c>
      <c r="R236" s="152">
        <f>IF(A236="",0,IF(B236="ANNULLATO",0,IF(AND(B236="DEMO",CONFIGURAZIONE!$B$64="No"),0,1)))</f>
        <v>0</v>
      </c>
    </row>
    <row r="237" spans="1:18">
      <c r="A237" s="147"/>
      <c r="B237" s="148"/>
      <c r="C237" s="149"/>
      <c r="D237" s="149"/>
      <c r="E237" s="149"/>
      <c r="F237" s="148"/>
      <c r="G237" s="148"/>
      <c r="H237" s="148"/>
      <c r="I237" s="150"/>
      <c r="J237" s="150"/>
      <c r="K237" s="151" t="str">
        <f t="shared" si="15"/>
        <v/>
      </c>
      <c r="L237" s="131" t="str">
        <f>IF(A237="","",IF(E237&lt;&gt;"","Pagata",IF(D237&lt;CONFIGURAZIONE!$B$68,"Scaduta","Da pagare")))</f>
        <v/>
      </c>
      <c r="M237" s="131" t="str">
        <f t="shared" si="16"/>
        <v/>
      </c>
      <c r="N237" s="131" t="str">
        <f t="shared" si="17"/>
        <v/>
      </c>
      <c r="O237" s="131" t="str">
        <f t="shared" si="18"/>
        <v/>
      </c>
      <c r="P237" s="131"/>
      <c r="Q237" s="131" t="str">
        <f t="shared" si="19"/>
        <v/>
      </c>
      <c r="R237" s="152">
        <f>IF(A237="",0,IF(B237="ANNULLATO",0,IF(AND(B237="DEMO",CONFIGURAZIONE!$B$64="No"),0,1)))</f>
        <v>0</v>
      </c>
    </row>
    <row r="238" spans="1:18">
      <c r="A238" s="147"/>
      <c r="B238" s="148"/>
      <c r="C238" s="149"/>
      <c r="D238" s="149"/>
      <c r="E238" s="149"/>
      <c r="F238" s="148"/>
      <c r="G238" s="148"/>
      <c r="H238" s="148"/>
      <c r="I238" s="150"/>
      <c r="J238" s="150"/>
      <c r="K238" s="151" t="str">
        <f t="shared" si="15"/>
        <v/>
      </c>
      <c r="L238" s="131" t="str">
        <f>IF(A238="","",IF(E238&lt;&gt;"","Pagata",IF(D238&lt;CONFIGURAZIONE!$B$68,"Scaduta","Da pagare")))</f>
        <v/>
      </c>
      <c r="M238" s="131" t="str">
        <f t="shared" si="16"/>
        <v/>
      </c>
      <c r="N238" s="131" t="str">
        <f t="shared" si="17"/>
        <v/>
      </c>
      <c r="O238" s="131" t="str">
        <f t="shared" si="18"/>
        <v/>
      </c>
      <c r="P238" s="131"/>
      <c r="Q238" s="131" t="str">
        <f t="shared" si="19"/>
        <v/>
      </c>
      <c r="R238" s="152">
        <f>IF(A238="",0,IF(B238="ANNULLATO",0,IF(AND(B238="DEMO",CONFIGURAZIONE!$B$64="No"),0,1)))</f>
        <v>0</v>
      </c>
    </row>
    <row r="239" spans="1:18">
      <c r="A239" s="147"/>
      <c r="B239" s="148"/>
      <c r="C239" s="149"/>
      <c r="D239" s="149"/>
      <c r="E239" s="149"/>
      <c r="F239" s="148"/>
      <c r="G239" s="148"/>
      <c r="H239" s="148"/>
      <c r="I239" s="150"/>
      <c r="J239" s="150"/>
      <c r="K239" s="151" t="str">
        <f t="shared" si="15"/>
        <v/>
      </c>
      <c r="L239" s="131" t="str">
        <f>IF(A239="","",IF(E239&lt;&gt;"","Pagata",IF(D239&lt;CONFIGURAZIONE!$B$68,"Scaduta","Da pagare")))</f>
        <v/>
      </c>
      <c r="M239" s="131" t="str">
        <f t="shared" si="16"/>
        <v/>
      </c>
      <c r="N239" s="131" t="str">
        <f t="shared" si="17"/>
        <v/>
      </c>
      <c r="O239" s="131" t="str">
        <f t="shared" si="18"/>
        <v/>
      </c>
      <c r="P239" s="131"/>
      <c r="Q239" s="131" t="str">
        <f t="shared" si="19"/>
        <v/>
      </c>
      <c r="R239" s="152">
        <f>IF(A239="",0,IF(B239="ANNULLATO",0,IF(AND(B239="DEMO",CONFIGURAZIONE!$B$64="No"),0,1)))</f>
        <v>0</v>
      </c>
    </row>
    <row r="240" spans="1:18">
      <c r="A240" s="147"/>
      <c r="B240" s="148"/>
      <c r="C240" s="149"/>
      <c r="D240" s="149"/>
      <c r="E240" s="149"/>
      <c r="F240" s="148"/>
      <c r="G240" s="148"/>
      <c r="H240" s="148"/>
      <c r="I240" s="150"/>
      <c r="J240" s="150"/>
      <c r="K240" s="151" t="str">
        <f t="shared" si="15"/>
        <v/>
      </c>
      <c r="L240" s="131" t="str">
        <f>IF(A240="","",IF(E240&lt;&gt;"","Pagata",IF(D240&lt;CONFIGURAZIONE!$B$68,"Scaduta","Da pagare")))</f>
        <v/>
      </c>
      <c r="M240" s="131" t="str">
        <f t="shared" si="16"/>
        <v/>
      </c>
      <c r="N240" s="131" t="str">
        <f t="shared" si="17"/>
        <v/>
      </c>
      <c r="O240" s="131" t="str">
        <f t="shared" si="18"/>
        <v/>
      </c>
      <c r="P240" s="131"/>
      <c r="Q240" s="131" t="str">
        <f t="shared" si="19"/>
        <v/>
      </c>
      <c r="R240" s="152">
        <f>IF(A240="",0,IF(B240="ANNULLATO",0,IF(AND(B240="DEMO",CONFIGURAZIONE!$B$64="No"),0,1)))</f>
        <v>0</v>
      </c>
    </row>
    <row r="241" spans="1:18">
      <c r="A241" s="147"/>
      <c r="B241" s="148"/>
      <c r="C241" s="149"/>
      <c r="D241" s="149"/>
      <c r="E241" s="149"/>
      <c r="F241" s="148"/>
      <c r="G241" s="148"/>
      <c r="H241" s="148"/>
      <c r="I241" s="150"/>
      <c r="J241" s="150"/>
      <c r="K241" s="151" t="str">
        <f t="shared" si="15"/>
        <v/>
      </c>
      <c r="L241" s="131" t="str">
        <f>IF(A241="","",IF(E241&lt;&gt;"","Pagata",IF(D241&lt;CONFIGURAZIONE!$B$68,"Scaduta","Da pagare")))</f>
        <v/>
      </c>
      <c r="M241" s="131" t="str">
        <f t="shared" si="16"/>
        <v/>
      </c>
      <c r="N241" s="131" t="str">
        <f t="shared" si="17"/>
        <v/>
      </c>
      <c r="O241" s="131" t="str">
        <f t="shared" si="18"/>
        <v/>
      </c>
      <c r="P241" s="131"/>
      <c r="Q241" s="131" t="str">
        <f t="shared" si="19"/>
        <v/>
      </c>
      <c r="R241" s="152">
        <f>IF(A241="",0,IF(B241="ANNULLATO",0,IF(AND(B241="DEMO",CONFIGURAZIONE!$B$64="No"),0,1)))</f>
        <v>0</v>
      </c>
    </row>
    <row r="242" spans="1:18">
      <c r="A242" s="147"/>
      <c r="B242" s="148"/>
      <c r="C242" s="149"/>
      <c r="D242" s="149"/>
      <c r="E242" s="149"/>
      <c r="F242" s="148"/>
      <c r="G242" s="148"/>
      <c r="H242" s="148"/>
      <c r="I242" s="150"/>
      <c r="J242" s="150"/>
      <c r="K242" s="151" t="str">
        <f t="shared" si="15"/>
        <v/>
      </c>
      <c r="L242" s="131" t="str">
        <f>IF(A242="","",IF(E242&lt;&gt;"","Pagata",IF(D242&lt;CONFIGURAZIONE!$B$68,"Scaduta","Da pagare")))</f>
        <v/>
      </c>
      <c r="M242" s="131" t="str">
        <f t="shared" si="16"/>
        <v/>
      </c>
      <c r="N242" s="131" t="str">
        <f t="shared" si="17"/>
        <v/>
      </c>
      <c r="O242" s="131" t="str">
        <f t="shared" si="18"/>
        <v/>
      </c>
      <c r="P242" s="131"/>
      <c r="Q242" s="131" t="str">
        <f t="shared" si="19"/>
        <v/>
      </c>
      <c r="R242" s="152">
        <f>IF(A242="",0,IF(B242="ANNULLATO",0,IF(AND(B242="DEMO",CONFIGURAZIONE!$B$64="No"),0,1)))</f>
        <v>0</v>
      </c>
    </row>
    <row r="243" spans="1:18">
      <c r="A243" s="147"/>
      <c r="B243" s="148"/>
      <c r="C243" s="149"/>
      <c r="D243" s="149"/>
      <c r="E243" s="149"/>
      <c r="F243" s="148"/>
      <c r="G243" s="148"/>
      <c r="H243" s="148"/>
      <c r="I243" s="150"/>
      <c r="J243" s="150"/>
      <c r="K243" s="151" t="str">
        <f t="shared" si="15"/>
        <v/>
      </c>
      <c r="L243" s="131" t="str">
        <f>IF(A243="","",IF(E243&lt;&gt;"","Pagata",IF(D243&lt;CONFIGURAZIONE!$B$68,"Scaduta","Da pagare")))</f>
        <v/>
      </c>
      <c r="M243" s="131" t="str">
        <f t="shared" si="16"/>
        <v/>
      </c>
      <c r="N243" s="131" t="str">
        <f t="shared" si="17"/>
        <v/>
      </c>
      <c r="O243" s="131" t="str">
        <f t="shared" si="18"/>
        <v/>
      </c>
      <c r="P243" s="131"/>
      <c r="Q243" s="131" t="str">
        <f t="shared" si="19"/>
        <v/>
      </c>
      <c r="R243" s="152">
        <f>IF(A243="",0,IF(B243="ANNULLATO",0,IF(AND(B243="DEMO",CONFIGURAZIONE!$B$64="No"),0,1)))</f>
        <v>0</v>
      </c>
    </row>
    <row r="244" spans="1:18">
      <c r="A244" s="147"/>
      <c r="B244" s="148"/>
      <c r="C244" s="149"/>
      <c r="D244" s="149"/>
      <c r="E244" s="149"/>
      <c r="F244" s="148"/>
      <c r="G244" s="148"/>
      <c r="H244" s="148"/>
      <c r="I244" s="150"/>
      <c r="J244" s="150"/>
      <c r="K244" s="151" t="str">
        <f t="shared" si="15"/>
        <v/>
      </c>
      <c r="L244" s="131" t="str">
        <f>IF(A244="","",IF(E244&lt;&gt;"","Pagata",IF(D244&lt;CONFIGURAZIONE!$B$68,"Scaduta","Da pagare")))</f>
        <v/>
      </c>
      <c r="M244" s="131" t="str">
        <f t="shared" si="16"/>
        <v/>
      </c>
      <c r="N244" s="131" t="str">
        <f t="shared" si="17"/>
        <v/>
      </c>
      <c r="O244" s="131" t="str">
        <f t="shared" si="18"/>
        <v/>
      </c>
      <c r="P244" s="131"/>
      <c r="Q244" s="131" t="str">
        <f t="shared" si="19"/>
        <v/>
      </c>
      <c r="R244" s="152">
        <f>IF(A244="",0,IF(B244="ANNULLATO",0,IF(AND(B244="DEMO",CONFIGURAZIONE!$B$64="No"),0,1)))</f>
        <v>0</v>
      </c>
    </row>
    <row r="245" spans="1:18">
      <c r="A245" s="147"/>
      <c r="B245" s="148"/>
      <c r="C245" s="149"/>
      <c r="D245" s="149"/>
      <c r="E245" s="149"/>
      <c r="F245" s="148"/>
      <c r="G245" s="148"/>
      <c r="H245" s="148"/>
      <c r="I245" s="150"/>
      <c r="J245" s="150"/>
      <c r="K245" s="151" t="str">
        <f t="shared" si="15"/>
        <v/>
      </c>
      <c r="L245" s="131" t="str">
        <f>IF(A245="","",IF(E245&lt;&gt;"","Pagata",IF(D245&lt;CONFIGURAZIONE!$B$68,"Scaduta","Da pagare")))</f>
        <v/>
      </c>
      <c r="M245" s="131" t="str">
        <f t="shared" si="16"/>
        <v/>
      </c>
      <c r="N245" s="131" t="str">
        <f t="shared" si="17"/>
        <v/>
      </c>
      <c r="O245" s="131" t="str">
        <f t="shared" si="18"/>
        <v/>
      </c>
      <c r="P245" s="131"/>
      <c r="Q245" s="131" t="str">
        <f t="shared" si="19"/>
        <v/>
      </c>
      <c r="R245" s="152">
        <f>IF(A245="",0,IF(B245="ANNULLATO",0,IF(AND(B245="DEMO",CONFIGURAZIONE!$B$64="No"),0,1)))</f>
        <v>0</v>
      </c>
    </row>
    <row r="246" spans="1:18">
      <c r="A246" s="147"/>
      <c r="B246" s="148"/>
      <c r="C246" s="149"/>
      <c r="D246" s="149"/>
      <c r="E246" s="149"/>
      <c r="F246" s="148"/>
      <c r="G246" s="148"/>
      <c r="H246" s="148"/>
      <c r="I246" s="150"/>
      <c r="J246" s="150"/>
      <c r="K246" s="151" t="str">
        <f t="shared" si="15"/>
        <v/>
      </c>
      <c r="L246" s="131" t="str">
        <f>IF(A246="","",IF(E246&lt;&gt;"","Pagata",IF(D246&lt;CONFIGURAZIONE!$B$68,"Scaduta","Da pagare")))</f>
        <v/>
      </c>
      <c r="M246" s="131" t="str">
        <f t="shared" si="16"/>
        <v/>
      </c>
      <c r="N246" s="131" t="str">
        <f t="shared" si="17"/>
        <v/>
      </c>
      <c r="O246" s="131" t="str">
        <f t="shared" si="18"/>
        <v/>
      </c>
      <c r="P246" s="131"/>
      <c r="Q246" s="131" t="str">
        <f t="shared" si="19"/>
        <v/>
      </c>
      <c r="R246" s="152">
        <f>IF(A246="",0,IF(B246="ANNULLATO",0,IF(AND(B246="DEMO",CONFIGURAZIONE!$B$64="No"),0,1)))</f>
        <v>0</v>
      </c>
    </row>
    <row r="247" spans="1:18">
      <c r="A247" s="147"/>
      <c r="B247" s="148"/>
      <c r="C247" s="149"/>
      <c r="D247" s="149"/>
      <c r="E247" s="149"/>
      <c r="F247" s="148"/>
      <c r="G247" s="148"/>
      <c r="H247" s="148"/>
      <c r="I247" s="150"/>
      <c r="J247" s="150"/>
      <c r="K247" s="151" t="str">
        <f t="shared" si="15"/>
        <v/>
      </c>
      <c r="L247" s="131" t="str">
        <f>IF(A247="","",IF(E247&lt;&gt;"","Pagata",IF(D247&lt;CONFIGURAZIONE!$B$68,"Scaduta","Da pagare")))</f>
        <v/>
      </c>
      <c r="M247" s="131" t="str">
        <f t="shared" si="16"/>
        <v/>
      </c>
      <c r="N247" s="131" t="str">
        <f t="shared" si="17"/>
        <v/>
      </c>
      <c r="O247" s="131" t="str">
        <f t="shared" si="18"/>
        <v/>
      </c>
      <c r="P247" s="131"/>
      <c r="Q247" s="131" t="str">
        <f t="shared" si="19"/>
        <v/>
      </c>
      <c r="R247" s="152">
        <f>IF(A247="",0,IF(B247="ANNULLATO",0,IF(AND(B247="DEMO",CONFIGURAZIONE!$B$64="No"),0,1)))</f>
        <v>0</v>
      </c>
    </row>
    <row r="248" spans="1:18">
      <c r="A248" s="147"/>
      <c r="B248" s="148"/>
      <c r="C248" s="149"/>
      <c r="D248" s="149"/>
      <c r="E248" s="149"/>
      <c r="F248" s="148"/>
      <c r="G248" s="148"/>
      <c r="H248" s="148"/>
      <c r="I248" s="150"/>
      <c r="J248" s="150"/>
      <c r="K248" s="151" t="str">
        <f t="shared" si="15"/>
        <v/>
      </c>
      <c r="L248" s="131" t="str">
        <f>IF(A248="","",IF(E248&lt;&gt;"","Pagata",IF(D248&lt;CONFIGURAZIONE!$B$68,"Scaduta","Da pagare")))</f>
        <v/>
      </c>
      <c r="M248" s="131" t="str">
        <f t="shared" si="16"/>
        <v/>
      </c>
      <c r="N248" s="131" t="str">
        <f t="shared" si="17"/>
        <v/>
      </c>
      <c r="O248" s="131" t="str">
        <f t="shared" si="18"/>
        <v/>
      </c>
      <c r="P248" s="131"/>
      <c r="Q248" s="131" t="str">
        <f t="shared" si="19"/>
        <v/>
      </c>
      <c r="R248" s="152">
        <f>IF(A248="",0,IF(B248="ANNULLATO",0,IF(AND(B248="DEMO",CONFIGURAZIONE!$B$64="No"),0,1)))</f>
        <v>0</v>
      </c>
    </row>
    <row r="249" spans="1:18">
      <c r="A249" s="147"/>
      <c r="B249" s="148"/>
      <c r="C249" s="149"/>
      <c r="D249" s="149"/>
      <c r="E249" s="149"/>
      <c r="F249" s="148"/>
      <c r="G249" s="148"/>
      <c r="H249" s="148"/>
      <c r="I249" s="150"/>
      <c r="J249" s="150"/>
      <c r="K249" s="151" t="str">
        <f t="shared" si="15"/>
        <v/>
      </c>
      <c r="L249" s="131" t="str">
        <f>IF(A249="","",IF(E249&lt;&gt;"","Pagata",IF(D249&lt;CONFIGURAZIONE!$B$68,"Scaduta","Da pagare")))</f>
        <v/>
      </c>
      <c r="M249" s="131" t="str">
        <f t="shared" si="16"/>
        <v/>
      </c>
      <c r="N249" s="131" t="str">
        <f t="shared" si="17"/>
        <v/>
      </c>
      <c r="O249" s="131" t="str">
        <f t="shared" si="18"/>
        <v/>
      </c>
      <c r="P249" s="131"/>
      <c r="Q249" s="131" t="str">
        <f t="shared" si="19"/>
        <v/>
      </c>
      <c r="R249" s="152">
        <f>IF(A249="",0,IF(B249="ANNULLATO",0,IF(AND(B249="DEMO",CONFIGURAZIONE!$B$64="No"),0,1)))</f>
        <v>0</v>
      </c>
    </row>
    <row r="250" spans="1:18">
      <c r="A250" s="147"/>
      <c r="B250" s="148"/>
      <c r="C250" s="149"/>
      <c r="D250" s="149"/>
      <c r="E250" s="149"/>
      <c r="F250" s="148"/>
      <c r="G250" s="148"/>
      <c r="H250" s="148"/>
      <c r="I250" s="150"/>
      <c r="J250" s="150"/>
      <c r="K250" s="151" t="str">
        <f t="shared" si="15"/>
        <v/>
      </c>
      <c r="L250" s="131" t="str">
        <f>IF(A250="","",IF(E250&lt;&gt;"","Pagata",IF(D250&lt;CONFIGURAZIONE!$B$68,"Scaduta","Da pagare")))</f>
        <v/>
      </c>
      <c r="M250" s="131" t="str">
        <f t="shared" si="16"/>
        <v/>
      </c>
      <c r="N250" s="131" t="str">
        <f t="shared" si="17"/>
        <v/>
      </c>
      <c r="O250" s="131" t="str">
        <f t="shared" si="18"/>
        <v/>
      </c>
      <c r="P250" s="131"/>
      <c r="Q250" s="131" t="str">
        <f t="shared" si="19"/>
        <v/>
      </c>
      <c r="R250" s="152">
        <f>IF(A250="",0,IF(B250="ANNULLATO",0,IF(AND(B250="DEMO",CONFIGURAZIONE!$B$64="No"),0,1)))</f>
        <v>0</v>
      </c>
    </row>
    <row r="251" spans="1:18">
      <c r="A251" s="147"/>
      <c r="B251" s="148"/>
      <c r="C251" s="149"/>
      <c r="D251" s="149"/>
      <c r="E251" s="149"/>
      <c r="F251" s="148"/>
      <c r="G251" s="148"/>
      <c r="H251" s="148"/>
      <c r="I251" s="150"/>
      <c r="J251" s="150"/>
      <c r="K251" s="151" t="str">
        <f t="shared" si="15"/>
        <v/>
      </c>
      <c r="L251" s="131" t="str">
        <f>IF(A251="","",IF(E251&lt;&gt;"","Pagata",IF(D251&lt;CONFIGURAZIONE!$B$68,"Scaduta","Da pagare")))</f>
        <v/>
      </c>
      <c r="M251" s="131" t="str">
        <f t="shared" si="16"/>
        <v/>
      </c>
      <c r="N251" s="131" t="str">
        <f t="shared" si="17"/>
        <v/>
      </c>
      <c r="O251" s="131" t="str">
        <f t="shared" si="18"/>
        <v/>
      </c>
      <c r="P251" s="131"/>
      <c r="Q251" s="131" t="str">
        <f t="shared" si="19"/>
        <v/>
      </c>
      <c r="R251" s="152">
        <f>IF(A251="",0,IF(B251="ANNULLATO",0,IF(AND(B251="DEMO",CONFIGURAZIONE!$B$64="No"),0,1)))</f>
        <v>0</v>
      </c>
    </row>
    <row r="252" spans="1:18">
      <c r="A252" s="147"/>
      <c r="B252" s="148"/>
      <c r="C252" s="149"/>
      <c r="D252" s="149"/>
      <c r="E252" s="149"/>
      <c r="F252" s="148"/>
      <c r="G252" s="148"/>
      <c r="H252" s="148"/>
      <c r="I252" s="150"/>
      <c r="J252" s="150"/>
      <c r="K252" s="151" t="str">
        <f t="shared" si="15"/>
        <v/>
      </c>
      <c r="L252" s="131" t="str">
        <f>IF(A252="","",IF(E252&lt;&gt;"","Pagata",IF(D252&lt;CONFIGURAZIONE!$B$68,"Scaduta","Da pagare")))</f>
        <v/>
      </c>
      <c r="M252" s="131" t="str">
        <f t="shared" si="16"/>
        <v/>
      </c>
      <c r="N252" s="131" t="str">
        <f t="shared" si="17"/>
        <v/>
      </c>
      <c r="O252" s="131" t="str">
        <f t="shared" si="18"/>
        <v/>
      </c>
      <c r="P252" s="131"/>
      <c r="Q252" s="131" t="str">
        <f t="shared" si="19"/>
        <v/>
      </c>
      <c r="R252" s="152">
        <f>IF(A252="",0,IF(B252="ANNULLATO",0,IF(AND(B252="DEMO",CONFIGURAZIONE!$B$64="No"),0,1)))</f>
        <v>0</v>
      </c>
    </row>
    <row r="253" spans="1:18">
      <c r="A253" s="147"/>
      <c r="B253" s="148"/>
      <c r="C253" s="149"/>
      <c r="D253" s="149"/>
      <c r="E253" s="149"/>
      <c r="F253" s="148"/>
      <c r="G253" s="148"/>
      <c r="H253" s="148"/>
      <c r="I253" s="150"/>
      <c r="J253" s="150"/>
      <c r="K253" s="151" t="str">
        <f t="shared" si="15"/>
        <v/>
      </c>
      <c r="L253" s="131" t="str">
        <f>IF(A253="","",IF(E253&lt;&gt;"","Pagata",IF(D253&lt;CONFIGURAZIONE!$B$68,"Scaduta","Da pagare")))</f>
        <v/>
      </c>
      <c r="M253" s="131" t="str">
        <f t="shared" si="16"/>
        <v/>
      </c>
      <c r="N253" s="131" t="str">
        <f t="shared" si="17"/>
        <v/>
      </c>
      <c r="O253" s="131" t="str">
        <f t="shared" si="18"/>
        <v/>
      </c>
      <c r="P253" s="131"/>
      <c r="Q253" s="131" t="str">
        <f t="shared" si="19"/>
        <v/>
      </c>
      <c r="R253" s="152">
        <f>IF(A253="",0,IF(B253="ANNULLATO",0,IF(AND(B253="DEMO",CONFIGURAZIONE!$B$64="No"),0,1)))</f>
        <v>0</v>
      </c>
    </row>
    <row r="254" spans="1:18">
      <c r="A254" s="147"/>
      <c r="B254" s="148"/>
      <c r="C254" s="149"/>
      <c r="D254" s="149"/>
      <c r="E254" s="149"/>
      <c r="F254" s="148"/>
      <c r="G254" s="148"/>
      <c r="H254" s="148"/>
      <c r="I254" s="150"/>
      <c r="J254" s="150"/>
      <c r="K254" s="151" t="str">
        <f t="shared" si="15"/>
        <v/>
      </c>
      <c r="L254" s="131" t="str">
        <f>IF(A254="","",IF(E254&lt;&gt;"","Pagata",IF(D254&lt;CONFIGURAZIONE!$B$68,"Scaduta","Da pagare")))</f>
        <v/>
      </c>
      <c r="M254" s="131" t="str">
        <f t="shared" si="16"/>
        <v/>
      </c>
      <c r="N254" s="131" t="str">
        <f t="shared" si="17"/>
        <v/>
      </c>
      <c r="O254" s="131" t="str">
        <f t="shared" si="18"/>
        <v/>
      </c>
      <c r="P254" s="131"/>
      <c r="Q254" s="131" t="str">
        <f t="shared" si="19"/>
        <v/>
      </c>
      <c r="R254" s="152">
        <f>IF(A254="",0,IF(B254="ANNULLATO",0,IF(AND(B254="DEMO",CONFIGURAZIONE!$B$64="No"),0,1)))</f>
        <v>0</v>
      </c>
    </row>
    <row r="255" spans="1:18">
      <c r="A255" s="147"/>
      <c r="B255" s="148"/>
      <c r="C255" s="149"/>
      <c r="D255" s="149"/>
      <c r="E255" s="149"/>
      <c r="F255" s="148"/>
      <c r="G255" s="148"/>
      <c r="H255" s="148"/>
      <c r="I255" s="150"/>
      <c r="J255" s="150"/>
      <c r="K255" s="151" t="str">
        <f t="shared" si="15"/>
        <v/>
      </c>
      <c r="L255" s="131" t="str">
        <f>IF(A255="","",IF(E255&lt;&gt;"","Pagata",IF(D255&lt;CONFIGURAZIONE!$B$68,"Scaduta","Da pagare")))</f>
        <v/>
      </c>
      <c r="M255" s="131" t="str">
        <f t="shared" si="16"/>
        <v/>
      </c>
      <c r="N255" s="131" t="str">
        <f t="shared" si="17"/>
        <v/>
      </c>
      <c r="O255" s="131" t="str">
        <f t="shared" si="18"/>
        <v/>
      </c>
      <c r="P255" s="131"/>
      <c r="Q255" s="131" t="str">
        <f t="shared" si="19"/>
        <v/>
      </c>
      <c r="R255" s="152">
        <f>IF(A255="",0,IF(B255="ANNULLATO",0,IF(AND(B255="DEMO",CONFIGURAZIONE!$B$64="No"),0,1)))</f>
        <v>0</v>
      </c>
    </row>
    <row r="256" spans="1:18">
      <c r="A256" s="153"/>
      <c r="B256" s="154"/>
      <c r="C256" s="155"/>
      <c r="D256" s="155"/>
      <c r="E256" s="155"/>
      <c r="F256" s="154"/>
      <c r="G256" s="154"/>
      <c r="H256" s="154"/>
      <c r="I256" s="156"/>
      <c r="J256" s="156"/>
      <c r="K256" s="157" t="str">
        <f t="shared" si="15"/>
        <v/>
      </c>
      <c r="L256" s="141" t="str">
        <f>IF(A256="","",IF(E256&lt;&gt;"","Pagata",IF(D256&lt;CONFIGURAZIONE!$B$68,"Scaduta","Da pagare")))</f>
        <v/>
      </c>
      <c r="M256" s="141" t="str">
        <f t="shared" si="16"/>
        <v/>
      </c>
      <c r="N256" s="141" t="str">
        <f t="shared" si="17"/>
        <v/>
      </c>
      <c r="O256" s="141" t="str">
        <f t="shared" si="18"/>
        <v/>
      </c>
      <c r="P256" s="141"/>
      <c r="Q256" s="141" t="str">
        <f t="shared" si="19"/>
        <v/>
      </c>
      <c r="R256" s="158">
        <f>IF(A256="",0,IF(B256="ANNULLATO",0,IF(AND(B256="DEMO",CONFIGURAZIONE!$B$64="No"),0,1)))</f>
        <v>0</v>
      </c>
    </row>
  </sheetData>
  <mergeCells count="2">
    <mergeCell ref="A1:R2"/>
    <mergeCell ref="A3:R4"/>
  </mergeCells>
  <conditionalFormatting sqref="L7:L256">
    <cfRule type="expression" dxfId="38" priority="1">
      <formula>L7="Pagata"</formula>
    </cfRule>
    <cfRule type="expression" dxfId="37" priority="2">
      <formula>L7="Scaduta"</formula>
    </cfRule>
    <cfRule type="expression" dxfId="36" priority="3">
      <formula>L7="Da pagare"</formula>
    </cfRule>
  </conditionalFormatting>
  <dataValidations count="3">
    <dataValidation type="list" sqref="B7:B256" xr:uid="{00000000-0002-0000-0600-000000000000}">
      <formula1>"REALE,DEMO,PREVISIONE,STORICO,ANNULLATO"</formula1>
    </dataValidation>
    <dataValidation type="list" sqref="G7:G256" xr:uid="{00000000-0002-0000-0600-000001000000}">
      <formula1>"Software e servizi digitali,Telefonia e connettività,Locazione / coworking,Trasferte e veicoli,Formazione,Marketing e pubblicità,Assicurazioni,Consulenze professionali,Beni strumentali,Commissioni bancarie,Altro"</formula1>
    </dataValidation>
    <dataValidation type="list" sqref="P7:P256" xr:uid="{00000000-0002-0000-0600-000002000000}">
      <formula1>"Sì,No"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6"/>
  <sheetViews>
    <sheetView workbookViewId="0">
      <selection activeCell="A6" sqref="A6:J156"/>
    </sheetView>
  </sheetViews>
  <sheetFormatPr defaultRowHeight="13.8"/>
  <cols>
    <col min="1" max="1" width="12" customWidth="1"/>
    <col min="2" max="2" width="13" customWidth="1"/>
    <col min="3" max="3" width="18" customWidth="1"/>
    <col min="4" max="4" width="22" customWidth="1"/>
    <col min="5" max="5" width="48" customWidth="1"/>
    <col min="6" max="6" width="17" customWidth="1"/>
    <col min="7" max="7" width="12" customWidth="1"/>
    <col min="8" max="9" width="10" customWidth="1"/>
    <col min="10" max="10" width="17" customWidth="1"/>
  </cols>
  <sheetData>
    <row r="1" spans="1:10" ht="17.399999999999999" customHeight="1">
      <c r="A1" s="307" t="s">
        <v>661</v>
      </c>
      <c r="B1" s="307" t="s">
        <v>661</v>
      </c>
      <c r="C1" s="307" t="s">
        <v>661</v>
      </c>
      <c r="D1" s="307" t="s">
        <v>661</v>
      </c>
      <c r="E1" s="307" t="s">
        <v>661</v>
      </c>
      <c r="F1" s="307" t="s">
        <v>661</v>
      </c>
      <c r="G1" s="307" t="s">
        <v>661</v>
      </c>
      <c r="H1" s="307" t="s">
        <v>661</v>
      </c>
      <c r="I1" s="307" t="s">
        <v>661</v>
      </c>
      <c r="J1" s="307" t="s">
        <v>661</v>
      </c>
    </row>
    <row r="2" spans="1:10" ht="17.399999999999999" customHeight="1">
      <c r="A2" s="307" t="s">
        <v>661</v>
      </c>
      <c r="B2" s="307" t="s">
        <v>661</v>
      </c>
      <c r="C2" s="307" t="s">
        <v>661</v>
      </c>
      <c r="D2" s="307" t="s">
        <v>661</v>
      </c>
      <c r="E2" s="307" t="s">
        <v>661</v>
      </c>
      <c r="F2" s="307" t="s">
        <v>661</v>
      </c>
      <c r="G2" s="307" t="s">
        <v>661</v>
      </c>
      <c r="H2" s="307" t="s">
        <v>661</v>
      </c>
      <c r="I2" s="307" t="s">
        <v>661</v>
      </c>
      <c r="J2" s="307" t="s">
        <v>661</v>
      </c>
    </row>
    <row r="3" spans="1:10" ht="13.35" customHeight="1">
      <c r="A3" s="326" t="s">
        <v>662</v>
      </c>
      <c r="B3" s="326"/>
      <c r="C3" s="326"/>
      <c r="D3" s="326"/>
      <c r="E3" s="326"/>
      <c r="F3" s="326"/>
      <c r="G3" s="326"/>
      <c r="H3" s="326"/>
      <c r="I3" s="326"/>
      <c r="J3" s="326"/>
    </row>
    <row r="4" spans="1:10" ht="13.35" customHeight="1">
      <c r="A4" s="326"/>
      <c r="B4" s="326"/>
      <c r="C4" s="326"/>
      <c r="D4" s="326"/>
      <c r="E4" s="326"/>
      <c r="F4" s="326"/>
      <c r="G4" s="326"/>
      <c r="H4" s="326"/>
      <c r="I4" s="326"/>
      <c r="J4" s="326"/>
    </row>
    <row r="6" spans="1:10" ht="14.25" customHeight="1">
      <c r="A6" s="99" t="s">
        <v>499</v>
      </c>
      <c r="B6" s="100" t="s">
        <v>500</v>
      </c>
      <c r="C6" s="100" t="s">
        <v>663</v>
      </c>
      <c r="D6" s="100" t="s">
        <v>664</v>
      </c>
      <c r="E6" s="100" t="s">
        <v>409</v>
      </c>
      <c r="F6" s="100" t="s">
        <v>665</v>
      </c>
      <c r="G6" s="100" t="s">
        <v>666</v>
      </c>
      <c r="H6" s="100" t="s">
        <v>511</v>
      </c>
      <c r="I6" s="100" t="s">
        <v>512</v>
      </c>
      <c r="J6" s="101" t="s">
        <v>517</v>
      </c>
    </row>
    <row r="7" spans="1:10">
      <c r="A7" s="147" t="s">
        <v>667</v>
      </c>
      <c r="B7" s="148" t="s">
        <v>522</v>
      </c>
      <c r="C7" s="149">
        <v>46047</v>
      </c>
      <c r="D7" s="148" t="s">
        <v>668</v>
      </c>
      <c r="E7" s="148" t="s">
        <v>669</v>
      </c>
      <c r="F7" s="150">
        <v>1000</v>
      </c>
      <c r="G7" s="131">
        <f t="shared" ref="G7:G38" si="0">IF(C7="","",YEAR(C7))</f>
        <v>2026</v>
      </c>
      <c r="H7" s="131">
        <f t="shared" ref="H7:H38" si="1">IF(C7="","",MONTH(C7))</f>
        <v>1</v>
      </c>
      <c r="I7" s="131" t="str">
        <f t="shared" ref="I7:I38" si="2">IF(H7="","",CHOOSE(H7,"Gen","Feb","Mar","Apr","Mag","Giu","Lug","Ago","Set","Ott","Nov","Dic"))</f>
        <v>Gen</v>
      </c>
      <c r="J7" s="152">
        <f>IF(A7="",0,IF(B7="ANNULLATO",0,IF(AND(B7="DEMO",CONFIGURAZIONE!$B$64="No"),0,1)))</f>
        <v>1</v>
      </c>
    </row>
    <row r="8" spans="1:10">
      <c r="A8" s="147" t="s">
        <v>670</v>
      </c>
      <c r="B8" s="148" t="s">
        <v>522</v>
      </c>
      <c r="C8" s="149">
        <v>46078</v>
      </c>
      <c r="D8" s="148" t="s">
        <v>668</v>
      </c>
      <c r="E8" s="148" t="s">
        <v>669</v>
      </c>
      <c r="F8" s="150">
        <v>1000</v>
      </c>
      <c r="G8" s="131">
        <f t="shared" si="0"/>
        <v>2026</v>
      </c>
      <c r="H8" s="131">
        <f t="shared" si="1"/>
        <v>2</v>
      </c>
      <c r="I8" s="131" t="str">
        <f t="shared" si="2"/>
        <v>Feb</v>
      </c>
      <c r="J8" s="152">
        <f>IF(A8="",0,IF(B8="ANNULLATO",0,IF(AND(B8="DEMO",CONFIGURAZIONE!$B$64="No"),0,1)))</f>
        <v>1</v>
      </c>
    </row>
    <row r="9" spans="1:10">
      <c r="A9" s="147" t="s">
        <v>671</v>
      </c>
      <c r="B9" s="148" t="s">
        <v>522</v>
      </c>
      <c r="C9" s="149">
        <v>46106</v>
      </c>
      <c r="D9" s="148" t="s">
        <v>668</v>
      </c>
      <c r="E9" s="148" t="s">
        <v>669</v>
      </c>
      <c r="F9" s="150">
        <v>1000</v>
      </c>
      <c r="G9" s="131">
        <f t="shared" si="0"/>
        <v>2026</v>
      </c>
      <c r="H9" s="131">
        <f t="shared" si="1"/>
        <v>3</v>
      </c>
      <c r="I9" s="131" t="str">
        <f t="shared" si="2"/>
        <v>Mar</v>
      </c>
      <c r="J9" s="152">
        <f>IF(A9="",0,IF(B9="ANNULLATO",0,IF(AND(B9="DEMO",CONFIGURAZIONE!$B$64="No"),0,1)))</f>
        <v>1</v>
      </c>
    </row>
    <row r="10" spans="1:10">
      <c r="A10" s="147" t="s">
        <v>672</v>
      </c>
      <c r="B10" s="148" t="s">
        <v>522</v>
      </c>
      <c r="C10" s="149">
        <v>46137</v>
      </c>
      <c r="D10" s="148" t="s">
        <v>668</v>
      </c>
      <c r="E10" s="148" t="s">
        <v>669</v>
      </c>
      <c r="F10" s="150">
        <v>1000</v>
      </c>
      <c r="G10" s="131">
        <f t="shared" si="0"/>
        <v>2026</v>
      </c>
      <c r="H10" s="131">
        <f t="shared" si="1"/>
        <v>4</v>
      </c>
      <c r="I10" s="131" t="str">
        <f t="shared" si="2"/>
        <v>Apr</v>
      </c>
      <c r="J10" s="152">
        <f>IF(A10="",0,IF(B10="ANNULLATO",0,IF(AND(B10="DEMO",CONFIGURAZIONE!$B$64="No"),0,1)))</f>
        <v>1</v>
      </c>
    </row>
    <row r="11" spans="1:10">
      <c r="A11" s="147" t="s">
        <v>673</v>
      </c>
      <c r="B11" s="148" t="s">
        <v>522</v>
      </c>
      <c r="C11" s="149">
        <v>46167</v>
      </c>
      <c r="D11" s="148" t="s">
        <v>668</v>
      </c>
      <c r="E11" s="148" t="s">
        <v>669</v>
      </c>
      <c r="F11" s="150">
        <v>1000</v>
      </c>
      <c r="G11" s="131">
        <f t="shared" si="0"/>
        <v>2026</v>
      </c>
      <c r="H11" s="131">
        <f t="shared" si="1"/>
        <v>5</v>
      </c>
      <c r="I11" s="131" t="str">
        <f t="shared" si="2"/>
        <v>Mag</v>
      </c>
      <c r="J11" s="152">
        <f>IF(A11="",0,IF(B11="ANNULLATO",0,IF(AND(B11="DEMO",CONFIGURAZIONE!$B$64="No"),0,1)))</f>
        <v>1</v>
      </c>
    </row>
    <row r="12" spans="1:10">
      <c r="A12" s="147" t="s">
        <v>674</v>
      </c>
      <c r="B12" s="148" t="s">
        <v>522</v>
      </c>
      <c r="C12" s="149">
        <v>46198</v>
      </c>
      <c r="D12" s="148" t="s">
        <v>668</v>
      </c>
      <c r="E12" s="148" t="s">
        <v>669</v>
      </c>
      <c r="F12" s="150">
        <v>1000</v>
      </c>
      <c r="G12" s="131">
        <f t="shared" si="0"/>
        <v>2026</v>
      </c>
      <c r="H12" s="131">
        <f t="shared" si="1"/>
        <v>6</v>
      </c>
      <c r="I12" s="131" t="str">
        <f t="shared" si="2"/>
        <v>Giu</v>
      </c>
      <c r="J12" s="152">
        <f>IF(A12="",0,IF(B12="ANNULLATO",0,IF(AND(B12="DEMO",CONFIGURAZIONE!$B$64="No"),0,1)))</f>
        <v>1</v>
      </c>
    </row>
    <row r="13" spans="1:10">
      <c r="A13" s="147" t="s">
        <v>675</v>
      </c>
      <c r="B13" s="148" t="s">
        <v>522</v>
      </c>
      <c r="C13" s="149">
        <v>46228</v>
      </c>
      <c r="D13" s="148" t="s">
        <v>668</v>
      </c>
      <c r="E13" s="148" t="s">
        <v>669</v>
      </c>
      <c r="F13" s="150">
        <v>1000</v>
      </c>
      <c r="G13" s="131">
        <f t="shared" si="0"/>
        <v>2026</v>
      </c>
      <c r="H13" s="131">
        <f t="shared" si="1"/>
        <v>7</v>
      </c>
      <c r="I13" s="131" t="str">
        <f t="shared" si="2"/>
        <v>Lug</v>
      </c>
      <c r="J13" s="152">
        <f>IF(A13="",0,IF(B13="ANNULLATO",0,IF(AND(B13="DEMO",CONFIGURAZIONE!$B$64="No"),0,1)))</f>
        <v>1</v>
      </c>
    </row>
    <row r="14" spans="1:10">
      <c r="A14" s="147" t="s">
        <v>676</v>
      </c>
      <c r="B14" s="148" t="s">
        <v>522</v>
      </c>
      <c r="C14" s="149">
        <v>46244</v>
      </c>
      <c r="D14" s="148" t="s">
        <v>668</v>
      </c>
      <c r="E14" s="148" t="s">
        <v>677</v>
      </c>
      <c r="F14" s="150">
        <v>1500</v>
      </c>
      <c r="G14" s="131">
        <f t="shared" si="0"/>
        <v>2026</v>
      </c>
      <c r="H14" s="131">
        <f t="shared" si="1"/>
        <v>8</v>
      </c>
      <c r="I14" s="131" t="str">
        <f t="shared" si="2"/>
        <v>Ago</v>
      </c>
      <c r="J14" s="152">
        <f>IF(A14="",0,IF(B14="ANNULLATO",0,IF(AND(B14="DEMO",CONFIGURAZIONE!$B$64="No"),0,1)))</f>
        <v>1</v>
      </c>
    </row>
    <row r="15" spans="1:10">
      <c r="A15" s="147"/>
      <c r="B15" s="148"/>
      <c r="C15" s="149"/>
      <c r="D15" s="148"/>
      <c r="E15" s="148"/>
      <c r="F15" s="150"/>
      <c r="G15" s="131" t="str">
        <f t="shared" si="0"/>
        <v/>
      </c>
      <c r="H15" s="131" t="str">
        <f t="shared" si="1"/>
        <v/>
      </c>
      <c r="I15" s="131" t="str">
        <f t="shared" si="2"/>
        <v/>
      </c>
      <c r="J15" s="152">
        <f>IF(A15="",0,IF(B15="ANNULLATO",0,IF(AND(B15="DEMO",CONFIGURAZIONE!$B$64="No"),0,1)))</f>
        <v>0</v>
      </c>
    </row>
    <row r="16" spans="1:10">
      <c r="A16" s="147"/>
      <c r="B16" s="148"/>
      <c r="C16" s="149"/>
      <c r="D16" s="148"/>
      <c r="E16" s="148"/>
      <c r="F16" s="150"/>
      <c r="G16" s="131" t="str">
        <f t="shared" si="0"/>
        <v/>
      </c>
      <c r="H16" s="131" t="str">
        <f t="shared" si="1"/>
        <v/>
      </c>
      <c r="I16" s="131" t="str">
        <f t="shared" si="2"/>
        <v/>
      </c>
      <c r="J16" s="152">
        <f>IF(A16="",0,IF(B16="ANNULLATO",0,IF(AND(B16="DEMO",CONFIGURAZIONE!$B$64="No"),0,1)))</f>
        <v>0</v>
      </c>
    </row>
    <row r="17" spans="1:10">
      <c r="A17" s="147"/>
      <c r="B17" s="148"/>
      <c r="C17" s="149"/>
      <c r="D17" s="148"/>
      <c r="E17" s="148"/>
      <c r="F17" s="150"/>
      <c r="G17" s="131" t="str">
        <f t="shared" si="0"/>
        <v/>
      </c>
      <c r="H17" s="131" t="str">
        <f t="shared" si="1"/>
        <v/>
      </c>
      <c r="I17" s="131" t="str">
        <f t="shared" si="2"/>
        <v/>
      </c>
      <c r="J17" s="152">
        <f>IF(A17="",0,IF(B17="ANNULLATO",0,IF(AND(B17="DEMO",CONFIGURAZIONE!$B$64="No"),0,1)))</f>
        <v>0</v>
      </c>
    </row>
    <row r="18" spans="1:10">
      <c r="A18" s="147"/>
      <c r="B18" s="148"/>
      <c r="C18" s="149"/>
      <c r="D18" s="148"/>
      <c r="E18" s="148"/>
      <c r="F18" s="150"/>
      <c r="G18" s="131" t="str">
        <f t="shared" si="0"/>
        <v/>
      </c>
      <c r="H18" s="131" t="str">
        <f t="shared" si="1"/>
        <v/>
      </c>
      <c r="I18" s="131" t="str">
        <f t="shared" si="2"/>
        <v/>
      </c>
      <c r="J18" s="152">
        <f>IF(A18="",0,IF(B18="ANNULLATO",0,IF(AND(B18="DEMO",CONFIGURAZIONE!$B$64="No"),0,1)))</f>
        <v>0</v>
      </c>
    </row>
    <row r="19" spans="1:10">
      <c r="A19" s="147"/>
      <c r="B19" s="148"/>
      <c r="C19" s="149"/>
      <c r="D19" s="148"/>
      <c r="E19" s="148"/>
      <c r="F19" s="150"/>
      <c r="G19" s="131" t="str">
        <f t="shared" si="0"/>
        <v/>
      </c>
      <c r="H19" s="131" t="str">
        <f t="shared" si="1"/>
        <v/>
      </c>
      <c r="I19" s="131" t="str">
        <f t="shared" si="2"/>
        <v/>
      </c>
      <c r="J19" s="152">
        <f>IF(A19="",0,IF(B19="ANNULLATO",0,IF(AND(B19="DEMO",CONFIGURAZIONE!$B$64="No"),0,1)))</f>
        <v>0</v>
      </c>
    </row>
    <row r="20" spans="1:10">
      <c r="A20" s="147"/>
      <c r="B20" s="148"/>
      <c r="C20" s="149"/>
      <c r="D20" s="148"/>
      <c r="E20" s="148"/>
      <c r="F20" s="150"/>
      <c r="G20" s="131" t="str">
        <f t="shared" si="0"/>
        <v/>
      </c>
      <c r="H20" s="131" t="str">
        <f t="shared" si="1"/>
        <v/>
      </c>
      <c r="I20" s="131" t="str">
        <f t="shared" si="2"/>
        <v/>
      </c>
      <c r="J20" s="152">
        <f>IF(A20="",0,IF(B20="ANNULLATO",0,IF(AND(B20="DEMO",CONFIGURAZIONE!$B$64="No"),0,1)))</f>
        <v>0</v>
      </c>
    </row>
    <row r="21" spans="1:10">
      <c r="A21" s="147"/>
      <c r="B21" s="148"/>
      <c r="C21" s="149"/>
      <c r="D21" s="148"/>
      <c r="E21" s="148"/>
      <c r="F21" s="150"/>
      <c r="G21" s="131" t="str">
        <f t="shared" si="0"/>
        <v/>
      </c>
      <c r="H21" s="131" t="str">
        <f t="shared" si="1"/>
        <v/>
      </c>
      <c r="I21" s="131" t="str">
        <f t="shared" si="2"/>
        <v/>
      </c>
      <c r="J21" s="152">
        <f>IF(A21="",0,IF(B21="ANNULLATO",0,IF(AND(B21="DEMO",CONFIGURAZIONE!$B$64="No"),0,1)))</f>
        <v>0</v>
      </c>
    </row>
    <row r="22" spans="1:10">
      <c r="A22" s="147"/>
      <c r="B22" s="148"/>
      <c r="C22" s="149"/>
      <c r="D22" s="148"/>
      <c r="E22" s="148"/>
      <c r="F22" s="150"/>
      <c r="G22" s="131" t="str">
        <f t="shared" si="0"/>
        <v/>
      </c>
      <c r="H22" s="131" t="str">
        <f t="shared" si="1"/>
        <v/>
      </c>
      <c r="I22" s="131" t="str">
        <f t="shared" si="2"/>
        <v/>
      </c>
      <c r="J22" s="152">
        <f>IF(A22="",0,IF(B22="ANNULLATO",0,IF(AND(B22="DEMO",CONFIGURAZIONE!$B$64="No"),0,1)))</f>
        <v>0</v>
      </c>
    </row>
    <row r="23" spans="1:10">
      <c r="A23" s="147"/>
      <c r="B23" s="148"/>
      <c r="C23" s="149"/>
      <c r="D23" s="148"/>
      <c r="E23" s="148"/>
      <c r="F23" s="150"/>
      <c r="G23" s="131" t="str">
        <f t="shared" si="0"/>
        <v/>
      </c>
      <c r="H23" s="131" t="str">
        <f t="shared" si="1"/>
        <v/>
      </c>
      <c r="I23" s="131" t="str">
        <f t="shared" si="2"/>
        <v/>
      </c>
      <c r="J23" s="152">
        <f>IF(A23="",0,IF(B23="ANNULLATO",0,IF(AND(B23="DEMO",CONFIGURAZIONE!$B$64="No"),0,1)))</f>
        <v>0</v>
      </c>
    </row>
    <row r="24" spans="1:10">
      <c r="A24" s="147"/>
      <c r="B24" s="148"/>
      <c r="C24" s="149"/>
      <c r="D24" s="148"/>
      <c r="E24" s="148"/>
      <c r="F24" s="150"/>
      <c r="G24" s="131" t="str">
        <f t="shared" si="0"/>
        <v/>
      </c>
      <c r="H24" s="131" t="str">
        <f t="shared" si="1"/>
        <v/>
      </c>
      <c r="I24" s="131" t="str">
        <f t="shared" si="2"/>
        <v/>
      </c>
      <c r="J24" s="152">
        <f>IF(A24="",0,IF(B24="ANNULLATO",0,IF(AND(B24="DEMO",CONFIGURAZIONE!$B$64="No"),0,1)))</f>
        <v>0</v>
      </c>
    </row>
    <row r="25" spans="1:10">
      <c r="A25" s="147"/>
      <c r="B25" s="148"/>
      <c r="C25" s="149"/>
      <c r="D25" s="148"/>
      <c r="E25" s="148"/>
      <c r="F25" s="150"/>
      <c r="G25" s="131" t="str">
        <f t="shared" si="0"/>
        <v/>
      </c>
      <c r="H25" s="131" t="str">
        <f t="shared" si="1"/>
        <v/>
      </c>
      <c r="I25" s="131" t="str">
        <f t="shared" si="2"/>
        <v/>
      </c>
      <c r="J25" s="152">
        <f>IF(A25="",0,IF(B25="ANNULLATO",0,IF(AND(B25="DEMO",CONFIGURAZIONE!$B$64="No"),0,1)))</f>
        <v>0</v>
      </c>
    </row>
    <row r="26" spans="1:10">
      <c r="A26" s="147"/>
      <c r="B26" s="148"/>
      <c r="C26" s="149"/>
      <c r="D26" s="148"/>
      <c r="E26" s="148"/>
      <c r="F26" s="150"/>
      <c r="G26" s="131" t="str">
        <f t="shared" si="0"/>
        <v/>
      </c>
      <c r="H26" s="131" t="str">
        <f t="shared" si="1"/>
        <v/>
      </c>
      <c r="I26" s="131" t="str">
        <f t="shared" si="2"/>
        <v/>
      </c>
      <c r="J26" s="152">
        <f>IF(A26="",0,IF(B26="ANNULLATO",0,IF(AND(B26="DEMO",CONFIGURAZIONE!$B$64="No"),0,1)))</f>
        <v>0</v>
      </c>
    </row>
    <row r="27" spans="1:10">
      <c r="A27" s="147"/>
      <c r="B27" s="148"/>
      <c r="C27" s="149"/>
      <c r="D27" s="148"/>
      <c r="E27" s="148"/>
      <c r="F27" s="150"/>
      <c r="G27" s="131" t="str">
        <f t="shared" si="0"/>
        <v/>
      </c>
      <c r="H27" s="131" t="str">
        <f t="shared" si="1"/>
        <v/>
      </c>
      <c r="I27" s="131" t="str">
        <f t="shared" si="2"/>
        <v/>
      </c>
      <c r="J27" s="152">
        <f>IF(A27="",0,IF(B27="ANNULLATO",0,IF(AND(B27="DEMO",CONFIGURAZIONE!$B$64="No"),0,1)))</f>
        <v>0</v>
      </c>
    </row>
    <row r="28" spans="1:10">
      <c r="A28" s="147"/>
      <c r="B28" s="148"/>
      <c r="C28" s="149"/>
      <c r="D28" s="148"/>
      <c r="E28" s="148"/>
      <c r="F28" s="150"/>
      <c r="G28" s="131" t="str">
        <f t="shared" si="0"/>
        <v/>
      </c>
      <c r="H28" s="131" t="str">
        <f t="shared" si="1"/>
        <v/>
      </c>
      <c r="I28" s="131" t="str">
        <f t="shared" si="2"/>
        <v/>
      </c>
      <c r="J28" s="152">
        <f>IF(A28="",0,IF(B28="ANNULLATO",0,IF(AND(B28="DEMO",CONFIGURAZIONE!$B$64="No"),0,1)))</f>
        <v>0</v>
      </c>
    </row>
    <row r="29" spans="1:10">
      <c r="A29" s="147"/>
      <c r="B29" s="148"/>
      <c r="C29" s="149"/>
      <c r="D29" s="148"/>
      <c r="E29" s="148"/>
      <c r="F29" s="150"/>
      <c r="G29" s="131" t="str">
        <f t="shared" si="0"/>
        <v/>
      </c>
      <c r="H29" s="131" t="str">
        <f t="shared" si="1"/>
        <v/>
      </c>
      <c r="I29" s="131" t="str">
        <f t="shared" si="2"/>
        <v/>
      </c>
      <c r="J29" s="152">
        <f>IF(A29="",0,IF(B29="ANNULLATO",0,IF(AND(B29="DEMO",CONFIGURAZIONE!$B$64="No"),0,1)))</f>
        <v>0</v>
      </c>
    </row>
    <row r="30" spans="1:10">
      <c r="A30" s="147"/>
      <c r="B30" s="148"/>
      <c r="C30" s="149"/>
      <c r="D30" s="148"/>
      <c r="E30" s="148"/>
      <c r="F30" s="150"/>
      <c r="G30" s="131" t="str">
        <f t="shared" si="0"/>
        <v/>
      </c>
      <c r="H30" s="131" t="str">
        <f t="shared" si="1"/>
        <v/>
      </c>
      <c r="I30" s="131" t="str">
        <f t="shared" si="2"/>
        <v/>
      </c>
      <c r="J30" s="152">
        <f>IF(A30="",0,IF(B30="ANNULLATO",0,IF(AND(B30="DEMO",CONFIGURAZIONE!$B$64="No"),0,1)))</f>
        <v>0</v>
      </c>
    </row>
    <row r="31" spans="1:10">
      <c r="A31" s="147"/>
      <c r="B31" s="148"/>
      <c r="C31" s="149"/>
      <c r="D31" s="148"/>
      <c r="E31" s="148"/>
      <c r="F31" s="150"/>
      <c r="G31" s="131" t="str">
        <f t="shared" si="0"/>
        <v/>
      </c>
      <c r="H31" s="131" t="str">
        <f t="shared" si="1"/>
        <v/>
      </c>
      <c r="I31" s="131" t="str">
        <f t="shared" si="2"/>
        <v/>
      </c>
      <c r="J31" s="152">
        <f>IF(A31="",0,IF(B31="ANNULLATO",0,IF(AND(B31="DEMO",CONFIGURAZIONE!$B$64="No"),0,1)))</f>
        <v>0</v>
      </c>
    </row>
    <row r="32" spans="1:10">
      <c r="A32" s="147"/>
      <c r="B32" s="148"/>
      <c r="C32" s="149"/>
      <c r="D32" s="148"/>
      <c r="E32" s="148"/>
      <c r="F32" s="150"/>
      <c r="G32" s="131" t="str">
        <f t="shared" si="0"/>
        <v/>
      </c>
      <c r="H32" s="131" t="str">
        <f t="shared" si="1"/>
        <v/>
      </c>
      <c r="I32" s="131" t="str">
        <f t="shared" si="2"/>
        <v/>
      </c>
      <c r="J32" s="152">
        <f>IF(A32="",0,IF(B32="ANNULLATO",0,IF(AND(B32="DEMO",CONFIGURAZIONE!$B$64="No"),0,1)))</f>
        <v>0</v>
      </c>
    </row>
    <row r="33" spans="1:10">
      <c r="A33" s="147"/>
      <c r="B33" s="148"/>
      <c r="C33" s="149"/>
      <c r="D33" s="148"/>
      <c r="E33" s="148"/>
      <c r="F33" s="150"/>
      <c r="G33" s="131" t="str">
        <f t="shared" si="0"/>
        <v/>
      </c>
      <c r="H33" s="131" t="str">
        <f t="shared" si="1"/>
        <v/>
      </c>
      <c r="I33" s="131" t="str">
        <f t="shared" si="2"/>
        <v/>
      </c>
      <c r="J33" s="152">
        <f>IF(A33="",0,IF(B33="ANNULLATO",0,IF(AND(B33="DEMO",CONFIGURAZIONE!$B$64="No"),0,1)))</f>
        <v>0</v>
      </c>
    </row>
    <row r="34" spans="1:10">
      <c r="A34" s="147"/>
      <c r="B34" s="148"/>
      <c r="C34" s="149"/>
      <c r="D34" s="148"/>
      <c r="E34" s="148"/>
      <c r="F34" s="150"/>
      <c r="G34" s="131" t="str">
        <f t="shared" si="0"/>
        <v/>
      </c>
      <c r="H34" s="131" t="str">
        <f t="shared" si="1"/>
        <v/>
      </c>
      <c r="I34" s="131" t="str">
        <f t="shared" si="2"/>
        <v/>
      </c>
      <c r="J34" s="152">
        <f>IF(A34="",0,IF(B34="ANNULLATO",0,IF(AND(B34="DEMO",CONFIGURAZIONE!$B$64="No"),0,1)))</f>
        <v>0</v>
      </c>
    </row>
    <row r="35" spans="1:10">
      <c r="A35" s="147"/>
      <c r="B35" s="148"/>
      <c r="C35" s="149"/>
      <c r="D35" s="148"/>
      <c r="E35" s="148"/>
      <c r="F35" s="150"/>
      <c r="G35" s="131" t="str">
        <f t="shared" si="0"/>
        <v/>
      </c>
      <c r="H35" s="131" t="str">
        <f t="shared" si="1"/>
        <v/>
      </c>
      <c r="I35" s="131" t="str">
        <f t="shared" si="2"/>
        <v/>
      </c>
      <c r="J35" s="152">
        <f>IF(A35="",0,IF(B35="ANNULLATO",0,IF(AND(B35="DEMO",CONFIGURAZIONE!$B$64="No"),0,1)))</f>
        <v>0</v>
      </c>
    </row>
    <row r="36" spans="1:10">
      <c r="A36" s="147"/>
      <c r="B36" s="148"/>
      <c r="C36" s="149"/>
      <c r="D36" s="148"/>
      <c r="E36" s="148"/>
      <c r="F36" s="150"/>
      <c r="G36" s="131" t="str">
        <f t="shared" si="0"/>
        <v/>
      </c>
      <c r="H36" s="131" t="str">
        <f t="shared" si="1"/>
        <v/>
      </c>
      <c r="I36" s="131" t="str">
        <f t="shared" si="2"/>
        <v/>
      </c>
      <c r="J36" s="152">
        <f>IF(A36="",0,IF(B36="ANNULLATO",0,IF(AND(B36="DEMO",CONFIGURAZIONE!$B$64="No"),0,1)))</f>
        <v>0</v>
      </c>
    </row>
    <row r="37" spans="1:10">
      <c r="A37" s="147"/>
      <c r="B37" s="148"/>
      <c r="C37" s="149"/>
      <c r="D37" s="148"/>
      <c r="E37" s="148"/>
      <c r="F37" s="150"/>
      <c r="G37" s="131" t="str">
        <f t="shared" si="0"/>
        <v/>
      </c>
      <c r="H37" s="131" t="str">
        <f t="shared" si="1"/>
        <v/>
      </c>
      <c r="I37" s="131" t="str">
        <f t="shared" si="2"/>
        <v/>
      </c>
      <c r="J37" s="152">
        <f>IF(A37="",0,IF(B37="ANNULLATO",0,IF(AND(B37="DEMO",CONFIGURAZIONE!$B$64="No"),0,1)))</f>
        <v>0</v>
      </c>
    </row>
    <row r="38" spans="1:10">
      <c r="A38" s="147"/>
      <c r="B38" s="148"/>
      <c r="C38" s="149"/>
      <c r="D38" s="148"/>
      <c r="E38" s="148"/>
      <c r="F38" s="150"/>
      <c r="G38" s="131" t="str">
        <f t="shared" si="0"/>
        <v/>
      </c>
      <c r="H38" s="131" t="str">
        <f t="shared" si="1"/>
        <v/>
      </c>
      <c r="I38" s="131" t="str">
        <f t="shared" si="2"/>
        <v/>
      </c>
      <c r="J38" s="152">
        <f>IF(A38="",0,IF(B38="ANNULLATO",0,IF(AND(B38="DEMO",CONFIGURAZIONE!$B$64="No"),0,1)))</f>
        <v>0</v>
      </c>
    </row>
    <row r="39" spans="1:10">
      <c r="A39" s="147"/>
      <c r="B39" s="148"/>
      <c r="C39" s="149"/>
      <c r="D39" s="148"/>
      <c r="E39" s="148"/>
      <c r="F39" s="150"/>
      <c r="G39" s="131" t="str">
        <f t="shared" ref="G39:G70" si="3">IF(C39="","",YEAR(C39))</f>
        <v/>
      </c>
      <c r="H39" s="131" t="str">
        <f t="shared" ref="H39:H70" si="4">IF(C39="","",MONTH(C39))</f>
        <v/>
      </c>
      <c r="I39" s="131" t="str">
        <f t="shared" ref="I39:I70" si="5">IF(H39="","",CHOOSE(H39,"Gen","Feb","Mar","Apr","Mag","Giu","Lug","Ago","Set","Ott","Nov","Dic"))</f>
        <v/>
      </c>
      <c r="J39" s="152">
        <f>IF(A39="",0,IF(B39="ANNULLATO",0,IF(AND(B39="DEMO",CONFIGURAZIONE!$B$64="No"),0,1)))</f>
        <v>0</v>
      </c>
    </row>
    <row r="40" spans="1:10">
      <c r="A40" s="147"/>
      <c r="B40" s="148"/>
      <c r="C40" s="149"/>
      <c r="D40" s="148"/>
      <c r="E40" s="148"/>
      <c r="F40" s="150"/>
      <c r="G40" s="131" t="str">
        <f t="shared" si="3"/>
        <v/>
      </c>
      <c r="H40" s="131" t="str">
        <f t="shared" si="4"/>
        <v/>
      </c>
      <c r="I40" s="131" t="str">
        <f t="shared" si="5"/>
        <v/>
      </c>
      <c r="J40" s="152">
        <f>IF(A40="",0,IF(B40="ANNULLATO",0,IF(AND(B40="DEMO",CONFIGURAZIONE!$B$64="No"),0,1)))</f>
        <v>0</v>
      </c>
    </row>
    <row r="41" spans="1:10">
      <c r="A41" s="147"/>
      <c r="B41" s="148"/>
      <c r="C41" s="149"/>
      <c r="D41" s="148"/>
      <c r="E41" s="148"/>
      <c r="F41" s="150"/>
      <c r="G41" s="131" t="str">
        <f t="shared" si="3"/>
        <v/>
      </c>
      <c r="H41" s="131" t="str">
        <f t="shared" si="4"/>
        <v/>
      </c>
      <c r="I41" s="131" t="str">
        <f t="shared" si="5"/>
        <v/>
      </c>
      <c r="J41" s="152">
        <f>IF(A41="",0,IF(B41="ANNULLATO",0,IF(AND(B41="DEMO",CONFIGURAZIONE!$B$64="No"),0,1)))</f>
        <v>0</v>
      </c>
    </row>
    <row r="42" spans="1:10">
      <c r="A42" s="147"/>
      <c r="B42" s="148"/>
      <c r="C42" s="149"/>
      <c r="D42" s="148"/>
      <c r="E42" s="148"/>
      <c r="F42" s="150"/>
      <c r="G42" s="131" t="str">
        <f t="shared" si="3"/>
        <v/>
      </c>
      <c r="H42" s="131" t="str">
        <f t="shared" si="4"/>
        <v/>
      </c>
      <c r="I42" s="131" t="str">
        <f t="shared" si="5"/>
        <v/>
      </c>
      <c r="J42" s="152">
        <f>IF(A42="",0,IF(B42="ANNULLATO",0,IF(AND(B42="DEMO",CONFIGURAZIONE!$B$64="No"),0,1)))</f>
        <v>0</v>
      </c>
    </row>
    <row r="43" spans="1:10">
      <c r="A43" s="147"/>
      <c r="B43" s="148"/>
      <c r="C43" s="149"/>
      <c r="D43" s="148"/>
      <c r="E43" s="148"/>
      <c r="F43" s="150"/>
      <c r="G43" s="131" t="str">
        <f t="shared" si="3"/>
        <v/>
      </c>
      <c r="H43" s="131" t="str">
        <f t="shared" si="4"/>
        <v/>
      </c>
      <c r="I43" s="131" t="str">
        <f t="shared" si="5"/>
        <v/>
      </c>
      <c r="J43" s="152">
        <f>IF(A43="",0,IF(B43="ANNULLATO",0,IF(AND(B43="DEMO",CONFIGURAZIONE!$B$64="No"),0,1)))</f>
        <v>0</v>
      </c>
    </row>
    <row r="44" spans="1:10">
      <c r="A44" s="147"/>
      <c r="B44" s="148"/>
      <c r="C44" s="149"/>
      <c r="D44" s="148"/>
      <c r="E44" s="148"/>
      <c r="F44" s="150"/>
      <c r="G44" s="131" t="str">
        <f t="shared" si="3"/>
        <v/>
      </c>
      <c r="H44" s="131" t="str">
        <f t="shared" si="4"/>
        <v/>
      </c>
      <c r="I44" s="131" t="str">
        <f t="shared" si="5"/>
        <v/>
      </c>
      <c r="J44" s="152">
        <f>IF(A44="",0,IF(B44="ANNULLATO",0,IF(AND(B44="DEMO",CONFIGURAZIONE!$B$64="No"),0,1)))</f>
        <v>0</v>
      </c>
    </row>
    <row r="45" spans="1:10">
      <c r="A45" s="147"/>
      <c r="B45" s="148"/>
      <c r="C45" s="149"/>
      <c r="D45" s="148"/>
      <c r="E45" s="148"/>
      <c r="F45" s="150"/>
      <c r="G45" s="131" t="str">
        <f t="shared" si="3"/>
        <v/>
      </c>
      <c r="H45" s="131" t="str">
        <f t="shared" si="4"/>
        <v/>
      </c>
      <c r="I45" s="131" t="str">
        <f t="shared" si="5"/>
        <v/>
      </c>
      <c r="J45" s="152">
        <f>IF(A45="",0,IF(B45="ANNULLATO",0,IF(AND(B45="DEMO",CONFIGURAZIONE!$B$64="No"),0,1)))</f>
        <v>0</v>
      </c>
    </row>
    <row r="46" spans="1:10">
      <c r="A46" s="147"/>
      <c r="B46" s="148"/>
      <c r="C46" s="149"/>
      <c r="D46" s="148"/>
      <c r="E46" s="148"/>
      <c r="F46" s="150"/>
      <c r="G46" s="131" t="str">
        <f t="shared" si="3"/>
        <v/>
      </c>
      <c r="H46" s="131" t="str">
        <f t="shared" si="4"/>
        <v/>
      </c>
      <c r="I46" s="131" t="str">
        <f t="shared" si="5"/>
        <v/>
      </c>
      <c r="J46" s="152">
        <f>IF(A46="",0,IF(B46="ANNULLATO",0,IF(AND(B46="DEMO",CONFIGURAZIONE!$B$64="No"),0,1)))</f>
        <v>0</v>
      </c>
    </row>
    <row r="47" spans="1:10">
      <c r="A47" s="147"/>
      <c r="B47" s="148"/>
      <c r="C47" s="149"/>
      <c r="D47" s="148"/>
      <c r="E47" s="148"/>
      <c r="F47" s="150"/>
      <c r="G47" s="131" t="str">
        <f t="shared" si="3"/>
        <v/>
      </c>
      <c r="H47" s="131" t="str">
        <f t="shared" si="4"/>
        <v/>
      </c>
      <c r="I47" s="131" t="str">
        <f t="shared" si="5"/>
        <v/>
      </c>
      <c r="J47" s="152">
        <f>IF(A47="",0,IF(B47="ANNULLATO",0,IF(AND(B47="DEMO",CONFIGURAZIONE!$B$64="No"),0,1)))</f>
        <v>0</v>
      </c>
    </row>
    <row r="48" spans="1:10">
      <c r="A48" s="147"/>
      <c r="B48" s="148"/>
      <c r="C48" s="149"/>
      <c r="D48" s="148"/>
      <c r="E48" s="148"/>
      <c r="F48" s="150"/>
      <c r="G48" s="131" t="str">
        <f t="shared" si="3"/>
        <v/>
      </c>
      <c r="H48" s="131" t="str">
        <f t="shared" si="4"/>
        <v/>
      </c>
      <c r="I48" s="131" t="str">
        <f t="shared" si="5"/>
        <v/>
      </c>
      <c r="J48" s="152">
        <f>IF(A48="",0,IF(B48="ANNULLATO",0,IF(AND(B48="DEMO",CONFIGURAZIONE!$B$64="No"),0,1)))</f>
        <v>0</v>
      </c>
    </row>
    <row r="49" spans="1:10">
      <c r="A49" s="147"/>
      <c r="B49" s="148"/>
      <c r="C49" s="149"/>
      <c r="D49" s="148"/>
      <c r="E49" s="148"/>
      <c r="F49" s="150"/>
      <c r="G49" s="131" t="str">
        <f t="shared" si="3"/>
        <v/>
      </c>
      <c r="H49" s="131" t="str">
        <f t="shared" si="4"/>
        <v/>
      </c>
      <c r="I49" s="131" t="str">
        <f t="shared" si="5"/>
        <v/>
      </c>
      <c r="J49" s="152">
        <f>IF(A49="",0,IF(B49="ANNULLATO",0,IF(AND(B49="DEMO",CONFIGURAZIONE!$B$64="No"),0,1)))</f>
        <v>0</v>
      </c>
    </row>
    <row r="50" spans="1:10">
      <c r="A50" s="147"/>
      <c r="B50" s="148"/>
      <c r="C50" s="149"/>
      <c r="D50" s="148"/>
      <c r="E50" s="148"/>
      <c r="F50" s="150"/>
      <c r="G50" s="131" t="str">
        <f t="shared" si="3"/>
        <v/>
      </c>
      <c r="H50" s="131" t="str">
        <f t="shared" si="4"/>
        <v/>
      </c>
      <c r="I50" s="131" t="str">
        <f t="shared" si="5"/>
        <v/>
      </c>
      <c r="J50" s="152">
        <f>IF(A50="",0,IF(B50="ANNULLATO",0,IF(AND(B50="DEMO",CONFIGURAZIONE!$B$64="No"),0,1)))</f>
        <v>0</v>
      </c>
    </row>
    <row r="51" spans="1:10">
      <c r="A51" s="147"/>
      <c r="B51" s="148"/>
      <c r="C51" s="149"/>
      <c r="D51" s="148"/>
      <c r="E51" s="148"/>
      <c r="F51" s="150"/>
      <c r="G51" s="131" t="str">
        <f t="shared" si="3"/>
        <v/>
      </c>
      <c r="H51" s="131" t="str">
        <f t="shared" si="4"/>
        <v/>
      </c>
      <c r="I51" s="131" t="str">
        <f t="shared" si="5"/>
        <v/>
      </c>
      <c r="J51" s="152">
        <f>IF(A51="",0,IF(B51="ANNULLATO",0,IF(AND(B51="DEMO",CONFIGURAZIONE!$B$64="No"),0,1)))</f>
        <v>0</v>
      </c>
    </row>
    <row r="52" spans="1:10">
      <c r="A52" s="147"/>
      <c r="B52" s="148"/>
      <c r="C52" s="149"/>
      <c r="D52" s="148"/>
      <c r="E52" s="148"/>
      <c r="F52" s="150"/>
      <c r="G52" s="131" t="str">
        <f t="shared" si="3"/>
        <v/>
      </c>
      <c r="H52" s="131" t="str">
        <f t="shared" si="4"/>
        <v/>
      </c>
      <c r="I52" s="131" t="str">
        <f t="shared" si="5"/>
        <v/>
      </c>
      <c r="J52" s="152">
        <f>IF(A52="",0,IF(B52="ANNULLATO",0,IF(AND(B52="DEMO",CONFIGURAZIONE!$B$64="No"),0,1)))</f>
        <v>0</v>
      </c>
    </row>
    <row r="53" spans="1:10">
      <c r="A53" s="147"/>
      <c r="B53" s="148"/>
      <c r="C53" s="149"/>
      <c r="D53" s="148"/>
      <c r="E53" s="148"/>
      <c r="F53" s="150"/>
      <c r="G53" s="131" t="str">
        <f t="shared" si="3"/>
        <v/>
      </c>
      <c r="H53" s="131" t="str">
        <f t="shared" si="4"/>
        <v/>
      </c>
      <c r="I53" s="131" t="str">
        <f t="shared" si="5"/>
        <v/>
      </c>
      <c r="J53" s="152">
        <f>IF(A53="",0,IF(B53="ANNULLATO",0,IF(AND(B53="DEMO",CONFIGURAZIONE!$B$64="No"),0,1)))</f>
        <v>0</v>
      </c>
    </row>
    <row r="54" spans="1:10">
      <c r="A54" s="147"/>
      <c r="B54" s="148"/>
      <c r="C54" s="149"/>
      <c r="D54" s="148"/>
      <c r="E54" s="148"/>
      <c r="F54" s="150"/>
      <c r="G54" s="131" t="str">
        <f t="shared" si="3"/>
        <v/>
      </c>
      <c r="H54" s="131" t="str">
        <f t="shared" si="4"/>
        <v/>
      </c>
      <c r="I54" s="131" t="str">
        <f t="shared" si="5"/>
        <v/>
      </c>
      <c r="J54" s="152">
        <f>IF(A54="",0,IF(B54="ANNULLATO",0,IF(AND(B54="DEMO",CONFIGURAZIONE!$B$64="No"),0,1)))</f>
        <v>0</v>
      </c>
    </row>
    <row r="55" spans="1:10">
      <c r="A55" s="147"/>
      <c r="B55" s="148"/>
      <c r="C55" s="149"/>
      <c r="D55" s="148"/>
      <c r="E55" s="148"/>
      <c r="F55" s="150"/>
      <c r="G55" s="131" t="str">
        <f t="shared" si="3"/>
        <v/>
      </c>
      <c r="H55" s="131" t="str">
        <f t="shared" si="4"/>
        <v/>
      </c>
      <c r="I55" s="131" t="str">
        <f t="shared" si="5"/>
        <v/>
      </c>
      <c r="J55" s="152">
        <f>IF(A55="",0,IF(B55="ANNULLATO",0,IF(AND(B55="DEMO",CONFIGURAZIONE!$B$64="No"),0,1)))</f>
        <v>0</v>
      </c>
    </row>
    <row r="56" spans="1:10">
      <c r="A56" s="147"/>
      <c r="B56" s="148"/>
      <c r="C56" s="149"/>
      <c r="D56" s="148"/>
      <c r="E56" s="148"/>
      <c r="F56" s="150"/>
      <c r="G56" s="131" t="str">
        <f t="shared" si="3"/>
        <v/>
      </c>
      <c r="H56" s="131" t="str">
        <f t="shared" si="4"/>
        <v/>
      </c>
      <c r="I56" s="131" t="str">
        <f t="shared" si="5"/>
        <v/>
      </c>
      <c r="J56" s="152">
        <f>IF(A56="",0,IF(B56="ANNULLATO",0,IF(AND(B56="DEMO",CONFIGURAZIONE!$B$64="No"),0,1)))</f>
        <v>0</v>
      </c>
    </row>
    <row r="57" spans="1:10">
      <c r="A57" s="147"/>
      <c r="B57" s="148"/>
      <c r="C57" s="149"/>
      <c r="D57" s="148"/>
      <c r="E57" s="148"/>
      <c r="F57" s="150"/>
      <c r="G57" s="131" t="str">
        <f t="shared" si="3"/>
        <v/>
      </c>
      <c r="H57" s="131" t="str">
        <f t="shared" si="4"/>
        <v/>
      </c>
      <c r="I57" s="131" t="str">
        <f t="shared" si="5"/>
        <v/>
      </c>
      <c r="J57" s="152">
        <f>IF(A57="",0,IF(B57="ANNULLATO",0,IF(AND(B57="DEMO",CONFIGURAZIONE!$B$64="No"),0,1)))</f>
        <v>0</v>
      </c>
    </row>
    <row r="58" spans="1:10">
      <c r="A58" s="147"/>
      <c r="B58" s="148"/>
      <c r="C58" s="149"/>
      <c r="D58" s="148"/>
      <c r="E58" s="148"/>
      <c r="F58" s="150"/>
      <c r="G58" s="131" t="str">
        <f t="shared" si="3"/>
        <v/>
      </c>
      <c r="H58" s="131" t="str">
        <f t="shared" si="4"/>
        <v/>
      </c>
      <c r="I58" s="131" t="str">
        <f t="shared" si="5"/>
        <v/>
      </c>
      <c r="J58" s="152">
        <f>IF(A58="",0,IF(B58="ANNULLATO",0,IF(AND(B58="DEMO",CONFIGURAZIONE!$B$64="No"),0,1)))</f>
        <v>0</v>
      </c>
    </row>
    <row r="59" spans="1:10">
      <c r="A59" s="147"/>
      <c r="B59" s="148"/>
      <c r="C59" s="149"/>
      <c r="D59" s="148"/>
      <c r="E59" s="148"/>
      <c r="F59" s="150"/>
      <c r="G59" s="131" t="str">
        <f t="shared" si="3"/>
        <v/>
      </c>
      <c r="H59" s="131" t="str">
        <f t="shared" si="4"/>
        <v/>
      </c>
      <c r="I59" s="131" t="str">
        <f t="shared" si="5"/>
        <v/>
      </c>
      <c r="J59" s="152">
        <f>IF(A59="",0,IF(B59="ANNULLATO",0,IF(AND(B59="DEMO",CONFIGURAZIONE!$B$64="No"),0,1)))</f>
        <v>0</v>
      </c>
    </row>
    <row r="60" spans="1:10">
      <c r="A60" s="147"/>
      <c r="B60" s="148"/>
      <c r="C60" s="149"/>
      <c r="D60" s="148"/>
      <c r="E60" s="148"/>
      <c r="F60" s="150"/>
      <c r="G60" s="131" t="str">
        <f t="shared" si="3"/>
        <v/>
      </c>
      <c r="H60" s="131" t="str">
        <f t="shared" si="4"/>
        <v/>
      </c>
      <c r="I60" s="131" t="str">
        <f t="shared" si="5"/>
        <v/>
      </c>
      <c r="J60" s="152">
        <f>IF(A60="",0,IF(B60="ANNULLATO",0,IF(AND(B60="DEMO",CONFIGURAZIONE!$B$64="No"),0,1)))</f>
        <v>0</v>
      </c>
    </row>
    <row r="61" spans="1:10">
      <c r="A61" s="147"/>
      <c r="B61" s="148"/>
      <c r="C61" s="149"/>
      <c r="D61" s="148"/>
      <c r="E61" s="148"/>
      <c r="F61" s="150"/>
      <c r="G61" s="131" t="str">
        <f t="shared" si="3"/>
        <v/>
      </c>
      <c r="H61" s="131" t="str">
        <f t="shared" si="4"/>
        <v/>
      </c>
      <c r="I61" s="131" t="str">
        <f t="shared" si="5"/>
        <v/>
      </c>
      <c r="J61" s="152">
        <f>IF(A61="",0,IF(B61="ANNULLATO",0,IF(AND(B61="DEMO",CONFIGURAZIONE!$B$64="No"),0,1)))</f>
        <v>0</v>
      </c>
    </row>
    <row r="62" spans="1:10">
      <c r="A62" s="147"/>
      <c r="B62" s="148"/>
      <c r="C62" s="149"/>
      <c r="D62" s="148"/>
      <c r="E62" s="148"/>
      <c r="F62" s="150"/>
      <c r="G62" s="131" t="str">
        <f t="shared" si="3"/>
        <v/>
      </c>
      <c r="H62" s="131" t="str">
        <f t="shared" si="4"/>
        <v/>
      </c>
      <c r="I62" s="131" t="str">
        <f t="shared" si="5"/>
        <v/>
      </c>
      <c r="J62" s="152">
        <f>IF(A62="",0,IF(B62="ANNULLATO",0,IF(AND(B62="DEMO",CONFIGURAZIONE!$B$64="No"),0,1)))</f>
        <v>0</v>
      </c>
    </row>
    <row r="63" spans="1:10">
      <c r="A63" s="147"/>
      <c r="B63" s="148"/>
      <c r="C63" s="149"/>
      <c r="D63" s="148"/>
      <c r="E63" s="148"/>
      <c r="F63" s="150"/>
      <c r="G63" s="131" t="str">
        <f t="shared" si="3"/>
        <v/>
      </c>
      <c r="H63" s="131" t="str">
        <f t="shared" si="4"/>
        <v/>
      </c>
      <c r="I63" s="131" t="str">
        <f t="shared" si="5"/>
        <v/>
      </c>
      <c r="J63" s="152">
        <f>IF(A63="",0,IF(B63="ANNULLATO",0,IF(AND(B63="DEMO",CONFIGURAZIONE!$B$64="No"),0,1)))</f>
        <v>0</v>
      </c>
    </row>
    <row r="64" spans="1:10">
      <c r="A64" s="147"/>
      <c r="B64" s="148"/>
      <c r="C64" s="149"/>
      <c r="D64" s="148"/>
      <c r="E64" s="148"/>
      <c r="F64" s="150"/>
      <c r="G64" s="131" t="str">
        <f t="shared" si="3"/>
        <v/>
      </c>
      <c r="H64" s="131" t="str">
        <f t="shared" si="4"/>
        <v/>
      </c>
      <c r="I64" s="131" t="str">
        <f t="shared" si="5"/>
        <v/>
      </c>
      <c r="J64" s="152">
        <f>IF(A64="",0,IF(B64="ANNULLATO",0,IF(AND(B64="DEMO",CONFIGURAZIONE!$B$64="No"),0,1)))</f>
        <v>0</v>
      </c>
    </row>
    <row r="65" spans="1:10">
      <c r="A65" s="147"/>
      <c r="B65" s="148"/>
      <c r="C65" s="149"/>
      <c r="D65" s="148"/>
      <c r="E65" s="148"/>
      <c r="F65" s="150"/>
      <c r="G65" s="131" t="str">
        <f t="shared" si="3"/>
        <v/>
      </c>
      <c r="H65" s="131" t="str">
        <f t="shared" si="4"/>
        <v/>
      </c>
      <c r="I65" s="131" t="str">
        <f t="shared" si="5"/>
        <v/>
      </c>
      <c r="J65" s="152">
        <f>IF(A65="",0,IF(B65="ANNULLATO",0,IF(AND(B65="DEMO",CONFIGURAZIONE!$B$64="No"),0,1)))</f>
        <v>0</v>
      </c>
    </row>
    <row r="66" spans="1:10">
      <c r="A66" s="147"/>
      <c r="B66" s="148"/>
      <c r="C66" s="149"/>
      <c r="D66" s="148"/>
      <c r="E66" s="148"/>
      <c r="F66" s="150"/>
      <c r="G66" s="131" t="str">
        <f t="shared" si="3"/>
        <v/>
      </c>
      <c r="H66" s="131" t="str">
        <f t="shared" si="4"/>
        <v/>
      </c>
      <c r="I66" s="131" t="str">
        <f t="shared" si="5"/>
        <v/>
      </c>
      <c r="J66" s="152">
        <f>IF(A66="",0,IF(B66="ANNULLATO",0,IF(AND(B66="DEMO",CONFIGURAZIONE!$B$64="No"),0,1)))</f>
        <v>0</v>
      </c>
    </row>
    <row r="67" spans="1:10">
      <c r="A67" s="147"/>
      <c r="B67" s="148"/>
      <c r="C67" s="149"/>
      <c r="D67" s="148"/>
      <c r="E67" s="148"/>
      <c r="F67" s="150"/>
      <c r="G67" s="131" t="str">
        <f t="shared" si="3"/>
        <v/>
      </c>
      <c r="H67" s="131" t="str">
        <f t="shared" si="4"/>
        <v/>
      </c>
      <c r="I67" s="131" t="str">
        <f t="shared" si="5"/>
        <v/>
      </c>
      <c r="J67" s="152">
        <f>IF(A67="",0,IF(B67="ANNULLATO",0,IF(AND(B67="DEMO",CONFIGURAZIONE!$B$64="No"),0,1)))</f>
        <v>0</v>
      </c>
    </row>
    <row r="68" spans="1:10">
      <c r="A68" s="147"/>
      <c r="B68" s="148"/>
      <c r="C68" s="149"/>
      <c r="D68" s="148"/>
      <c r="E68" s="148"/>
      <c r="F68" s="150"/>
      <c r="G68" s="131" t="str">
        <f t="shared" si="3"/>
        <v/>
      </c>
      <c r="H68" s="131" t="str">
        <f t="shared" si="4"/>
        <v/>
      </c>
      <c r="I68" s="131" t="str">
        <f t="shared" si="5"/>
        <v/>
      </c>
      <c r="J68" s="152">
        <f>IF(A68="",0,IF(B68="ANNULLATO",0,IF(AND(B68="DEMO",CONFIGURAZIONE!$B$64="No"),0,1)))</f>
        <v>0</v>
      </c>
    </row>
    <row r="69" spans="1:10">
      <c r="A69" s="147"/>
      <c r="B69" s="148"/>
      <c r="C69" s="149"/>
      <c r="D69" s="148"/>
      <c r="E69" s="148"/>
      <c r="F69" s="150"/>
      <c r="G69" s="131" t="str">
        <f t="shared" si="3"/>
        <v/>
      </c>
      <c r="H69" s="131" t="str">
        <f t="shared" si="4"/>
        <v/>
      </c>
      <c r="I69" s="131" t="str">
        <f t="shared" si="5"/>
        <v/>
      </c>
      <c r="J69" s="152">
        <f>IF(A69="",0,IF(B69="ANNULLATO",0,IF(AND(B69="DEMO",CONFIGURAZIONE!$B$64="No"),0,1)))</f>
        <v>0</v>
      </c>
    </row>
    <row r="70" spans="1:10">
      <c r="A70" s="147"/>
      <c r="B70" s="148"/>
      <c r="C70" s="149"/>
      <c r="D70" s="148"/>
      <c r="E70" s="148"/>
      <c r="F70" s="150"/>
      <c r="G70" s="131" t="str">
        <f t="shared" si="3"/>
        <v/>
      </c>
      <c r="H70" s="131" t="str">
        <f t="shared" si="4"/>
        <v/>
      </c>
      <c r="I70" s="131" t="str">
        <f t="shared" si="5"/>
        <v/>
      </c>
      <c r="J70" s="152">
        <f>IF(A70="",0,IF(B70="ANNULLATO",0,IF(AND(B70="DEMO",CONFIGURAZIONE!$B$64="No"),0,1)))</f>
        <v>0</v>
      </c>
    </row>
    <row r="71" spans="1:10">
      <c r="A71" s="147"/>
      <c r="B71" s="148"/>
      <c r="C71" s="149"/>
      <c r="D71" s="148"/>
      <c r="E71" s="148"/>
      <c r="F71" s="150"/>
      <c r="G71" s="131" t="str">
        <f t="shared" ref="G71:G102" si="6">IF(C71="","",YEAR(C71))</f>
        <v/>
      </c>
      <c r="H71" s="131" t="str">
        <f t="shared" ref="H71:H102" si="7">IF(C71="","",MONTH(C71))</f>
        <v/>
      </c>
      <c r="I71" s="131" t="str">
        <f t="shared" ref="I71:I102" si="8">IF(H71="","",CHOOSE(H71,"Gen","Feb","Mar","Apr","Mag","Giu","Lug","Ago","Set","Ott","Nov","Dic"))</f>
        <v/>
      </c>
      <c r="J71" s="152">
        <f>IF(A71="",0,IF(B71="ANNULLATO",0,IF(AND(B71="DEMO",CONFIGURAZIONE!$B$64="No"),0,1)))</f>
        <v>0</v>
      </c>
    </row>
    <row r="72" spans="1:10">
      <c r="A72" s="147"/>
      <c r="B72" s="148"/>
      <c r="C72" s="149"/>
      <c r="D72" s="148"/>
      <c r="E72" s="148"/>
      <c r="F72" s="150"/>
      <c r="G72" s="131" t="str">
        <f t="shared" si="6"/>
        <v/>
      </c>
      <c r="H72" s="131" t="str">
        <f t="shared" si="7"/>
        <v/>
      </c>
      <c r="I72" s="131" t="str">
        <f t="shared" si="8"/>
        <v/>
      </c>
      <c r="J72" s="152">
        <f>IF(A72="",0,IF(B72="ANNULLATO",0,IF(AND(B72="DEMO",CONFIGURAZIONE!$B$64="No"),0,1)))</f>
        <v>0</v>
      </c>
    </row>
    <row r="73" spans="1:10">
      <c r="A73" s="147"/>
      <c r="B73" s="148"/>
      <c r="C73" s="149"/>
      <c r="D73" s="148"/>
      <c r="E73" s="148"/>
      <c r="F73" s="150"/>
      <c r="G73" s="131" t="str">
        <f t="shared" si="6"/>
        <v/>
      </c>
      <c r="H73" s="131" t="str">
        <f t="shared" si="7"/>
        <v/>
      </c>
      <c r="I73" s="131" t="str">
        <f t="shared" si="8"/>
        <v/>
      </c>
      <c r="J73" s="152">
        <f>IF(A73="",0,IF(B73="ANNULLATO",0,IF(AND(B73="DEMO",CONFIGURAZIONE!$B$64="No"),0,1)))</f>
        <v>0</v>
      </c>
    </row>
    <row r="74" spans="1:10">
      <c r="A74" s="147"/>
      <c r="B74" s="148"/>
      <c r="C74" s="149"/>
      <c r="D74" s="148"/>
      <c r="E74" s="148"/>
      <c r="F74" s="150"/>
      <c r="G74" s="131" t="str">
        <f t="shared" si="6"/>
        <v/>
      </c>
      <c r="H74" s="131" t="str">
        <f t="shared" si="7"/>
        <v/>
      </c>
      <c r="I74" s="131" t="str">
        <f t="shared" si="8"/>
        <v/>
      </c>
      <c r="J74" s="152">
        <f>IF(A74="",0,IF(B74="ANNULLATO",0,IF(AND(B74="DEMO",CONFIGURAZIONE!$B$64="No"),0,1)))</f>
        <v>0</v>
      </c>
    </row>
    <row r="75" spans="1:10">
      <c r="A75" s="147"/>
      <c r="B75" s="148"/>
      <c r="C75" s="149"/>
      <c r="D75" s="148"/>
      <c r="E75" s="148"/>
      <c r="F75" s="150"/>
      <c r="G75" s="131" t="str">
        <f t="shared" si="6"/>
        <v/>
      </c>
      <c r="H75" s="131" t="str">
        <f t="shared" si="7"/>
        <v/>
      </c>
      <c r="I75" s="131" t="str">
        <f t="shared" si="8"/>
        <v/>
      </c>
      <c r="J75" s="152">
        <f>IF(A75="",0,IF(B75="ANNULLATO",0,IF(AND(B75="DEMO",CONFIGURAZIONE!$B$64="No"),0,1)))</f>
        <v>0</v>
      </c>
    </row>
    <row r="76" spans="1:10">
      <c r="A76" s="147"/>
      <c r="B76" s="148"/>
      <c r="C76" s="149"/>
      <c r="D76" s="148"/>
      <c r="E76" s="148"/>
      <c r="F76" s="150"/>
      <c r="G76" s="131" t="str">
        <f t="shared" si="6"/>
        <v/>
      </c>
      <c r="H76" s="131" t="str">
        <f t="shared" si="7"/>
        <v/>
      </c>
      <c r="I76" s="131" t="str">
        <f t="shared" si="8"/>
        <v/>
      </c>
      <c r="J76" s="152">
        <f>IF(A76="",0,IF(B76="ANNULLATO",0,IF(AND(B76="DEMO",CONFIGURAZIONE!$B$64="No"),0,1)))</f>
        <v>0</v>
      </c>
    </row>
    <row r="77" spans="1:10">
      <c r="A77" s="147"/>
      <c r="B77" s="148"/>
      <c r="C77" s="149"/>
      <c r="D77" s="148"/>
      <c r="E77" s="148"/>
      <c r="F77" s="150"/>
      <c r="G77" s="131" t="str">
        <f t="shared" si="6"/>
        <v/>
      </c>
      <c r="H77" s="131" t="str">
        <f t="shared" si="7"/>
        <v/>
      </c>
      <c r="I77" s="131" t="str">
        <f t="shared" si="8"/>
        <v/>
      </c>
      <c r="J77" s="152">
        <f>IF(A77="",0,IF(B77="ANNULLATO",0,IF(AND(B77="DEMO",CONFIGURAZIONE!$B$64="No"),0,1)))</f>
        <v>0</v>
      </c>
    </row>
    <row r="78" spans="1:10">
      <c r="A78" s="147"/>
      <c r="B78" s="148"/>
      <c r="C78" s="149"/>
      <c r="D78" s="148"/>
      <c r="E78" s="148"/>
      <c r="F78" s="150"/>
      <c r="G78" s="131" t="str">
        <f t="shared" si="6"/>
        <v/>
      </c>
      <c r="H78" s="131" t="str">
        <f t="shared" si="7"/>
        <v/>
      </c>
      <c r="I78" s="131" t="str">
        <f t="shared" si="8"/>
        <v/>
      </c>
      <c r="J78" s="152">
        <f>IF(A78="",0,IF(B78="ANNULLATO",0,IF(AND(B78="DEMO",CONFIGURAZIONE!$B$64="No"),0,1)))</f>
        <v>0</v>
      </c>
    </row>
    <row r="79" spans="1:10">
      <c r="A79" s="147"/>
      <c r="B79" s="148"/>
      <c r="C79" s="149"/>
      <c r="D79" s="148"/>
      <c r="E79" s="148"/>
      <c r="F79" s="150"/>
      <c r="G79" s="131" t="str">
        <f t="shared" si="6"/>
        <v/>
      </c>
      <c r="H79" s="131" t="str">
        <f t="shared" si="7"/>
        <v/>
      </c>
      <c r="I79" s="131" t="str">
        <f t="shared" si="8"/>
        <v/>
      </c>
      <c r="J79" s="152">
        <f>IF(A79="",0,IF(B79="ANNULLATO",0,IF(AND(B79="DEMO",CONFIGURAZIONE!$B$64="No"),0,1)))</f>
        <v>0</v>
      </c>
    </row>
    <row r="80" spans="1:10">
      <c r="A80" s="147"/>
      <c r="B80" s="148"/>
      <c r="C80" s="149"/>
      <c r="D80" s="148"/>
      <c r="E80" s="148"/>
      <c r="F80" s="150"/>
      <c r="G80" s="131" t="str">
        <f t="shared" si="6"/>
        <v/>
      </c>
      <c r="H80" s="131" t="str">
        <f t="shared" si="7"/>
        <v/>
      </c>
      <c r="I80" s="131" t="str">
        <f t="shared" si="8"/>
        <v/>
      </c>
      <c r="J80" s="152">
        <f>IF(A80="",0,IF(B80="ANNULLATO",0,IF(AND(B80="DEMO",CONFIGURAZIONE!$B$64="No"),0,1)))</f>
        <v>0</v>
      </c>
    </row>
    <row r="81" spans="1:10">
      <c r="A81" s="147"/>
      <c r="B81" s="148"/>
      <c r="C81" s="149"/>
      <c r="D81" s="148"/>
      <c r="E81" s="148"/>
      <c r="F81" s="150"/>
      <c r="G81" s="131" t="str">
        <f t="shared" si="6"/>
        <v/>
      </c>
      <c r="H81" s="131" t="str">
        <f t="shared" si="7"/>
        <v/>
      </c>
      <c r="I81" s="131" t="str">
        <f t="shared" si="8"/>
        <v/>
      </c>
      <c r="J81" s="152">
        <f>IF(A81="",0,IF(B81="ANNULLATO",0,IF(AND(B81="DEMO",CONFIGURAZIONE!$B$64="No"),0,1)))</f>
        <v>0</v>
      </c>
    </row>
    <row r="82" spans="1:10">
      <c r="A82" s="147"/>
      <c r="B82" s="148"/>
      <c r="C82" s="149"/>
      <c r="D82" s="148"/>
      <c r="E82" s="148"/>
      <c r="F82" s="150"/>
      <c r="G82" s="131" t="str">
        <f t="shared" si="6"/>
        <v/>
      </c>
      <c r="H82" s="131" t="str">
        <f t="shared" si="7"/>
        <v/>
      </c>
      <c r="I82" s="131" t="str">
        <f t="shared" si="8"/>
        <v/>
      </c>
      <c r="J82" s="152">
        <f>IF(A82="",0,IF(B82="ANNULLATO",0,IF(AND(B82="DEMO",CONFIGURAZIONE!$B$64="No"),0,1)))</f>
        <v>0</v>
      </c>
    </row>
    <row r="83" spans="1:10">
      <c r="A83" s="147"/>
      <c r="B83" s="148"/>
      <c r="C83" s="149"/>
      <c r="D83" s="148"/>
      <c r="E83" s="148"/>
      <c r="F83" s="150"/>
      <c r="G83" s="131" t="str">
        <f t="shared" si="6"/>
        <v/>
      </c>
      <c r="H83" s="131" t="str">
        <f t="shared" si="7"/>
        <v/>
      </c>
      <c r="I83" s="131" t="str">
        <f t="shared" si="8"/>
        <v/>
      </c>
      <c r="J83" s="152">
        <f>IF(A83="",0,IF(B83="ANNULLATO",0,IF(AND(B83="DEMO",CONFIGURAZIONE!$B$64="No"),0,1)))</f>
        <v>0</v>
      </c>
    </row>
    <row r="84" spans="1:10">
      <c r="A84" s="147"/>
      <c r="B84" s="148"/>
      <c r="C84" s="149"/>
      <c r="D84" s="148"/>
      <c r="E84" s="148"/>
      <c r="F84" s="150"/>
      <c r="G84" s="131" t="str">
        <f t="shared" si="6"/>
        <v/>
      </c>
      <c r="H84" s="131" t="str">
        <f t="shared" si="7"/>
        <v/>
      </c>
      <c r="I84" s="131" t="str">
        <f t="shared" si="8"/>
        <v/>
      </c>
      <c r="J84" s="152">
        <f>IF(A84="",0,IF(B84="ANNULLATO",0,IF(AND(B84="DEMO",CONFIGURAZIONE!$B$64="No"),0,1)))</f>
        <v>0</v>
      </c>
    </row>
    <row r="85" spans="1:10">
      <c r="A85" s="147"/>
      <c r="B85" s="148"/>
      <c r="C85" s="149"/>
      <c r="D85" s="148"/>
      <c r="E85" s="148"/>
      <c r="F85" s="150"/>
      <c r="G85" s="131" t="str">
        <f t="shared" si="6"/>
        <v/>
      </c>
      <c r="H85" s="131" t="str">
        <f t="shared" si="7"/>
        <v/>
      </c>
      <c r="I85" s="131" t="str">
        <f t="shared" si="8"/>
        <v/>
      </c>
      <c r="J85" s="152">
        <f>IF(A85="",0,IF(B85="ANNULLATO",0,IF(AND(B85="DEMO",CONFIGURAZIONE!$B$64="No"),0,1)))</f>
        <v>0</v>
      </c>
    </row>
    <row r="86" spans="1:10">
      <c r="A86" s="147"/>
      <c r="B86" s="148"/>
      <c r="C86" s="149"/>
      <c r="D86" s="148"/>
      <c r="E86" s="148"/>
      <c r="F86" s="150"/>
      <c r="G86" s="131" t="str">
        <f t="shared" si="6"/>
        <v/>
      </c>
      <c r="H86" s="131" t="str">
        <f t="shared" si="7"/>
        <v/>
      </c>
      <c r="I86" s="131" t="str">
        <f t="shared" si="8"/>
        <v/>
      </c>
      <c r="J86" s="152">
        <f>IF(A86="",0,IF(B86="ANNULLATO",0,IF(AND(B86="DEMO",CONFIGURAZIONE!$B$64="No"),0,1)))</f>
        <v>0</v>
      </c>
    </row>
    <row r="87" spans="1:10">
      <c r="A87" s="147"/>
      <c r="B87" s="148"/>
      <c r="C87" s="149"/>
      <c r="D87" s="148"/>
      <c r="E87" s="148"/>
      <c r="F87" s="150"/>
      <c r="G87" s="131" t="str">
        <f t="shared" si="6"/>
        <v/>
      </c>
      <c r="H87" s="131" t="str">
        <f t="shared" si="7"/>
        <v/>
      </c>
      <c r="I87" s="131" t="str">
        <f t="shared" si="8"/>
        <v/>
      </c>
      <c r="J87" s="152">
        <f>IF(A87="",0,IF(B87="ANNULLATO",0,IF(AND(B87="DEMO",CONFIGURAZIONE!$B$64="No"),0,1)))</f>
        <v>0</v>
      </c>
    </row>
    <row r="88" spans="1:10">
      <c r="A88" s="147"/>
      <c r="B88" s="148"/>
      <c r="C88" s="149"/>
      <c r="D88" s="148"/>
      <c r="E88" s="148"/>
      <c r="F88" s="150"/>
      <c r="G88" s="131" t="str">
        <f t="shared" si="6"/>
        <v/>
      </c>
      <c r="H88" s="131" t="str">
        <f t="shared" si="7"/>
        <v/>
      </c>
      <c r="I88" s="131" t="str">
        <f t="shared" si="8"/>
        <v/>
      </c>
      <c r="J88" s="152">
        <f>IF(A88="",0,IF(B88="ANNULLATO",0,IF(AND(B88="DEMO",CONFIGURAZIONE!$B$64="No"),0,1)))</f>
        <v>0</v>
      </c>
    </row>
    <row r="89" spans="1:10">
      <c r="A89" s="147"/>
      <c r="B89" s="148"/>
      <c r="C89" s="149"/>
      <c r="D89" s="148"/>
      <c r="E89" s="148"/>
      <c r="F89" s="150"/>
      <c r="G89" s="131" t="str">
        <f t="shared" si="6"/>
        <v/>
      </c>
      <c r="H89" s="131" t="str">
        <f t="shared" si="7"/>
        <v/>
      </c>
      <c r="I89" s="131" t="str">
        <f t="shared" si="8"/>
        <v/>
      </c>
      <c r="J89" s="152">
        <f>IF(A89="",0,IF(B89="ANNULLATO",0,IF(AND(B89="DEMO",CONFIGURAZIONE!$B$64="No"),0,1)))</f>
        <v>0</v>
      </c>
    </row>
    <row r="90" spans="1:10">
      <c r="A90" s="147"/>
      <c r="B90" s="148"/>
      <c r="C90" s="149"/>
      <c r="D90" s="148"/>
      <c r="E90" s="148"/>
      <c r="F90" s="150"/>
      <c r="G90" s="131" t="str">
        <f t="shared" si="6"/>
        <v/>
      </c>
      <c r="H90" s="131" t="str">
        <f t="shared" si="7"/>
        <v/>
      </c>
      <c r="I90" s="131" t="str">
        <f t="shared" si="8"/>
        <v/>
      </c>
      <c r="J90" s="152">
        <f>IF(A90="",0,IF(B90="ANNULLATO",0,IF(AND(B90="DEMO",CONFIGURAZIONE!$B$64="No"),0,1)))</f>
        <v>0</v>
      </c>
    </row>
    <row r="91" spans="1:10">
      <c r="A91" s="147"/>
      <c r="B91" s="148"/>
      <c r="C91" s="149"/>
      <c r="D91" s="148"/>
      <c r="E91" s="148"/>
      <c r="F91" s="150"/>
      <c r="G91" s="131" t="str">
        <f t="shared" si="6"/>
        <v/>
      </c>
      <c r="H91" s="131" t="str">
        <f t="shared" si="7"/>
        <v/>
      </c>
      <c r="I91" s="131" t="str">
        <f t="shared" si="8"/>
        <v/>
      </c>
      <c r="J91" s="152">
        <f>IF(A91="",0,IF(B91="ANNULLATO",0,IF(AND(B91="DEMO",CONFIGURAZIONE!$B$64="No"),0,1)))</f>
        <v>0</v>
      </c>
    </row>
    <row r="92" spans="1:10">
      <c r="A92" s="147"/>
      <c r="B92" s="148"/>
      <c r="C92" s="149"/>
      <c r="D92" s="148"/>
      <c r="E92" s="148"/>
      <c r="F92" s="150"/>
      <c r="G92" s="131" t="str">
        <f t="shared" si="6"/>
        <v/>
      </c>
      <c r="H92" s="131" t="str">
        <f t="shared" si="7"/>
        <v/>
      </c>
      <c r="I92" s="131" t="str">
        <f t="shared" si="8"/>
        <v/>
      </c>
      <c r="J92" s="152">
        <f>IF(A92="",0,IF(B92="ANNULLATO",0,IF(AND(B92="DEMO",CONFIGURAZIONE!$B$64="No"),0,1)))</f>
        <v>0</v>
      </c>
    </row>
    <row r="93" spans="1:10">
      <c r="A93" s="147"/>
      <c r="B93" s="148"/>
      <c r="C93" s="149"/>
      <c r="D93" s="148"/>
      <c r="E93" s="148"/>
      <c r="F93" s="150"/>
      <c r="G93" s="131" t="str">
        <f t="shared" si="6"/>
        <v/>
      </c>
      <c r="H93" s="131" t="str">
        <f t="shared" si="7"/>
        <v/>
      </c>
      <c r="I93" s="131" t="str">
        <f t="shared" si="8"/>
        <v/>
      </c>
      <c r="J93" s="152">
        <f>IF(A93="",0,IF(B93="ANNULLATO",0,IF(AND(B93="DEMO",CONFIGURAZIONE!$B$64="No"),0,1)))</f>
        <v>0</v>
      </c>
    </row>
    <row r="94" spans="1:10">
      <c r="A94" s="147"/>
      <c r="B94" s="148"/>
      <c r="C94" s="149"/>
      <c r="D94" s="148"/>
      <c r="E94" s="148"/>
      <c r="F94" s="150"/>
      <c r="G94" s="131" t="str">
        <f t="shared" si="6"/>
        <v/>
      </c>
      <c r="H94" s="131" t="str">
        <f t="shared" si="7"/>
        <v/>
      </c>
      <c r="I94" s="131" t="str">
        <f t="shared" si="8"/>
        <v/>
      </c>
      <c r="J94" s="152">
        <f>IF(A94="",0,IF(B94="ANNULLATO",0,IF(AND(B94="DEMO",CONFIGURAZIONE!$B$64="No"),0,1)))</f>
        <v>0</v>
      </c>
    </row>
    <row r="95" spans="1:10">
      <c r="A95" s="147"/>
      <c r="B95" s="148"/>
      <c r="C95" s="149"/>
      <c r="D95" s="148"/>
      <c r="E95" s="148"/>
      <c r="F95" s="150"/>
      <c r="G95" s="131" t="str">
        <f t="shared" si="6"/>
        <v/>
      </c>
      <c r="H95" s="131" t="str">
        <f t="shared" si="7"/>
        <v/>
      </c>
      <c r="I95" s="131" t="str">
        <f t="shared" si="8"/>
        <v/>
      </c>
      <c r="J95" s="152">
        <f>IF(A95="",0,IF(B95="ANNULLATO",0,IF(AND(B95="DEMO",CONFIGURAZIONE!$B$64="No"),0,1)))</f>
        <v>0</v>
      </c>
    </row>
    <row r="96" spans="1:10">
      <c r="A96" s="147"/>
      <c r="B96" s="148"/>
      <c r="C96" s="149"/>
      <c r="D96" s="148"/>
      <c r="E96" s="148"/>
      <c r="F96" s="150"/>
      <c r="G96" s="131" t="str">
        <f t="shared" si="6"/>
        <v/>
      </c>
      <c r="H96" s="131" t="str">
        <f t="shared" si="7"/>
        <v/>
      </c>
      <c r="I96" s="131" t="str">
        <f t="shared" si="8"/>
        <v/>
      </c>
      <c r="J96" s="152">
        <f>IF(A96="",0,IF(B96="ANNULLATO",0,IF(AND(B96="DEMO",CONFIGURAZIONE!$B$64="No"),0,1)))</f>
        <v>0</v>
      </c>
    </row>
    <row r="97" spans="1:10">
      <c r="A97" s="147"/>
      <c r="B97" s="148"/>
      <c r="C97" s="149"/>
      <c r="D97" s="148"/>
      <c r="E97" s="148"/>
      <c r="F97" s="150"/>
      <c r="G97" s="131" t="str">
        <f t="shared" si="6"/>
        <v/>
      </c>
      <c r="H97" s="131" t="str">
        <f t="shared" si="7"/>
        <v/>
      </c>
      <c r="I97" s="131" t="str">
        <f t="shared" si="8"/>
        <v/>
      </c>
      <c r="J97" s="152">
        <f>IF(A97="",0,IF(B97="ANNULLATO",0,IF(AND(B97="DEMO",CONFIGURAZIONE!$B$64="No"),0,1)))</f>
        <v>0</v>
      </c>
    </row>
    <row r="98" spans="1:10">
      <c r="A98" s="147"/>
      <c r="B98" s="148"/>
      <c r="C98" s="149"/>
      <c r="D98" s="148"/>
      <c r="E98" s="148"/>
      <c r="F98" s="150"/>
      <c r="G98" s="131" t="str">
        <f t="shared" si="6"/>
        <v/>
      </c>
      <c r="H98" s="131" t="str">
        <f t="shared" si="7"/>
        <v/>
      </c>
      <c r="I98" s="131" t="str">
        <f t="shared" si="8"/>
        <v/>
      </c>
      <c r="J98" s="152">
        <f>IF(A98="",0,IF(B98="ANNULLATO",0,IF(AND(B98="DEMO",CONFIGURAZIONE!$B$64="No"),0,1)))</f>
        <v>0</v>
      </c>
    </row>
    <row r="99" spans="1:10">
      <c r="A99" s="147"/>
      <c r="B99" s="148"/>
      <c r="C99" s="149"/>
      <c r="D99" s="148"/>
      <c r="E99" s="148"/>
      <c r="F99" s="150"/>
      <c r="G99" s="131" t="str">
        <f t="shared" si="6"/>
        <v/>
      </c>
      <c r="H99" s="131" t="str">
        <f t="shared" si="7"/>
        <v/>
      </c>
      <c r="I99" s="131" t="str">
        <f t="shared" si="8"/>
        <v/>
      </c>
      <c r="J99" s="152">
        <f>IF(A99="",0,IF(B99="ANNULLATO",0,IF(AND(B99="DEMO",CONFIGURAZIONE!$B$64="No"),0,1)))</f>
        <v>0</v>
      </c>
    </row>
    <row r="100" spans="1:10">
      <c r="A100" s="147"/>
      <c r="B100" s="148"/>
      <c r="C100" s="149"/>
      <c r="D100" s="148"/>
      <c r="E100" s="148"/>
      <c r="F100" s="150"/>
      <c r="G100" s="131" t="str">
        <f t="shared" si="6"/>
        <v/>
      </c>
      <c r="H100" s="131" t="str">
        <f t="shared" si="7"/>
        <v/>
      </c>
      <c r="I100" s="131" t="str">
        <f t="shared" si="8"/>
        <v/>
      </c>
      <c r="J100" s="152">
        <f>IF(A100="",0,IF(B100="ANNULLATO",0,IF(AND(B100="DEMO",CONFIGURAZIONE!$B$64="No"),0,1)))</f>
        <v>0</v>
      </c>
    </row>
    <row r="101" spans="1:10">
      <c r="A101" s="147"/>
      <c r="B101" s="148"/>
      <c r="C101" s="149"/>
      <c r="D101" s="148"/>
      <c r="E101" s="148"/>
      <c r="F101" s="150"/>
      <c r="G101" s="131" t="str">
        <f t="shared" si="6"/>
        <v/>
      </c>
      <c r="H101" s="131" t="str">
        <f t="shared" si="7"/>
        <v/>
      </c>
      <c r="I101" s="131" t="str">
        <f t="shared" si="8"/>
        <v/>
      </c>
      <c r="J101" s="152">
        <f>IF(A101="",0,IF(B101="ANNULLATO",0,IF(AND(B101="DEMO",CONFIGURAZIONE!$B$64="No"),0,1)))</f>
        <v>0</v>
      </c>
    </row>
    <row r="102" spans="1:10">
      <c r="A102" s="147"/>
      <c r="B102" s="148"/>
      <c r="C102" s="149"/>
      <c r="D102" s="148"/>
      <c r="E102" s="148"/>
      <c r="F102" s="150"/>
      <c r="G102" s="131" t="str">
        <f t="shared" si="6"/>
        <v/>
      </c>
      <c r="H102" s="131" t="str">
        <f t="shared" si="7"/>
        <v/>
      </c>
      <c r="I102" s="131" t="str">
        <f t="shared" si="8"/>
        <v/>
      </c>
      <c r="J102" s="152">
        <f>IF(A102="",0,IF(B102="ANNULLATO",0,IF(AND(B102="DEMO",CONFIGURAZIONE!$B$64="No"),0,1)))</f>
        <v>0</v>
      </c>
    </row>
    <row r="103" spans="1:10">
      <c r="A103" s="147"/>
      <c r="B103" s="148"/>
      <c r="C103" s="149"/>
      <c r="D103" s="148"/>
      <c r="E103" s="148"/>
      <c r="F103" s="150"/>
      <c r="G103" s="131" t="str">
        <f t="shared" ref="G103:G134" si="9">IF(C103="","",YEAR(C103))</f>
        <v/>
      </c>
      <c r="H103" s="131" t="str">
        <f t="shared" ref="H103:H134" si="10">IF(C103="","",MONTH(C103))</f>
        <v/>
      </c>
      <c r="I103" s="131" t="str">
        <f t="shared" ref="I103:I134" si="11">IF(H103="","",CHOOSE(H103,"Gen","Feb","Mar","Apr","Mag","Giu","Lug","Ago","Set","Ott","Nov","Dic"))</f>
        <v/>
      </c>
      <c r="J103" s="152">
        <f>IF(A103="",0,IF(B103="ANNULLATO",0,IF(AND(B103="DEMO",CONFIGURAZIONE!$B$64="No"),0,1)))</f>
        <v>0</v>
      </c>
    </row>
    <row r="104" spans="1:10">
      <c r="A104" s="147"/>
      <c r="B104" s="148"/>
      <c r="C104" s="149"/>
      <c r="D104" s="148"/>
      <c r="E104" s="148"/>
      <c r="F104" s="150"/>
      <c r="G104" s="131" t="str">
        <f t="shared" si="9"/>
        <v/>
      </c>
      <c r="H104" s="131" t="str">
        <f t="shared" si="10"/>
        <v/>
      </c>
      <c r="I104" s="131" t="str">
        <f t="shared" si="11"/>
        <v/>
      </c>
      <c r="J104" s="152">
        <f>IF(A104="",0,IF(B104="ANNULLATO",0,IF(AND(B104="DEMO",CONFIGURAZIONE!$B$64="No"),0,1)))</f>
        <v>0</v>
      </c>
    </row>
    <row r="105" spans="1:10">
      <c r="A105" s="147"/>
      <c r="B105" s="148"/>
      <c r="C105" s="149"/>
      <c r="D105" s="148"/>
      <c r="E105" s="148"/>
      <c r="F105" s="150"/>
      <c r="G105" s="131" t="str">
        <f t="shared" si="9"/>
        <v/>
      </c>
      <c r="H105" s="131" t="str">
        <f t="shared" si="10"/>
        <v/>
      </c>
      <c r="I105" s="131" t="str">
        <f t="shared" si="11"/>
        <v/>
      </c>
      <c r="J105" s="152">
        <f>IF(A105="",0,IF(B105="ANNULLATO",0,IF(AND(B105="DEMO",CONFIGURAZIONE!$B$64="No"),0,1)))</f>
        <v>0</v>
      </c>
    </row>
    <row r="106" spans="1:10">
      <c r="A106" s="147"/>
      <c r="B106" s="148"/>
      <c r="C106" s="149"/>
      <c r="D106" s="148"/>
      <c r="E106" s="148"/>
      <c r="F106" s="150"/>
      <c r="G106" s="131" t="str">
        <f t="shared" si="9"/>
        <v/>
      </c>
      <c r="H106" s="131" t="str">
        <f t="shared" si="10"/>
        <v/>
      </c>
      <c r="I106" s="131" t="str">
        <f t="shared" si="11"/>
        <v/>
      </c>
      <c r="J106" s="152">
        <f>IF(A106="",0,IF(B106="ANNULLATO",0,IF(AND(B106="DEMO",CONFIGURAZIONE!$B$64="No"),0,1)))</f>
        <v>0</v>
      </c>
    </row>
    <row r="107" spans="1:10">
      <c r="A107" s="147"/>
      <c r="B107" s="148"/>
      <c r="C107" s="149"/>
      <c r="D107" s="148"/>
      <c r="E107" s="148"/>
      <c r="F107" s="150"/>
      <c r="G107" s="131" t="str">
        <f t="shared" si="9"/>
        <v/>
      </c>
      <c r="H107" s="131" t="str">
        <f t="shared" si="10"/>
        <v/>
      </c>
      <c r="I107" s="131" t="str">
        <f t="shared" si="11"/>
        <v/>
      </c>
      <c r="J107" s="152">
        <f>IF(A107="",0,IF(B107="ANNULLATO",0,IF(AND(B107="DEMO",CONFIGURAZIONE!$B$64="No"),0,1)))</f>
        <v>0</v>
      </c>
    </row>
    <row r="108" spans="1:10">
      <c r="A108" s="147"/>
      <c r="B108" s="148"/>
      <c r="C108" s="149"/>
      <c r="D108" s="148"/>
      <c r="E108" s="148"/>
      <c r="F108" s="150"/>
      <c r="G108" s="131" t="str">
        <f t="shared" si="9"/>
        <v/>
      </c>
      <c r="H108" s="131" t="str">
        <f t="shared" si="10"/>
        <v/>
      </c>
      <c r="I108" s="131" t="str">
        <f t="shared" si="11"/>
        <v/>
      </c>
      <c r="J108" s="152">
        <f>IF(A108="",0,IF(B108="ANNULLATO",0,IF(AND(B108="DEMO",CONFIGURAZIONE!$B$64="No"),0,1)))</f>
        <v>0</v>
      </c>
    </row>
    <row r="109" spans="1:10">
      <c r="A109" s="147"/>
      <c r="B109" s="148"/>
      <c r="C109" s="149"/>
      <c r="D109" s="148"/>
      <c r="E109" s="148"/>
      <c r="F109" s="150"/>
      <c r="G109" s="131" t="str">
        <f t="shared" si="9"/>
        <v/>
      </c>
      <c r="H109" s="131" t="str">
        <f t="shared" si="10"/>
        <v/>
      </c>
      <c r="I109" s="131" t="str">
        <f t="shared" si="11"/>
        <v/>
      </c>
      <c r="J109" s="152">
        <f>IF(A109="",0,IF(B109="ANNULLATO",0,IF(AND(B109="DEMO",CONFIGURAZIONE!$B$64="No"),0,1)))</f>
        <v>0</v>
      </c>
    </row>
    <row r="110" spans="1:10">
      <c r="A110" s="147"/>
      <c r="B110" s="148"/>
      <c r="C110" s="149"/>
      <c r="D110" s="148"/>
      <c r="E110" s="148"/>
      <c r="F110" s="150"/>
      <c r="G110" s="131" t="str">
        <f t="shared" si="9"/>
        <v/>
      </c>
      <c r="H110" s="131" t="str">
        <f t="shared" si="10"/>
        <v/>
      </c>
      <c r="I110" s="131" t="str">
        <f t="shared" si="11"/>
        <v/>
      </c>
      <c r="J110" s="152">
        <f>IF(A110="",0,IF(B110="ANNULLATO",0,IF(AND(B110="DEMO",CONFIGURAZIONE!$B$64="No"),0,1)))</f>
        <v>0</v>
      </c>
    </row>
    <row r="111" spans="1:10">
      <c r="A111" s="147"/>
      <c r="B111" s="148"/>
      <c r="C111" s="149"/>
      <c r="D111" s="148"/>
      <c r="E111" s="148"/>
      <c r="F111" s="150"/>
      <c r="G111" s="131" t="str">
        <f t="shared" si="9"/>
        <v/>
      </c>
      <c r="H111" s="131" t="str">
        <f t="shared" si="10"/>
        <v/>
      </c>
      <c r="I111" s="131" t="str">
        <f t="shared" si="11"/>
        <v/>
      </c>
      <c r="J111" s="152">
        <f>IF(A111="",0,IF(B111="ANNULLATO",0,IF(AND(B111="DEMO",CONFIGURAZIONE!$B$64="No"),0,1)))</f>
        <v>0</v>
      </c>
    </row>
    <row r="112" spans="1:10">
      <c r="A112" s="147"/>
      <c r="B112" s="148"/>
      <c r="C112" s="149"/>
      <c r="D112" s="148"/>
      <c r="E112" s="148"/>
      <c r="F112" s="150"/>
      <c r="G112" s="131" t="str">
        <f t="shared" si="9"/>
        <v/>
      </c>
      <c r="H112" s="131" t="str">
        <f t="shared" si="10"/>
        <v/>
      </c>
      <c r="I112" s="131" t="str">
        <f t="shared" si="11"/>
        <v/>
      </c>
      <c r="J112" s="152">
        <f>IF(A112="",0,IF(B112="ANNULLATO",0,IF(AND(B112="DEMO",CONFIGURAZIONE!$B$64="No"),0,1)))</f>
        <v>0</v>
      </c>
    </row>
    <row r="113" spans="1:10">
      <c r="A113" s="147"/>
      <c r="B113" s="148"/>
      <c r="C113" s="149"/>
      <c r="D113" s="148"/>
      <c r="E113" s="148"/>
      <c r="F113" s="150"/>
      <c r="G113" s="131" t="str">
        <f t="shared" si="9"/>
        <v/>
      </c>
      <c r="H113" s="131" t="str">
        <f t="shared" si="10"/>
        <v/>
      </c>
      <c r="I113" s="131" t="str">
        <f t="shared" si="11"/>
        <v/>
      </c>
      <c r="J113" s="152">
        <f>IF(A113="",0,IF(B113="ANNULLATO",0,IF(AND(B113="DEMO",CONFIGURAZIONE!$B$64="No"),0,1)))</f>
        <v>0</v>
      </c>
    </row>
    <row r="114" spans="1:10">
      <c r="A114" s="147"/>
      <c r="B114" s="148"/>
      <c r="C114" s="149"/>
      <c r="D114" s="148"/>
      <c r="E114" s="148"/>
      <c r="F114" s="150"/>
      <c r="G114" s="131" t="str">
        <f t="shared" si="9"/>
        <v/>
      </c>
      <c r="H114" s="131" t="str">
        <f t="shared" si="10"/>
        <v/>
      </c>
      <c r="I114" s="131" t="str">
        <f t="shared" si="11"/>
        <v/>
      </c>
      <c r="J114" s="152">
        <f>IF(A114="",0,IF(B114="ANNULLATO",0,IF(AND(B114="DEMO",CONFIGURAZIONE!$B$64="No"),0,1)))</f>
        <v>0</v>
      </c>
    </row>
    <row r="115" spans="1:10">
      <c r="A115" s="147"/>
      <c r="B115" s="148"/>
      <c r="C115" s="149"/>
      <c r="D115" s="148"/>
      <c r="E115" s="148"/>
      <c r="F115" s="150"/>
      <c r="G115" s="131" t="str">
        <f t="shared" si="9"/>
        <v/>
      </c>
      <c r="H115" s="131" t="str">
        <f t="shared" si="10"/>
        <v/>
      </c>
      <c r="I115" s="131" t="str">
        <f t="shared" si="11"/>
        <v/>
      </c>
      <c r="J115" s="152">
        <f>IF(A115="",0,IF(B115="ANNULLATO",0,IF(AND(B115="DEMO",CONFIGURAZIONE!$B$64="No"),0,1)))</f>
        <v>0</v>
      </c>
    </row>
    <row r="116" spans="1:10">
      <c r="A116" s="147"/>
      <c r="B116" s="148"/>
      <c r="C116" s="149"/>
      <c r="D116" s="148"/>
      <c r="E116" s="148"/>
      <c r="F116" s="150"/>
      <c r="G116" s="131" t="str">
        <f t="shared" si="9"/>
        <v/>
      </c>
      <c r="H116" s="131" t="str">
        <f t="shared" si="10"/>
        <v/>
      </c>
      <c r="I116" s="131" t="str">
        <f t="shared" si="11"/>
        <v/>
      </c>
      <c r="J116" s="152">
        <f>IF(A116="",0,IF(B116="ANNULLATO",0,IF(AND(B116="DEMO",CONFIGURAZIONE!$B$64="No"),0,1)))</f>
        <v>0</v>
      </c>
    </row>
    <row r="117" spans="1:10">
      <c r="A117" s="147"/>
      <c r="B117" s="148"/>
      <c r="C117" s="149"/>
      <c r="D117" s="148"/>
      <c r="E117" s="148"/>
      <c r="F117" s="150"/>
      <c r="G117" s="131" t="str">
        <f t="shared" si="9"/>
        <v/>
      </c>
      <c r="H117" s="131" t="str">
        <f t="shared" si="10"/>
        <v/>
      </c>
      <c r="I117" s="131" t="str">
        <f t="shared" si="11"/>
        <v/>
      </c>
      <c r="J117" s="152">
        <f>IF(A117="",0,IF(B117="ANNULLATO",0,IF(AND(B117="DEMO",CONFIGURAZIONE!$B$64="No"),0,1)))</f>
        <v>0</v>
      </c>
    </row>
    <row r="118" spans="1:10">
      <c r="A118" s="147"/>
      <c r="B118" s="148"/>
      <c r="C118" s="149"/>
      <c r="D118" s="148"/>
      <c r="E118" s="148"/>
      <c r="F118" s="150"/>
      <c r="G118" s="131" t="str">
        <f t="shared" si="9"/>
        <v/>
      </c>
      <c r="H118" s="131" t="str">
        <f t="shared" si="10"/>
        <v/>
      </c>
      <c r="I118" s="131" t="str">
        <f t="shared" si="11"/>
        <v/>
      </c>
      <c r="J118" s="152">
        <f>IF(A118="",0,IF(B118="ANNULLATO",0,IF(AND(B118="DEMO",CONFIGURAZIONE!$B$64="No"),0,1)))</f>
        <v>0</v>
      </c>
    </row>
    <row r="119" spans="1:10">
      <c r="A119" s="147"/>
      <c r="B119" s="148"/>
      <c r="C119" s="149"/>
      <c r="D119" s="148"/>
      <c r="E119" s="148"/>
      <c r="F119" s="150"/>
      <c r="G119" s="131" t="str">
        <f t="shared" si="9"/>
        <v/>
      </c>
      <c r="H119" s="131" t="str">
        <f t="shared" si="10"/>
        <v/>
      </c>
      <c r="I119" s="131" t="str">
        <f t="shared" si="11"/>
        <v/>
      </c>
      <c r="J119" s="152">
        <f>IF(A119="",0,IF(B119="ANNULLATO",0,IF(AND(B119="DEMO",CONFIGURAZIONE!$B$64="No"),0,1)))</f>
        <v>0</v>
      </c>
    </row>
    <row r="120" spans="1:10">
      <c r="A120" s="147"/>
      <c r="B120" s="148"/>
      <c r="C120" s="149"/>
      <c r="D120" s="148"/>
      <c r="E120" s="148"/>
      <c r="F120" s="150"/>
      <c r="G120" s="131" t="str">
        <f t="shared" si="9"/>
        <v/>
      </c>
      <c r="H120" s="131" t="str">
        <f t="shared" si="10"/>
        <v/>
      </c>
      <c r="I120" s="131" t="str">
        <f t="shared" si="11"/>
        <v/>
      </c>
      <c r="J120" s="152">
        <f>IF(A120="",0,IF(B120="ANNULLATO",0,IF(AND(B120="DEMO",CONFIGURAZIONE!$B$64="No"),0,1)))</f>
        <v>0</v>
      </c>
    </row>
    <row r="121" spans="1:10">
      <c r="A121" s="147"/>
      <c r="B121" s="148"/>
      <c r="C121" s="149"/>
      <c r="D121" s="148"/>
      <c r="E121" s="148"/>
      <c r="F121" s="150"/>
      <c r="G121" s="131" t="str">
        <f t="shared" si="9"/>
        <v/>
      </c>
      <c r="H121" s="131" t="str">
        <f t="shared" si="10"/>
        <v/>
      </c>
      <c r="I121" s="131" t="str">
        <f t="shared" si="11"/>
        <v/>
      </c>
      <c r="J121" s="152">
        <f>IF(A121="",0,IF(B121="ANNULLATO",0,IF(AND(B121="DEMO",CONFIGURAZIONE!$B$64="No"),0,1)))</f>
        <v>0</v>
      </c>
    </row>
    <row r="122" spans="1:10">
      <c r="A122" s="147"/>
      <c r="B122" s="148"/>
      <c r="C122" s="149"/>
      <c r="D122" s="148"/>
      <c r="E122" s="148"/>
      <c r="F122" s="150"/>
      <c r="G122" s="131" t="str">
        <f t="shared" si="9"/>
        <v/>
      </c>
      <c r="H122" s="131" t="str">
        <f t="shared" si="10"/>
        <v/>
      </c>
      <c r="I122" s="131" t="str">
        <f t="shared" si="11"/>
        <v/>
      </c>
      <c r="J122" s="152">
        <f>IF(A122="",0,IF(B122="ANNULLATO",0,IF(AND(B122="DEMO",CONFIGURAZIONE!$B$64="No"),0,1)))</f>
        <v>0</v>
      </c>
    </row>
    <row r="123" spans="1:10">
      <c r="A123" s="147"/>
      <c r="B123" s="148"/>
      <c r="C123" s="149"/>
      <c r="D123" s="148"/>
      <c r="E123" s="148"/>
      <c r="F123" s="150"/>
      <c r="G123" s="131" t="str">
        <f t="shared" si="9"/>
        <v/>
      </c>
      <c r="H123" s="131" t="str">
        <f t="shared" si="10"/>
        <v/>
      </c>
      <c r="I123" s="131" t="str">
        <f t="shared" si="11"/>
        <v/>
      </c>
      <c r="J123" s="152">
        <f>IF(A123="",0,IF(B123="ANNULLATO",0,IF(AND(B123="DEMO",CONFIGURAZIONE!$B$64="No"),0,1)))</f>
        <v>0</v>
      </c>
    </row>
    <row r="124" spans="1:10">
      <c r="A124" s="147"/>
      <c r="B124" s="148"/>
      <c r="C124" s="149"/>
      <c r="D124" s="148"/>
      <c r="E124" s="148"/>
      <c r="F124" s="150"/>
      <c r="G124" s="131" t="str">
        <f t="shared" si="9"/>
        <v/>
      </c>
      <c r="H124" s="131" t="str">
        <f t="shared" si="10"/>
        <v/>
      </c>
      <c r="I124" s="131" t="str">
        <f t="shared" si="11"/>
        <v/>
      </c>
      <c r="J124" s="152">
        <f>IF(A124="",0,IF(B124="ANNULLATO",0,IF(AND(B124="DEMO",CONFIGURAZIONE!$B$64="No"),0,1)))</f>
        <v>0</v>
      </c>
    </row>
    <row r="125" spans="1:10">
      <c r="A125" s="147"/>
      <c r="B125" s="148"/>
      <c r="C125" s="149"/>
      <c r="D125" s="148"/>
      <c r="E125" s="148"/>
      <c r="F125" s="150"/>
      <c r="G125" s="131" t="str">
        <f t="shared" si="9"/>
        <v/>
      </c>
      <c r="H125" s="131" t="str">
        <f t="shared" si="10"/>
        <v/>
      </c>
      <c r="I125" s="131" t="str">
        <f t="shared" si="11"/>
        <v/>
      </c>
      <c r="J125" s="152">
        <f>IF(A125="",0,IF(B125="ANNULLATO",0,IF(AND(B125="DEMO",CONFIGURAZIONE!$B$64="No"),0,1)))</f>
        <v>0</v>
      </c>
    </row>
    <row r="126" spans="1:10">
      <c r="A126" s="147"/>
      <c r="B126" s="148"/>
      <c r="C126" s="149"/>
      <c r="D126" s="148"/>
      <c r="E126" s="148"/>
      <c r="F126" s="150"/>
      <c r="G126" s="131" t="str">
        <f t="shared" si="9"/>
        <v/>
      </c>
      <c r="H126" s="131" t="str">
        <f t="shared" si="10"/>
        <v/>
      </c>
      <c r="I126" s="131" t="str">
        <f t="shared" si="11"/>
        <v/>
      </c>
      <c r="J126" s="152">
        <f>IF(A126="",0,IF(B126="ANNULLATO",0,IF(AND(B126="DEMO",CONFIGURAZIONE!$B$64="No"),0,1)))</f>
        <v>0</v>
      </c>
    </row>
    <row r="127" spans="1:10">
      <c r="A127" s="147"/>
      <c r="B127" s="148"/>
      <c r="C127" s="149"/>
      <c r="D127" s="148"/>
      <c r="E127" s="148"/>
      <c r="F127" s="150"/>
      <c r="G127" s="131" t="str">
        <f t="shared" si="9"/>
        <v/>
      </c>
      <c r="H127" s="131" t="str">
        <f t="shared" si="10"/>
        <v/>
      </c>
      <c r="I127" s="131" t="str">
        <f t="shared" si="11"/>
        <v/>
      </c>
      <c r="J127" s="152">
        <f>IF(A127="",0,IF(B127="ANNULLATO",0,IF(AND(B127="DEMO",CONFIGURAZIONE!$B$64="No"),0,1)))</f>
        <v>0</v>
      </c>
    </row>
    <row r="128" spans="1:10">
      <c r="A128" s="147"/>
      <c r="B128" s="148"/>
      <c r="C128" s="149"/>
      <c r="D128" s="148"/>
      <c r="E128" s="148"/>
      <c r="F128" s="150"/>
      <c r="G128" s="131" t="str">
        <f t="shared" si="9"/>
        <v/>
      </c>
      <c r="H128" s="131" t="str">
        <f t="shared" si="10"/>
        <v/>
      </c>
      <c r="I128" s="131" t="str">
        <f t="shared" si="11"/>
        <v/>
      </c>
      <c r="J128" s="152">
        <f>IF(A128="",0,IF(B128="ANNULLATO",0,IF(AND(B128="DEMO",CONFIGURAZIONE!$B$64="No"),0,1)))</f>
        <v>0</v>
      </c>
    </row>
    <row r="129" spans="1:10">
      <c r="A129" s="147"/>
      <c r="B129" s="148"/>
      <c r="C129" s="149"/>
      <c r="D129" s="148"/>
      <c r="E129" s="148"/>
      <c r="F129" s="150"/>
      <c r="G129" s="131" t="str">
        <f t="shared" si="9"/>
        <v/>
      </c>
      <c r="H129" s="131" t="str">
        <f t="shared" si="10"/>
        <v/>
      </c>
      <c r="I129" s="131" t="str">
        <f t="shared" si="11"/>
        <v/>
      </c>
      <c r="J129" s="152">
        <f>IF(A129="",0,IF(B129="ANNULLATO",0,IF(AND(B129="DEMO",CONFIGURAZIONE!$B$64="No"),0,1)))</f>
        <v>0</v>
      </c>
    </row>
    <row r="130" spans="1:10">
      <c r="A130" s="147"/>
      <c r="B130" s="148"/>
      <c r="C130" s="149"/>
      <c r="D130" s="148"/>
      <c r="E130" s="148"/>
      <c r="F130" s="150"/>
      <c r="G130" s="131" t="str">
        <f t="shared" si="9"/>
        <v/>
      </c>
      <c r="H130" s="131" t="str">
        <f t="shared" si="10"/>
        <v/>
      </c>
      <c r="I130" s="131" t="str">
        <f t="shared" si="11"/>
        <v/>
      </c>
      <c r="J130" s="152">
        <f>IF(A130="",0,IF(B130="ANNULLATO",0,IF(AND(B130="DEMO",CONFIGURAZIONE!$B$64="No"),0,1)))</f>
        <v>0</v>
      </c>
    </row>
    <row r="131" spans="1:10">
      <c r="A131" s="147"/>
      <c r="B131" s="148"/>
      <c r="C131" s="149"/>
      <c r="D131" s="148"/>
      <c r="E131" s="148"/>
      <c r="F131" s="150"/>
      <c r="G131" s="131" t="str">
        <f t="shared" si="9"/>
        <v/>
      </c>
      <c r="H131" s="131" t="str">
        <f t="shared" si="10"/>
        <v/>
      </c>
      <c r="I131" s="131" t="str">
        <f t="shared" si="11"/>
        <v/>
      </c>
      <c r="J131" s="152">
        <f>IF(A131="",0,IF(B131="ANNULLATO",0,IF(AND(B131="DEMO",CONFIGURAZIONE!$B$64="No"),0,1)))</f>
        <v>0</v>
      </c>
    </row>
    <row r="132" spans="1:10">
      <c r="A132" s="147"/>
      <c r="B132" s="148"/>
      <c r="C132" s="149"/>
      <c r="D132" s="148"/>
      <c r="E132" s="148"/>
      <c r="F132" s="150"/>
      <c r="G132" s="131" t="str">
        <f t="shared" si="9"/>
        <v/>
      </c>
      <c r="H132" s="131" t="str">
        <f t="shared" si="10"/>
        <v/>
      </c>
      <c r="I132" s="131" t="str">
        <f t="shared" si="11"/>
        <v/>
      </c>
      <c r="J132" s="152">
        <f>IF(A132="",0,IF(B132="ANNULLATO",0,IF(AND(B132="DEMO",CONFIGURAZIONE!$B$64="No"),0,1)))</f>
        <v>0</v>
      </c>
    </row>
    <row r="133" spans="1:10">
      <c r="A133" s="147"/>
      <c r="B133" s="148"/>
      <c r="C133" s="149"/>
      <c r="D133" s="148"/>
      <c r="E133" s="148"/>
      <c r="F133" s="150"/>
      <c r="G133" s="131" t="str">
        <f t="shared" si="9"/>
        <v/>
      </c>
      <c r="H133" s="131" t="str">
        <f t="shared" si="10"/>
        <v/>
      </c>
      <c r="I133" s="131" t="str">
        <f t="shared" si="11"/>
        <v/>
      </c>
      <c r="J133" s="152">
        <f>IF(A133="",0,IF(B133="ANNULLATO",0,IF(AND(B133="DEMO",CONFIGURAZIONE!$B$64="No"),0,1)))</f>
        <v>0</v>
      </c>
    </row>
    <row r="134" spans="1:10">
      <c r="A134" s="147"/>
      <c r="B134" s="148"/>
      <c r="C134" s="149"/>
      <c r="D134" s="148"/>
      <c r="E134" s="148"/>
      <c r="F134" s="150"/>
      <c r="G134" s="131" t="str">
        <f t="shared" si="9"/>
        <v/>
      </c>
      <c r="H134" s="131" t="str">
        <f t="shared" si="10"/>
        <v/>
      </c>
      <c r="I134" s="131" t="str">
        <f t="shared" si="11"/>
        <v/>
      </c>
      <c r="J134" s="152">
        <f>IF(A134="",0,IF(B134="ANNULLATO",0,IF(AND(B134="DEMO",CONFIGURAZIONE!$B$64="No"),0,1)))</f>
        <v>0</v>
      </c>
    </row>
    <row r="135" spans="1:10">
      <c r="A135" s="147"/>
      <c r="B135" s="148"/>
      <c r="C135" s="149"/>
      <c r="D135" s="148"/>
      <c r="E135" s="148"/>
      <c r="F135" s="150"/>
      <c r="G135" s="131" t="str">
        <f t="shared" ref="G135:G156" si="12">IF(C135="","",YEAR(C135))</f>
        <v/>
      </c>
      <c r="H135" s="131" t="str">
        <f t="shared" ref="H135:H156" si="13">IF(C135="","",MONTH(C135))</f>
        <v/>
      </c>
      <c r="I135" s="131" t="str">
        <f t="shared" ref="I135:I156" si="14">IF(H135="","",CHOOSE(H135,"Gen","Feb","Mar","Apr","Mag","Giu","Lug","Ago","Set","Ott","Nov","Dic"))</f>
        <v/>
      </c>
      <c r="J135" s="152">
        <f>IF(A135="",0,IF(B135="ANNULLATO",0,IF(AND(B135="DEMO",CONFIGURAZIONE!$B$64="No"),0,1)))</f>
        <v>0</v>
      </c>
    </row>
    <row r="136" spans="1:10">
      <c r="A136" s="147"/>
      <c r="B136" s="148"/>
      <c r="C136" s="149"/>
      <c r="D136" s="148"/>
      <c r="E136" s="148"/>
      <c r="F136" s="150"/>
      <c r="G136" s="131" t="str">
        <f t="shared" si="12"/>
        <v/>
      </c>
      <c r="H136" s="131" t="str">
        <f t="shared" si="13"/>
        <v/>
      </c>
      <c r="I136" s="131" t="str">
        <f t="shared" si="14"/>
        <v/>
      </c>
      <c r="J136" s="152">
        <f>IF(A136="",0,IF(B136="ANNULLATO",0,IF(AND(B136="DEMO",CONFIGURAZIONE!$B$64="No"),0,1)))</f>
        <v>0</v>
      </c>
    </row>
    <row r="137" spans="1:10">
      <c r="A137" s="147"/>
      <c r="B137" s="148"/>
      <c r="C137" s="149"/>
      <c r="D137" s="148"/>
      <c r="E137" s="148"/>
      <c r="F137" s="150"/>
      <c r="G137" s="131" t="str">
        <f t="shared" si="12"/>
        <v/>
      </c>
      <c r="H137" s="131" t="str">
        <f t="shared" si="13"/>
        <v/>
      </c>
      <c r="I137" s="131" t="str">
        <f t="shared" si="14"/>
        <v/>
      </c>
      <c r="J137" s="152">
        <f>IF(A137="",0,IF(B137="ANNULLATO",0,IF(AND(B137="DEMO",CONFIGURAZIONE!$B$64="No"),0,1)))</f>
        <v>0</v>
      </c>
    </row>
    <row r="138" spans="1:10">
      <c r="A138" s="147"/>
      <c r="B138" s="148"/>
      <c r="C138" s="149"/>
      <c r="D138" s="148"/>
      <c r="E138" s="148"/>
      <c r="F138" s="150"/>
      <c r="G138" s="131" t="str">
        <f t="shared" si="12"/>
        <v/>
      </c>
      <c r="H138" s="131" t="str">
        <f t="shared" si="13"/>
        <v/>
      </c>
      <c r="I138" s="131" t="str">
        <f t="shared" si="14"/>
        <v/>
      </c>
      <c r="J138" s="152">
        <f>IF(A138="",0,IF(B138="ANNULLATO",0,IF(AND(B138="DEMO",CONFIGURAZIONE!$B$64="No"),0,1)))</f>
        <v>0</v>
      </c>
    </row>
    <row r="139" spans="1:10">
      <c r="A139" s="147"/>
      <c r="B139" s="148"/>
      <c r="C139" s="149"/>
      <c r="D139" s="148"/>
      <c r="E139" s="148"/>
      <c r="F139" s="150"/>
      <c r="G139" s="131" t="str">
        <f t="shared" si="12"/>
        <v/>
      </c>
      <c r="H139" s="131" t="str">
        <f t="shared" si="13"/>
        <v/>
      </c>
      <c r="I139" s="131" t="str">
        <f t="shared" si="14"/>
        <v/>
      </c>
      <c r="J139" s="152">
        <f>IF(A139="",0,IF(B139="ANNULLATO",0,IF(AND(B139="DEMO",CONFIGURAZIONE!$B$64="No"),0,1)))</f>
        <v>0</v>
      </c>
    </row>
    <row r="140" spans="1:10">
      <c r="A140" s="147"/>
      <c r="B140" s="148"/>
      <c r="C140" s="149"/>
      <c r="D140" s="148"/>
      <c r="E140" s="148"/>
      <c r="F140" s="150"/>
      <c r="G140" s="131" t="str">
        <f t="shared" si="12"/>
        <v/>
      </c>
      <c r="H140" s="131" t="str">
        <f t="shared" si="13"/>
        <v/>
      </c>
      <c r="I140" s="131" t="str">
        <f t="shared" si="14"/>
        <v/>
      </c>
      <c r="J140" s="152">
        <f>IF(A140="",0,IF(B140="ANNULLATO",0,IF(AND(B140="DEMO",CONFIGURAZIONE!$B$64="No"),0,1)))</f>
        <v>0</v>
      </c>
    </row>
    <row r="141" spans="1:10">
      <c r="A141" s="147"/>
      <c r="B141" s="148"/>
      <c r="C141" s="149"/>
      <c r="D141" s="148"/>
      <c r="E141" s="148"/>
      <c r="F141" s="150"/>
      <c r="G141" s="131" t="str">
        <f t="shared" si="12"/>
        <v/>
      </c>
      <c r="H141" s="131" t="str">
        <f t="shared" si="13"/>
        <v/>
      </c>
      <c r="I141" s="131" t="str">
        <f t="shared" si="14"/>
        <v/>
      </c>
      <c r="J141" s="152">
        <f>IF(A141="",0,IF(B141="ANNULLATO",0,IF(AND(B141="DEMO",CONFIGURAZIONE!$B$64="No"),0,1)))</f>
        <v>0</v>
      </c>
    </row>
    <row r="142" spans="1:10">
      <c r="A142" s="147"/>
      <c r="B142" s="148"/>
      <c r="C142" s="149"/>
      <c r="D142" s="148"/>
      <c r="E142" s="148"/>
      <c r="F142" s="150"/>
      <c r="G142" s="131" t="str">
        <f t="shared" si="12"/>
        <v/>
      </c>
      <c r="H142" s="131" t="str">
        <f t="shared" si="13"/>
        <v/>
      </c>
      <c r="I142" s="131" t="str">
        <f t="shared" si="14"/>
        <v/>
      </c>
      <c r="J142" s="152">
        <f>IF(A142="",0,IF(B142="ANNULLATO",0,IF(AND(B142="DEMO",CONFIGURAZIONE!$B$64="No"),0,1)))</f>
        <v>0</v>
      </c>
    </row>
    <row r="143" spans="1:10">
      <c r="A143" s="147"/>
      <c r="B143" s="148"/>
      <c r="C143" s="149"/>
      <c r="D143" s="148"/>
      <c r="E143" s="148"/>
      <c r="F143" s="150"/>
      <c r="G143" s="131" t="str">
        <f t="shared" si="12"/>
        <v/>
      </c>
      <c r="H143" s="131" t="str">
        <f t="shared" si="13"/>
        <v/>
      </c>
      <c r="I143" s="131" t="str">
        <f t="shared" si="14"/>
        <v/>
      </c>
      <c r="J143" s="152">
        <f>IF(A143="",0,IF(B143="ANNULLATO",0,IF(AND(B143="DEMO",CONFIGURAZIONE!$B$64="No"),0,1)))</f>
        <v>0</v>
      </c>
    </row>
    <row r="144" spans="1:10">
      <c r="A144" s="147"/>
      <c r="B144" s="148"/>
      <c r="C144" s="149"/>
      <c r="D144" s="148"/>
      <c r="E144" s="148"/>
      <c r="F144" s="150"/>
      <c r="G144" s="131" t="str">
        <f t="shared" si="12"/>
        <v/>
      </c>
      <c r="H144" s="131" t="str">
        <f t="shared" si="13"/>
        <v/>
      </c>
      <c r="I144" s="131" t="str">
        <f t="shared" si="14"/>
        <v/>
      </c>
      <c r="J144" s="152">
        <f>IF(A144="",0,IF(B144="ANNULLATO",0,IF(AND(B144="DEMO",CONFIGURAZIONE!$B$64="No"),0,1)))</f>
        <v>0</v>
      </c>
    </row>
    <row r="145" spans="1:10">
      <c r="A145" s="147"/>
      <c r="B145" s="148"/>
      <c r="C145" s="149"/>
      <c r="D145" s="148"/>
      <c r="E145" s="148"/>
      <c r="F145" s="150"/>
      <c r="G145" s="131" t="str">
        <f t="shared" si="12"/>
        <v/>
      </c>
      <c r="H145" s="131" t="str">
        <f t="shared" si="13"/>
        <v/>
      </c>
      <c r="I145" s="131" t="str">
        <f t="shared" si="14"/>
        <v/>
      </c>
      <c r="J145" s="152">
        <f>IF(A145="",0,IF(B145="ANNULLATO",0,IF(AND(B145="DEMO",CONFIGURAZIONE!$B$64="No"),0,1)))</f>
        <v>0</v>
      </c>
    </row>
    <row r="146" spans="1:10">
      <c r="A146" s="147"/>
      <c r="B146" s="148"/>
      <c r="C146" s="149"/>
      <c r="D146" s="148"/>
      <c r="E146" s="148"/>
      <c r="F146" s="150"/>
      <c r="G146" s="131" t="str">
        <f t="shared" si="12"/>
        <v/>
      </c>
      <c r="H146" s="131" t="str">
        <f t="shared" si="13"/>
        <v/>
      </c>
      <c r="I146" s="131" t="str">
        <f t="shared" si="14"/>
        <v/>
      </c>
      <c r="J146" s="152">
        <f>IF(A146="",0,IF(B146="ANNULLATO",0,IF(AND(B146="DEMO",CONFIGURAZIONE!$B$64="No"),0,1)))</f>
        <v>0</v>
      </c>
    </row>
    <row r="147" spans="1:10">
      <c r="A147" s="147"/>
      <c r="B147" s="148"/>
      <c r="C147" s="149"/>
      <c r="D147" s="148"/>
      <c r="E147" s="148"/>
      <c r="F147" s="150"/>
      <c r="G147" s="131" t="str">
        <f t="shared" si="12"/>
        <v/>
      </c>
      <c r="H147" s="131" t="str">
        <f t="shared" si="13"/>
        <v/>
      </c>
      <c r="I147" s="131" t="str">
        <f t="shared" si="14"/>
        <v/>
      </c>
      <c r="J147" s="152">
        <f>IF(A147="",0,IF(B147="ANNULLATO",0,IF(AND(B147="DEMO",CONFIGURAZIONE!$B$64="No"),0,1)))</f>
        <v>0</v>
      </c>
    </row>
    <row r="148" spans="1:10">
      <c r="A148" s="147"/>
      <c r="B148" s="148"/>
      <c r="C148" s="149"/>
      <c r="D148" s="148"/>
      <c r="E148" s="148"/>
      <c r="F148" s="150"/>
      <c r="G148" s="131" t="str">
        <f t="shared" si="12"/>
        <v/>
      </c>
      <c r="H148" s="131" t="str">
        <f t="shared" si="13"/>
        <v/>
      </c>
      <c r="I148" s="131" t="str">
        <f t="shared" si="14"/>
        <v/>
      </c>
      <c r="J148" s="152">
        <f>IF(A148="",0,IF(B148="ANNULLATO",0,IF(AND(B148="DEMO",CONFIGURAZIONE!$B$64="No"),0,1)))</f>
        <v>0</v>
      </c>
    </row>
    <row r="149" spans="1:10">
      <c r="A149" s="147"/>
      <c r="B149" s="148"/>
      <c r="C149" s="149"/>
      <c r="D149" s="148"/>
      <c r="E149" s="148"/>
      <c r="F149" s="150"/>
      <c r="G149" s="131" t="str">
        <f t="shared" si="12"/>
        <v/>
      </c>
      <c r="H149" s="131" t="str">
        <f t="shared" si="13"/>
        <v/>
      </c>
      <c r="I149" s="131" t="str">
        <f t="shared" si="14"/>
        <v/>
      </c>
      <c r="J149" s="152">
        <f>IF(A149="",0,IF(B149="ANNULLATO",0,IF(AND(B149="DEMO",CONFIGURAZIONE!$B$64="No"),0,1)))</f>
        <v>0</v>
      </c>
    </row>
    <row r="150" spans="1:10">
      <c r="A150" s="147"/>
      <c r="B150" s="148"/>
      <c r="C150" s="149"/>
      <c r="D150" s="148"/>
      <c r="E150" s="148"/>
      <c r="F150" s="150"/>
      <c r="G150" s="131" t="str">
        <f t="shared" si="12"/>
        <v/>
      </c>
      <c r="H150" s="131" t="str">
        <f t="shared" si="13"/>
        <v/>
      </c>
      <c r="I150" s="131" t="str">
        <f t="shared" si="14"/>
        <v/>
      </c>
      <c r="J150" s="152">
        <f>IF(A150="",0,IF(B150="ANNULLATO",0,IF(AND(B150="DEMO",CONFIGURAZIONE!$B$64="No"),0,1)))</f>
        <v>0</v>
      </c>
    </row>
    <row r="151" spans="1:10">
      <c r="A151" s="147"/>
      <c r="B151" s="148"/>
      <c r="C151" s="149"/>
      <c r="D151" s="148"/>
      <c r="E151" s="148"/>
      <c r="F151" s="150"/>
      <c r="G151" s="131" t="str">
        <f t="shared" si="12"/>
        <v/>
      </c>
      <c r="H151" s="131" t="str">
        <f t="shared" si="13"/>
        <v/>
      </c>
      <c r="I151" s="131" t="str">
        <f t="shared" si="14"/>
        <v/>
      </c>
      <c r="J151" s="152">
        <f>IF(A151="",0,IF(B151="ANNULLATO",0,IF(AND(B151="DEMO",CONFIGURAZIONE!$B$64="No"),0,1)))</f>
        <v>0</v>
      </c>
    </row>
    <row r="152" spans="1:10">
      <c r="A152" s="147"/>
      <c r="B152" s="148"/>
      <c r="C152" s="149"/>
      <c r="D152" s="148"/>
      <c r="E152" s="148"/>
      <c r="F152" s="150"/>
      <c r="G152" s="131" t="str">
        <f t="shared" si="12"/>
        <v/>
      </c>
      <c r="H152" s="131" t="str">
        <f t="shared" si="13"/>
        <v/>
      </c>
      <c r="I152" s="131" t="str">
        <f t="shared" si="14"/>
        <v/>
      </c>
      <c r="J152" s="152">
        <f>IF(A152="",0,IF(B152="ANNULLATO",0,IF(AND(B152="DEMO",CONFIGURAZIONE!$B$64="No"),0,1)))</f>
        <v>0</v>
      </c>
    </row>
    <row r="153" spans="1:10">
      <c r="A153" s="147"/>
      <c r="B153" s="148"/>
      <c r="C153" s="149"/>
      <c r="D153" s="148"/>
      <c r="E153" s="148"/>
      <c r="F153" s="150"/>
      <c r="G153" s="131" t="str">
        <f t="shared" si="12"/>
        <v/>
      </c>
      <c r="H153" s="131" t="str">
        <f t="shared" si="13"/>
        <v/>
      </c>
      <c r="I153" s="131" t="str">
        <f t="shared" si="14"/>
        <v/>
      </c>
      <c r="J153" s="152">
        <f>IF(A153="",0,IF(B153="ANNULLATO",0,IF(AND(B153="DEMO",CONFIGURAZIONE!$B$64="No"),0,1)))</f>
        <v>0</v>
      </c>
    </row>
    <row r="154" spans="1:10">
      <c r="A154" s="147"/>
      <c r="B154" s="148"/>
      <c r="C154" s="149"/>
      <c r="D154" s="148"/>
      <c r="E154" s="148"/>
      <c r="F154" s="150"/>
      <c r="G154" s="131" t="str">
        <f t="shared" si="12"/>
        <v/>
      </c>
      <c r="H154" s="131" t="str">
        <f t="shared" si="13"/>
        <v/>
      </c>
      <c r="I154" s="131" t="str">
        <f t="shared" si="14"/>
        <v/>
      </c>
      <c r="J154" s="152">
        <f>IF(A154="",0,IF(B154="ANNULLATO",0,IF(AND(B154="DEMO",CONFIGURAZIONE!$B$64="No"),0,1)))</f>
        <v>0</v>
      </c>
    </row>
    <row r="155" spans="1:10">
      <c r="A155" s="147"/>
      <c r="B155" s="148"/>
      <c r="C155" s="149"/>
      <c r="D155" s="148"/>
      <c r="E155" s="148"/>
      <c r="F155" s="150"/>
      <c r="G155" s="131" t="str">
        <f t="shared" si="12"/>
        <v/>
      </c>
      <c r="H155" s="131" t="str">
        <f t="shared" si="13"/>
        <v/>
      </c>
      <c r="I155" s="131" t="str">
        <f t="shared" si="14"/>
        <v/>
      </c>
      <c r="J155" s="152">
        <f>IF(A155="",0,IF(B155="ANNULLATO",0,IF(AND(B155="DEMO",CONFIGURAZIONE!$B$64="No"),0,1)))</f>
        <v>0</v>
      </c>
    </row>
    <row r="156" spans="1:10">
      <c r="A156" s="153"/>
      <c r="B156" s="154"/>
      <c r="C156" s="155"/>
      <c r="D156" s="154"/>
      <c r="E156" s="154"/>
      <c r="F156" s="156"/>
      <c r="G156" s="141" t="str">
        <f t="shared" si="12"/>
        <v/>
      </c>
      <c r="H156" s="141" t="str">
        <f t="shared" si="13"/>
        <v/>
      </c>
      <c r="I156" s="141" t="str">
        <f t="shared" si="14"/>
        <v/>
      </c>
      <c r="J156" s="158">
        <f>IF(A156="",0,IF(B156="ANNULLATO",0,IF(AND(B156="DEMO",CONFIGURAZIONE!$B$64="No"),0,1)))</f>
        <v>0</v>
      </c>
    </row>
  </sheetData>
  <mergeCells count="2">
    <mergeCell ref="A1:J2"/>
    <mergeCell ref="A3:J4"/>
  </mergeCells>
  <dataValidations count="2">
    <dataValidation type="list" sqref="B7:B156" xr:uid="{00000000-0002-0000-0700-000000000000}">
      <formula1>"REALE,DEMO,PREVISIONE,STORICO,ANNULLATO"</formula1>
    </dataValidation>
    <dataValidation type="list" sqref="D7:D156" xr:uid="{00000000-0002-0000-0700-000001000000}">
      <formula1>"INPS,Imposta sostitutiva,Fondo misto,Altro"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9"/>
  <sheetViews>
    <sheetView topLeftCell="C1" workbookViewId="0">
      <selection activeCell="F30" sqref="F30"/>
    </sheetView>
  </sheetViews>
  <sheetFormatPr defaultRowHeight="13.8"/>
  <cols>
    <col min="1" max="1" width="38" customWidth="1"/>
    <col min="2" max="2" width="53.3984375" customWidth="1"/>
    <col min="3" max="3" width="14" customWidth="1"/>
    <col min="4" max="4" width="50" customWidth="1"/>
    <col min="5" max="5" width="14.296875" customWidth="1"/>
    <col min="6" max="6" width="38" customWidth="1"/>
    <col min="7" max="7" width="20" customWidth="1"/>
    <col min="8" max="8" width="14" customWidth="1"/>
    <col min="9" max="9" width="50" customWidth="1"/>
  </cols>
  <sheetData>
    <row r="1" spans="1:9" ht="17.399999999999999" customHeight="1">
      <c r="A1" s="306" t="s">
        <v>5451</v>
      </c>
      <c r="B1" s="306" t="s">
        <v>678</v>
      </c>
      <c r="C1" s="306" t="s">
        <v>678</v>
      </c>
      <c r="D1" s="306" t="s">
        <v>678</v>
      </c>
      <c r="E1" s="306" t="s">
        <v>678</v>
      </c>
      <c r="F1" s="306" t="s">
        <v>678</v>
      </c>
      <c r="G1" s="306" t="s">
        <v>678</v>
      </c>
      <c r="H1" s="306" t="s">
        <v>678</v>
      </c>
      <c r="I1" s="306" t="s">
        <v>678</v>
      </c>
    </row>
    <row r="2" spans="1:9" ht="17.399999999999999" customHeight="1">
      <c r="A2" s="307" t="s">
        <v>678</v>
      </c>
      <c r="B2" s="307" t="s">
        <v>678</v>
      </c>
      <c r="C2" s="307" t="s">
        <v>678</v>
      </c>
      <c r="D2" s="307" t="s">
        <v>678</v>
      </c>
      <c r="E2" s="307" t="s">
        <v>678</v>
      </c>
      <c r="F2" s="307" t="s">
        <v>678</v>
      </c>
      <c r="G2" s="307" t="s">
        <v>678</v>
      </c>
      <c r="H2" s="307" t="s">
        <v>678</v>
      </c>
      <c r="I2" s="307" t="s">
        <v>678</v>
      </c>
    </row>
    <row r="3" spans="1:9" ht="13.35" customHeight="1">
      <c r="A3" s="309" t="s">
        <v>679</v>
      </c>
      <c r="B3" s="309"/>
      <c r="C3" s="309"/>
      <c r="D3" s="309"/>
      <c r="E3" s="309"/>
      <c r="F3" s="309"/>
      <c r="G3" s="309"/>
      <c r="H3" s="309"/>
      <c r="I3" s="309"/>
    </row>
    <row r="5" spans="1:9" ht="11.1" customHeight="1">
      <c r="A5" s="327" t="s">
        <v>680</v>
      </c>
      <c r="B5" s="327" t="s">
        <v>680</v>
      </c>
      <c r="C5" s="327" t="s">
        <v>680</v>
      </c>
      <c r="D5" s="327" t="s">
        <v>680</v>
      </c>
      <c r="F5" s="327" t="s">
        <v>681</v>
      </c>
      <c r="G5" s="327" t="s">
        <v>681</v>
      </c>
      <c r="H5" s="327" t="s">
        <v>681</v>
      </c>
      <c r="I5" s="327" t="s">
        <v>681</v>
      </c>
    </row>
    <row r="6" spans="1:9" ht="14.25" customHeight="1">
      <c r="A6" s="159" t="s">
        <v>682</v>
      </c>
      <c r="B6" s="159" t="s">
        <v>224</v>
      </c>
      <c r="C6" s="159" t="s">
        <v>313</v>
      </c>
      <c r="D6" s="159" t="s">
        <v>683</v>
      </c>
      <c r="F6" s="159" t="s">
        <v>684</v>
      </c>
      <c r="G6" s="159" t="s">
        <v>224</v>
      </c>
      <c r="H6" s="159" t="s">
        <v>313</v>
      </c>
      <c r="I6" s="159" t="s">
        <v>9</v>
      </c>
    </row>
    <row r="7" spans="1:9">
      <c r="A7" s="86" t="s">
        <v>227</v>
      </c>
      <c r="B7" s="160">
        <f>CONFIGURAZIONE!B7</f>
        <v>2026</v>
      </c>
      <c r="C7" s="86" t="s">
        <v>228</v>
      </c>
      <c r="D7" s="165" t="s">
        <v>685</v>
      </c>
      <c r="F7" s="86" t="s">
        <v>686</v>
      </c>
      <c r="G7" s="168" t="str">
        <f>CONFIGURAZIONE!$B$28</f>
        <v>Gestione Separata – professionista</v>
      </c>
      <c r="H7" s="86" t="s">
        <v>270</v>
      </c>
      <c r="I7" s="86" t="s">
        <v>687</v>
      </c>
    </row>
    <row r="8" spans="1:9">
      <c r="A8" s="86" t="s">
        <v>688</v>
      </c>
      <c r="B8" s="161">
        <f>SUMIFS(INCASSI!$T$7:$T$256,INCASSI!$O$7:$O$256,$B$7,INCASSI!$W$7:$W$256,1)</f>
        <v>52830</v>
      </c>
      <c r="C8" s="86" t="s">
        <v>244</v>
      </c>
      <c r="D8" s="165" t="s">
        <v>689</v>
      </c>
      <c r="F8" s="86" t="s">
        <v>690</v>
      </c>
      <c r="G8" s="169">
        <f>B15</f>
        <v>41207.4</v>
      </c>
      <c r="H8" s="86" t="s">
        <v>244</v>
      </c>
      <c r="I8" s="86" t="s">
        <v>691</v>
      </c>
    </row>
    <row r="9" spans="1:9">
      <c r="A9" s="86" t="s">
        <v>692</v>
      </c>
      <c r="B9" s="161">
        <f>SUMIFS(INCASSI!$L$7:$L$256,INCASSI!$O$7:$O$256,$B$7,INCASSI!$M$7:$M$256,"Sì",INCASSI!$W$7:$W$256,1)</f>
        <v>52830</v>
      </c>
      <c r="C9" s="86" t="s">
        <v>244</v>
      </c>
      <c r="D9" s="165" t="s">
        <v>693</v>
      </c>
      <c r="F9" s="86" t="s">
        <v>694</v>
      </c>
      <c r="G9" s="168">
        <f>IF(YEAR(CONFIGURAZIONE!$B$8)&gt;$B$7,0,IF(YEAR(CONFIGURAZIONE!$B$8)&lt;$B$7,12,13-MONTH(CONFIGURAZIONE!$B$8)))</f>
        <v>12</v>
      </c>
      <c r="H9" s="86" t="s">
        <v>695</v>
      </c>
      <c r="I9" s="86" t="s">
        <v>696</v>
      </c>
    </row>
    <row r="10" spans="1:9">
      <c r="A10" s="86" t="s">
        <v>697</v>
      </c>
      <c r="B10" s="161">
        <f>SUMIFS(INCASSI!$L$7:$L$256,INCASSI!$N$7:$N$256,"Da incassare",INCASSI!$U$7:$U$256,$B$7,INCASSI!$M$7:$M$256,"Sì",INCASSI!$W$7:$W$256,1)+SUMIFS(INCASSI!$L$7:$L$256,INCASSI!$N$7:$N$256,"Scaduto",INCASSI!$U$7:$U$256,$B$7,INCASSI!$M$7:$M$256,"Sì",INCASSI!$W$7:$W$256,1)</f>
        <v>34218</v>
      </c>
      <c r="C10" s="86" t="s">
        <v>244</v>
      </c>
      <c r="D10" s="165" t="s">
        <v>698</v>
      </c>
      <c r="F10" s="86" t="s">
        <v>699</v>
      </c>
      <c r="G10" s="169">
        <f>IF(CONFIGURAZIONE!$B$37="Sì",CONFIGURAZIONE!$B$36,CONFIGURAZIONE!$B$35)</f>
        <v>122295</v>
      </c>
      <c r="H10" s="86" t="s">
        <v>244</v>
      </c>
      <c r="I10" s="86" t="s">
        <v>700</v>
      </c>
    </row>
    <row r="11" spans="1:9">
      <c r="A11" s="86" t="s">
        <v>701</v>
      </c>
      <c r="B11" s="161">
        <f>B9+B10</f>
        <v>87048</v>
      </c>
      <c r="C11" s="86" t="s">
        <v>244</v>
      </c>
      <c r="D11" s="165" t="s">
        <v>702</v>
      </c>
      <c r="F11" s="86" t="s">
        <v>703</v>
      </c>
      <c r="G11" s="170">
        <f>CONFIGURAZIONE!$B$42</f>
        <v>0</v>
      </c>
      <c r="H11" s="86" t="s">
        <v>237</v>
      </c>
      <c r="I11" s="86" t="s">
        <v>704</v>
      </c>
    </row>
    <row r="12" spans="1:9">
      <c r="A12" s="86" t="s">
        <v>705</v>
      </c>
      <c r="B12" s="161">
        <f>B8+SUMIFS(INCASSI!$L$7:$L$256,INCASSI!$N$7:$N$256,"Da incassare",INCASSI!$U$7:$U$256,$B$7,INCASSI!$M$7:$M$256,"Sì",INCASSI!$W$7:$W$256,1)+SUMIFS(INCASSI!$L$7:$L$256,INCASSI!$N$7:$N$256,"Scaduto",INCASSI!$U$7:$U$256,$B$7,INCASSI!$M$7:$M$256,"Sì",INCASSI!$W$7:$W$256,1)</f>
        <v>87048</v>
      </c>
      <c r="C12" s="86" t="s">
        <v>244</v>
      </c>
      <c r="D12" s="165" t="s">
        <v>706</v>
      </c>
      <c r="F12" s="86" t="s">
        <v>707</v>
      </c>
      <c r="G12" s="170">
        <f>IF(G7="Artigiano",CONFIGURAZIONE!$B$31,IF(G7="Commerciante",CONFIGURAZIONE!$B$32,0))</f>
        <v>0</v>
      </c>
      <c r="H12" s="86" t="s">
        <v>237</v>
      </c>
      <c r="I12" s="86" t="s">
        <v>708</v>
      </c>
    </row>
    <row r="13" spans="1:9">
      <c r="A13" s="86" t="s">
        <v>709</v>
      </c>
      <c r="B13" s="161">
        <f>SUMIFS(SPESE!$K$7:$K$256,SPESE!$M$7:$M$256,$B$7,SPESE!$R$7:$R$256,1)</f>
        <v>15565</v>
      </c>
      <c r="C13" s="86" t="s">
        <v>244</v>
      </c>
      <c r="D13" s="165" t="s">
        <v>710</v>
      </c>
      <c r="F13" s="86" t="s">
        <v>711</v>
      </c>
      <c r="G13" s="169">
        <f>IF(G7="Artigiano",CONFIGURAZIONE!$B$38,IF(G7="Commerciante",CONFIGURAZIONE!$B$39,0))</f>
        <v>0</v>
      </c>
      <c r="H13" s="86" t="s">
        <v>244</v>
      </c>
      <c r="I13" s="86" t="s">
        <v>712</v>
      </c>
    </row>
    <row r="14" spans="1:9">
      <c r="A14" s="86" t="s">
        <v>713</v>
      </c>
      <c r="B14" s="161">
        <f>SUMIFS(SPESE!$K$7:$K$256,SPESE!$L$7:$L$256,"Da pagare",SPESE!$Q$7:$Q$256,$B$7,SPESE!$R$7:$R$256,1)+SUMIFS(SPESE!$K$7:$K$256,SPESE!$L$7:$L$256,"Scaduta",SPESE!$Q$7:$Q$256,$B$7,SPESE!$R$7:$R$256,1)</f>
        <v>3904</v>
      </c>
      <c r="C14" s="86" t="s">
        <v>244</v>
      </c>
      <c r="D14" s="165" t="s">
        <v>714</v>
      </c>
      <c r="F14" s="86" t="s">
        <v>715</v>
      </c>
      <c r="G14" s="169">
        <f>CONFIGURAZIONE!$B$33*G9/12</f>
        <v>18808</v>
      </c>
      <c r="H14" s="86" t="s">
        <v>244</v>
      </c>
      <c r="I14" s="86" t="s">
        <v>716</v>
      </c>
    </row>
    <row r="15" spans="1:9">
      <c r="A15" s="86" t="s">
        <v>690</v>
      </c>
      <c r="B15" s="161">
        <f>SUMIFS(INCASSI!$S$7:$S$256,INCASSI!$O$7:$O$256,$B$7,INCASSI!$W$7:$W$256,1)</f>
        <v>41207.4</v>
      </c>
      <c r="C15" s="86" t="s">
        <v>244</v>
      </c>
      <c r="D15" s="165" t="s">
        <v>717</v>
      </c>
      <c r="F15" s="86" t="s">
        <v>718</v>
      </c>
      <c r="G15" s="169">
        <f>IF(OR(G7="Artigiano",G7="Commerciante"),((G13-CONFIGURAZIONE!$B$40)*(1-G11)+CONFIGURAZIONE!$B$40)*G9/12,0)</f>
        <v>0</v>
      </c>
      <c r="H15" s="86" t="s">
        <v>244</v>
      </c>
      <c r="I15" s="86" t="s">
        <v>719</v>
      </c>
    </row>
    <row r="16" spans="1:9">
      <c r="A16" s="86" t="s">
        <v>720</v>
      </c>
      <c r="B16" s="162">
        <f>IF(B9=0,0,B15/B9)</f>
        <v>0.78</v>
      </c>
      <c r="C16" s="86" t="s">
        <v>237</v>
      </c>
      <c r="D16" s="165" t="s">
        <v>721</v>
      </c>
      <c r="F16" s="86" t="s">
        <v>722</v>
      </c>
      <c r="G16" s="169">
        <f>IF(OR(G7="Artigiano",G7="Commerciante"),MAX(0,MIN(G8,G10,CONFIGURAZIONE!$B$34)-G14),0)</f>
        <v>0</v>
      </c>
      <c r="H16" s="86" t="s">
        <v>244</v>
      </c>
      <c r="I16" s="86" t="s">
        <v>723</v>
      </c>
    </row>
    <row r="17" spans="1:9">
      <c r="A17" s="86" t="s">
        <v>724</v>
      </c>
      <c r="B17" s="163">
        <f>G24</f>
        <v>10742.769179999999</v>
      </c>
      <c r="C17" s="86" t="s">
        <v>244</v>
      </c>
      <c r="D17" s="165" t="s">
        <v>725</v>
      </c>
      <c r="F17" s="86" t="s">
        <v>726</v>
      </c>
      <c r="G17" s="169">
        <f>IF(OR(G7="Artigiano",G7="Commerciante"),MAX(0,MIN(G8,G10)-CONFIGURAZIONE!$B$34),0)</f>
        <v>0</v>
      </c>
      <c r="H17" s="86" t="s">
        <v>244</v>
      </c>
      <c r="I17" s="86" t="s">
        <v>727</v>
      </c>
    </row>
    <row r="18" spans="1:9" ht="27.6">
      <c r="A18" s="86" t="s">
        <v>728</v>
      </c>
      <c r="B18" s="163">
        <f>IF($B$7&lt;&gt;2026,"",IF(CONFIGURAZIONE!$B$45="Contributi versati nell'anno",IF(CONFIGURAZIONE!$B$50="Sì",IF(CONFIGURAZIONE!$B$49="",0,CONFIGURAZIONE!$B$49),CONFIGURAZIONE!$B$46),B17))</f>
        <v>5000</v>
      </c>
      <c r="C18" s="86" t="s">
        <v>244</v>
      </c>
      <c r="D18" s="165" t="s">
        <v>729</v>
      </c>
      <c r="F18" s="86" t="s">
        <v>730</v>
      </c>
      <c r="G18" s="169">
        <f>G16*G12*(1-G11)</f>
        <v>0</v>
      </c>
      <c r="H18" s="86" t="s">
        <v>244</v>
      </c>
      <c r="I18" s="86" t="s">
        <v>731</v>
      </c>
    </row>
    <row r="19" spans="1:9">
      <c r="A19" s="86" t="s">
        <v>732</v>
      </c>
      <c r="B19" s="163">
        <f>IF(OR($B$7&lt;&gt;2026,B8&gt;CONFIGURAZIONE!$B$14),"",MAX(0,B15-B18))</f>
        <v>36207.4</v>
      </c>
      <c r="C19" s="86" t="s">
        <v>244</v>
      </c>
      <c r="D19" s="165" t="s">
        <v>733</v>
      </c>
      <c r="F19" s="86" t="s">
        <v>734</v>
      </c>
      <c r="G19" s="169">
        <f>G17*(G12+1%)*(1-G11)</f>
        <v>0</v>
      </c>
      <c r="H19" s="86" t="s">
        <v>244</v>
      </c>
      <c r="I19" s="86" t="s">
        <v>735</v>
      </c>
    </row>
    <row r="20" spans="1:9">
      <c r="A20" s="86" t="s">
        <v>736</v>
      </c>
      <c r="B20" s="162">
        <f>CONFIGURAZIONE!$B$12</f>
        <v>0.15</v>
      </c>
      <c r="C20" s="86" t="s">
        <v>237</v>
      </c>
      <c r="D20" s="165" t="s">
        <v>737</v>
      </c>
      <c r="F20" s="86" t="s">
        <v>738</v>
      </c>
      <c r="G20" s="169">
        <f>IF(G7="Gestione Separata – professionista",MIN(G8,CONFIGURAZIONE!$B$36)*CONFIGURAZIONE!$B$29,IF(G7="Gestione Separata – altra copertura/pensione",MIN(G8,CONFIGURAZIONE!$B$36)*CONFIGURAZIONE!$B$30,0))</f>
        <v>10742.769179999999</v>
      </c>
      <c r="H20" s="86" t="s">
        <v>244</v>
      </c>
      <c r="I20" s="86" t="s">
        <v>739</v>
      </c>
    </row>
    <row r="21" spans="1:9" ht="27.6">
      <c r="A21" s="86" t="s">
        <v>740</v>
      </c>
      <c r="B21" s="163">
        <f>IF(B19="","",B19*B20)</f>
        <v>5431.11</v>
      </c>
      <c r="C21" s="86" t="s">
        <v>244</v>
      </c>
      <c r="D21" s="165" t="s">
        <v>741</v>
      </c>
      <c r="F21" s="86" t="s">
        <v>742</v>
      </c>
      <c r="G21" s="169">
        <f>IF(G7="Cassa professionale / manuale",G8*CONFIGURAZIONE!$B$43+CONFIGURAZIONE!$B$44,0)</f>
        <v>0</v>
      </c>
      <c r="H21" s="86" t="s">
        <v>244</v>
      </c>
      <c r="I21" s="86" t="s">
        <v>743</v>
      </c>
    </row>
    <row r="22" spans="1:9">
      <c r="A22" s="86" t="s">
        <v>744</v>
      </c>
      <c r="B22" s="163">
        <f>IF(OR($B$7&lt;&gt;2026,B8&gt;CONFIGURAZIONE!$B$14),"",B9-B13-B17-B21)</f>
        <v>21091.12082</v>
      </c>
      <c r="C22" s="86" t="s">
        <v>244</v>
      </c>
      <c r="D22" s="165" t="s">
        <v>745</v>
      </c>
      <c r="F22" s="86" t="s">
        <v>746</v>
      </c>
      <c r="G22" s="169">
        <f>IF(OR(G7="Gestione Separata – professionista",G7="Gestione Separata – altra copertura/pensione"),G20,IF(OR(G7="Artigiano",G7="Commerciante"),G15+G18+G19,G21))</f>
        <v>10742.769179999999</v>
      </c>
      <c r="H22" s="86" t="s">
        <v>244</v>
      </c>
      <c r="I22" s="86" t="s">
        <v>747</v>
      </c>
    </row>
    <row r="23" spans="1:9">
      <c r="A23" s="86" t="s">
        <v>748</v>
      </c>
      <c r="B23" s="163">
        <f>IF(OR($B$7&lt;&gt;2026,B8&gt;CONFIGURAZIONE!$B$14),"",B17+B21)</f>
        <v>16173.87918</v>
      </c>
      <c r="C23" s="86" t="s">
        <v>244</v>
      </c>
      <c r="D23" s="165" t="s">
        <v>749</v>
      </c>
      <c r="F23" s="86" t="s">
        <v>750</v>
      </c>
      <c r="G23" s="168" t="str">
        <f>CONFIGURAZIONE!$B$48</f>
        <v>No</v>
      </c>
      <c r="H23" s="86" t="s">
        <v>234</v>
      </c>
      <c r="I23" s="86" t="s">
        <v>687</v>
      </c>
    </row>
    <row r="24" spans="1:9">
      <c r="A24" s="86" t="s">
        <v>751</v>
      </c>
      <c r="B24" s="163">
        <f>SUMIFS(ACCANTONAMENTI!$F$7:$F$156,ACCANTONAMENTI!$G$7:$G$156,$B$7,ACCANTONAMENTI!$J$7:$J$156,1)</f>
        <v>8500</v>
      </c>
      <c r="C24" s="86" t="s">
        <v>244</v>
      </c>
      <c r="D24" s="165" t="s">
        <v>752</v>
      </c>
      <c r="F24" s="86" t="s">
        <v>753</v>
      </c>
      <c r="G24" s="169">
        <f>IF(G23="Sì",CONFIGURAZIONE!$B$47,G22)</f>
        <v>10742.769179999999</v>
      </c>
      <c r="H24" s="86" t="s">
        <v>244</v>
      </c>
      <c r="I24" s="86" t="s">
        <v>754</v>
      </c>
    </row>
    <row r="25" spans="1:9">
      <c r="A25" s="86" t="s">
        <v>755</v>
      </c>
      <c r="B25" s="163">
        <f>IF(B23="","",MAX(0,B23-B24))</f>
        <v>7673.8791799999999</v>
      </c>
      <c r="C25" s="86" t="s">
        <v>244</v>
      </c>
      <c r="D25" s="165" t="s">
        <v>756</v>
      </c>
      <c r="F25" s="86" t="s">
        <v>757</v>
      </c>
      <c r="G25" s="134">
        <f>IF(OR(G7="Artigiano",G7="Commerciante"),MAX(0,G24-G15),G24)</f>
        <v>10742.769179999999</v>
      </c>
      <c r="H25" s="86" t="s">
        <v>244</v>
      </c>
      <c r="I25" s="86" t="s">
        <v>758</v>
      </c>
    </row>
    <row r="26" spans="1:9">
      <c r="A26" s="86" t="s">
        <v>759</v>
      </c>
      <c r="B26" s="164">
        <f>IF(OR(B23="",B23=0),0,MIN(1,B24/B23))</f>
        <v>0.52553873473413693</v>
      </c>
      <c r="C26" s="86" t="s">
        <v>237</v>
      </c>
      <c r="D26" s="165" t="s">
        <v>760</v>
      </c>
    </row>
    <row r="27" spans="1:9">
      <c r="A27" s="86" t="s">
        <v>761</v>
      </c>
      <c r="B27" s="164">
        <f>IF(CONFIGURAZIONE!$B$16=0,0,B8/CONFIGURAZIONE!$B$16)</f>
        <v>0.62152941176470589</v>
      </c>
      <c r="C27" s="86" t="s">
        <v>237</v>
      </c>
      <c r="D27" s="165" t="s">
        <v>762</v>
      </c>
    </row>
    <row r="28" spans="1:9">
      <c r="A28" s="86" t="s">
        <v>763</v>
      </c>
      <c r="B28" s="164">
        <f>IF(CONFIGURAZIONE!$B$16=0,0,B12/CONFIGURAZIONE!$B$16)</f>
        <v>1.0240941176470588</v>
      </c>
      <c r="C28" s="86" t="s">
        <v>237</v>
      </c>
      <c r="D28" s="165" t="s">
        <v>764</v>
      </c>
    </row>
    <row r="29" spans="1:9">
      <c r="A29" s="86" t="s">
        <v>765</v>
      </c>
      <c r="B29" s="163">
        <f>MAX(0,CONFIGURAZIONE!$B$16-B8)</f>
        <v>32170</v>
      </c>
      <c r="C29" s="86" t="s">
        <v>244</v>
      </c>
      <c r="D29" s="165" t="s">
        <v>766</v>
      </c>
    </row>
    <row r="30" spans="1:9">
      <c r="A30" s="86" t="s">
        <v>767</v>
      </c>
      <c r="B30" s="163">
        <f>MAX(0,CONFIGURAZIONE!$B$14-B8)</f>
        <v>47170</v>
      </c>
      <c r="C30" s="86" t="s">
        <v>244</v>
      </c>
      <c r="D30" s="165" t="s">
        <v>768</v>
      </c>
    </row>
    <row r="31" spans="1:9">
      <c r="A31" s="86" t="s">
        <v>397</v>
      </c>
      <c r="B31" s="90" t="str">
        <f>IF(B7&lt;&gt;2026,"NON UTILIZZABILE · RELEASE SOLO 2026",IF(B8&gt;CONFIGURAZIONE!$B$14,"CRITICO · CESSAZIONE IMMEDIATA DEL REGIME",IF(B8&gt;CONFIGURAZIONE!$B$16,"SUPERATA SOGLIA ORDINARIA · USCITA DAL 2027",IF(B12&gt;CONFIGURAZIONE!$B$14,"ATTENZIONE · PROIEZIONE OLTRE 100.000 €",IF(B12&gt;CONFIGURAZIONE!$B$16,"ATTENZIONE · PROIEZIONE OLTRE 85.000 €","REGIME ENTRO SOGLIA")))))</f>
        <v>ATTENZIONE · PROIEZIONE OLTRE 85.000 €</v>
      </c>
      <c r="C31" s="86" t="s">
        <v>265</v>
      </c>
      <c r="D31" s="165" t="s">
        <v>769</v>
      </c>
    </row>
    <row r="32" spans="1:9">
      <c r="A32" s="86" t="s">
        <v>770</v>
      </c>
      <c r="B32" s="87" t="str">
        <f>CONFIGURAZIONE!$B$45</f>
        <v>Contributi versati nell'anno</v>
      </c>
      <c r="C32" s="86" t="s">
        <v>771</v>
      </c>
      <c r="D32" s="165" t="s">
        <v>772</v>
      </c>
    </row>
    <row r="33" spans="1:9" ht="27.6">
      <c r="A33" s="86" t="s">
        <v>773</v>
      </c>
      <c r="B33" s="87" t="str">
        <f>IF(B7&lt;&gt;2026,"NON UTILIZZABILE · PARAMETRI FISCALI NON DISPONIBILI",IF(B8&gt;CONFIGURAZIONE!$B$14,"NON UTILIZZABILE · REGIME CESSATO NELL’ANNO",IF(CONFIGURAZIONE!$B$45="Contributi versati nell'anno","CALCOLO CONSUNTIVO DA VERIFICARE CON IL PROFESSIONISTA","SIMULAZIONE PREVISIONALE")))</f>
        <v>CALCOLO CONSUNTIVO DA VERIFICARE CON IL PROFESSIONISTA</v>
      </c>
      <c r="C33" s="86" t="s">
        <v>265</v>
      </c>
      <c r="D33" s="165" t="s">
        <v>774</v>
      </c>
    </row>
    <row r="34" spans="1:9" ht="11.1" customHeight="1">
      <c r="A34" s="234" t="s">
        <v>775</v>
      </c>
      <c r="B34" s="328" t="s">
        <v>775</v>
      </c>
      <c r="C34" s="234" t="s">
        <v>775</v>
      </c>
      <c r="D34" s="234" t="s">
        <v>775</v>
      </c>
    </row>
    <row r="35" spans="1:9" ht="14.25" customHeight="1">
      <c r="A35" s="159" t="s">
        <v>684</v>
      </c>
      <c r="B35" s="166" t="s">
        <v>776</v>
      </c>
      <c r="C35" s="159" t="s">
        <v>777</v>
      </c>
      <c r="D35" s="159" t="s">
        <v>778</v>
      </c>
    </row>
    <row r="36" spans="1:9" ht="41.4">
      <c r="A36" s="86" t="s">
        <v>779</v>
      </c>
      <c r="B36" s="167">
        <f>IF(OR($B$7&lt;&gt;2026,$B$8&gt;CONFIGURAZIONE!$B$14),"",$B$21)</f>
        <v>5431.11</v>
      </c>
      <c r="C36" s="165" t="s">
        <v>780</v>
      </c>
      <c r="D36" s="86" t="s">
        <v>781</v>
      </c>
    </row>
    <row r="37" spans="1:9" ht="41.4">
      <c r="A37" s="86" t="s">
        <v>782</v>
      </c>
      <c r="B37" s="167">
        <f>IF(B36="","",B36*CONFIGURAZIONE!$B$54*CONFIGURAZIONE!$B$55)</f>
        <v>2172.444</v>
      </c>
      <c r="C37" s="165" t="s">
        <v>780</v>
      </c>
      <c r="D37" s="86" t="s">
        <v>255</v>
      </c>
    </row>
    <row r="38" spans="1:9" ht="27.6">
      <c r="A38" s="86" t="s">
        <v>783</v>
      </c>
      <c r="B38" s="167">
        <f>IF(B36="","",B36*CONFIGURAZIONE!$B$54*CONFIGURAZIONE!$B$56)</f>
        <v>3258.6659999999997</v>
      </c>
      <c r="C38" s="165" t="s">
        <v>784</v>
      </c>
      <c r="D38" s="86" t="s">
        <v>255</v>
      </c>
    </row>
    <row r="39" spans="1:9" ht="41.4">
      <c r="A39" s="86" t="s">
        <v>785</v>
      </c>
      <c r="B39" s="167">
        <f>IF(OR($B$7&lt;&gt;2026,$B$8&gt;CONFIGURAZIONE!$B$14),"",$G$25)</f>
        <v>10742.769179999999</v>
      </c>
      <c r="C39" s="165" t="s">
        <v>786</v>
      </c>
      <c r="D39" s="86" t="s">
        <v>787</v>
      </c>
    </row>
    <row r="40" spans="1:9" ht="41.4">
      <c r="A40" s="86" t="s">
        <v>788</v>
      </c>
      <c r="B40" s="167">
        <f>IF(B39="","",B39*CONFIGURAZIONE!$B$57*CONFIGURAZIONE!$B$58)</f>
        <v>4297.1076720000001</v>
      </c>
      <c r="C40" s="165" t="s">
        <v>780</v>
      </c>
      <c r="D40" s="86" t="s">
        <v>789</v>
      </c>
    </row>
    <row r="41" spans="1:9" ht="27.6">
      <c r="A41" s="86" t="s">
        <v>790</v>
      </c>
      <c r="B41" s="167">
        <f>IF(B39="","",B39*CONFIGURAZIONE!$B$57*CONFIGURAZIONE!$B$59)</f>
        <v>4297.1076720000001</v>
      </c>
      <c r="C41" s="165" t="s">
        <v>784</v>
      </c>
      <c r="D41" s="86" t="s">
        <v>789</v>
      </c>
    </row>
    <row r="42" spans="1:9" ht="41.4">
      <c r="A42" s="86" t="s">
        <v>791</v>
      </c>
      <c r="B42" s="167">
        <f>IF(OR(B36="",B39=""),"",SUM(B36:B37,B39:B40))</f>
        <v>22643.430851999998</v>
      </c>
      <c r="C42" s="165" t="s">
        <v>780</v>
      </c>
      <c r="D42" s="86" t="s">
        <v>792</v>
      </c>
    </row>
    <row r="43" spans="1:9" ht="27.6">
      <c r="A43" s="86" t="s">
        <v>793</v>
      </c>
      <c r="B43" s="167">
        <f>IF(OR(B38="",B41=""),"",SUM(B38,B41))</f>
        <v>7555.7736719999994</v>
      </c>
      <c r="C43" s="165" t="s">
        <v>784</v>
      </c>
      <c r="D43" s="86" t="s">
        <v>792</v>
      </c>
    </row>
    <row r="46" spans="1:9" ht="11.1" customHeight="1">
      <c r="A46" s="234" t="s">
        <v>794</v>
      </c>
      <c r="B46" s="234" t="s">
        <v>794</v>
      </c>
      <c r="C46" s="234" t="s">
        <v>794</v>
      </c>
      <c r="D46" s="234" t="s">
        <v>794</v>
      </c>
      <c r="E46" s="234" t="s">
        <v>794</v>
      </c>
      <c r="F46" s="234" t="s">
        <v>794</v>
      </c>
      <c r="G46" s="234" t="s">
        <v>794</v>
      </c>
      <c r="H46" s="234" t="s">
        <v>794</v>
      </c>
      <c r="I46" s="234" t="s">
        <v>794</v>
      </c>
    </row>
    <row r="47" spans="1:9" ht="14.25" customHeight="1">
      <c r="A47" s="1" t="s">
        <v>512</v>
      </c>
      <c r="B47" s="1" t="s">
        <v>2</v>
      </c>
      <c r="C47" s="1" t="s">
        <v>795</v>
      </c>
      <c r="D47" s="1" t="s">
        <v>796</v>
      </c>
      <c r="E47" s="1" t="s">
        <v>797</v>
      </c>
      <c r="F47" s="1" t="s">
        <v>513</v>
      </c>
      <c r="G47" s="1" t="s">
        <v>798</v>
      </c>
      <c r="H47" s="1" t="s">
        <v>799</v>
      </c>
      <c r="I47" s="1" t="s">
        <v>800</v>
      </c>
    </row>
    <row r="48" spans="1:9">
      <c r="A48" t="s">
        <v>801</v>
      </c>
      <c r="B48">
        <v>1</v>
      </c>
      <c r="C48" s="8">
        <f>SUMIFS(INCASSI!$L$7:$L$256,INCASSI!$O$7:$O$256,$B$7,INCASSI!$P$7:$P$256,$B48,INCASSI!$M$7:$M$256,"Sì",INCASSI!$W$7:$W$256,1)</f>
        <v>6104</v>
      </c>
      <c r="D48" s="8">
        <f>SUMIFS(SPESE!$K$7:$K$256,SPESE!$M$7:$M$256,$B$7,SPESE!$N$7:$N$256,$B48,SPESE!$R$7:$R$256,1)</f>
        <v>1476</v>
      </c>
      <c r="E48" s="8">
        <f>SUMIFS(ACCANTONAMENTI!$F$7:$F$156,ACCANTONAMENTI!$G$7:$G$156,$B$7,ACCANTONAMENTI!$H$7:$H$156,$B48,ACCANTONAMENTI!$J$7:$J$156,1)</f>
        <v>1000</v>
      </c>
      <c r="F48" s="8">
        <f>SUMIFS(INCASSI!$S$7:$S$256,INCASSI!$O$7:$O$256,$B$7,INCASSI!$P$7:$P$256,$B48,INCASSI!$W$7:$W$256,1)</f>
        <v>4761.12</v>
      </c>
      <c r="G48" s="10">
        <f>SUM($C$48:C48)</f>
        <v>6104</v>
      </c>
      <c r="H48" s="10">
        <f>CONFIGURAZIONE!$B$16</f>
        <v>85000</v>
      </c>
      <c r="I48" s="10">
        <f>CONFIGURAZIONE!$B$14</f>
        <v>100000</v>
      </c>
    </row>
    <row r="49" spans="1:9">
      <c r="A49" t="s">
        <v>802</v>
      </c>
      <c r="B49">
        <v>2</v>
      </c>
      <c r="C49" s="8">
        <f>SUMIFS(INCASSI!$L$7:$L$256,INCASSI!$O$7:$O$256,$B$7,INCASSI!$P$7:$P$256,$B49,INCASSI!$M$7:$M$256,"Sì",INCASSI!$W$7:$W$256,1)</f>
        <v>6204</v>
      </c>
      <c r="D49" s="8">
        <f>SUMIFS(SPESE!$K$7:$K$256,SPESE!$M$7:$M$256,$B$7,SPESE!$N$7:$N$256,$B49,SPESE!$R$7:$R$256,1)</f>
        <v>976</v>
      </c>
      <c r="E49" s="8">
        <f>SUMIFS(ACCANTONAMENTI!$F$7:$F$156,ACCANTONAMENTI!$G$7:$G$156,$B$7,ACCANTONAMENTI!$H$7:$H$156,$B49,ACCANTONAMENTI!$J$7:$J$156,1)</f>
        <v>1000</v>
      </c>
      <c r="F49" s="8">
        <f>SUMIFS(INCASSI!$S$7:$S$256,INCASSI!$O$7:$O$256,$B$7,INCASSI!$P$7:$P$256,$B49,INCASSI!$W$7:$W$256,1)</f>
        <v>4839.12</v>
      </c>
      <c r="G49" s="10">
        <f>SUM($C$48:C49)</f>
        <v>12308</v>
      </c>
      <c r="H49" s="10">
        <f>CONFIGURAZIONE!$B$16</f>
        <v>85000</v>
      </c>
      <c r="I49" s="10">
        <f>CONFIGURAZIONE!$B$14</f>
        <v>100000</v>
      </c>
    </row>
    <row r="50" spans="1:9">
      <c r="A50" t="s">
        <v>803</v>
      </c>
      <c r="B50">
        <v>3</v>
      </c>
      <c r="C50" s="8">
        <f>SUMIFS(INCASSI!$L$7:$L$256,INCASSI!$O$7:$O$256,$B$7,INCASSI!$P$7:$P$256,$B50,INCASSI!$M$7:$M$256,"Sì",INCASSI!$W$7:$W$256,1)</f>
        <v>6304</v>
      </c>
      <c r="D50" s="8">
        <f>SUMIFS(SPESE!$K$7:$K$256,SPESE!$M$7:$M$256,$B$7,SPESE!$N$7:$N$256,$B50,SPESE!$R$7:$R$256,1)</f>
        <v>2074</v>
      </c>
      <c r="E50" s="8">
        <f>SUMIFS(ACCANTONAMENTI!$F$7:$F$156,ACCANTONAMENTI!$G$7:$G$156,$B$7,ACCANTONAMENTI!$H$7:$H$156,$B50,ACCANTONAMENTI!$J$7:$J$156,1)</f>
        <v>1000</v>
      </c>
      <c r="F50" s="8">
        <f>SUMIFS(INCASSI!$S$7:$S$256,INCASSI!$O$7:$O$256,$B$7,INCASSI!$P$7:$P$256,$B50,INCASSI!$W$7:$W$256,1)</f>
        <v>4917.12</v>
      </c>
      <c r="G50" s="10">
        <f>SUM($C$48:C50)</f>
        <v>18612</v>
      </c>
      <c r="H50" s="10">
        <f>CONFIGURAZIONE!$B$16</f>
        <v>85000</v>
      </c>
      <c r="I50" s="10">
        <f>CONFIGURAZIONE!$B$14</f>
        <v>100000</v>
      </c>
    </row>
    <row r="51" spans="1:9">
      <c r="A51" t="s">
        <v>804</v>
      </c>
      <c r="B51">
        <v>4</v>
      </c>
      <c r="C51" s="8">
        <f>SUMIFS(INCASSI!$L$7:$L$256,INCASSI!$O$7:$O$256,$B$7,INCASSI!$P$7:$P$256,$B51,INCASSI!$M$7:$M$256,"Sì",INCASSI!$W$7:$W$256,1)</f>
        <v>7404</v>
      </c>
      <c r="D51" s="8">
        <f>SUMIFS(SPESE!$K$7:$K$256,SPESE!$M$7:$M$256,$B$7,SPESE!$N$7:$N$256,$B51,SPESE!$R$7:$R$256,1)</f>
        <v>2562</v>
      </c>
      <c r="E51" s="8">
        <f>SUMIFS(ACCANTONAMENTI!$F$7:$F$156,ACCANTONAMENTI!$G$7:$G$156,$B$7,ACCANTONAMENTI!$H$7:$H$156,$B51,ACCANTONAMENTI!$J$7:$J$156,1)</f>
        <v>1000</v>
      </c>
      <c r="F51" s="8">
        <f>SUMIFS(INCASSI!$S$7:$S$256,INCASSI!$O$7:$O$256,$B$7,INCASSI!$P$7:$P$256,$B51,INCASSI!$W$7:$W$256,1)</f>
        <v>5775.12</v>
      </c>
      <c r="G51" s="10">
        <f>SUM($C$48:C51)</f>
        <v>26016</v>
      </c>
      <c r="H51" s="10">
        <f>CONFIGURAZIONE!$B$16</f>
        <v>85000</v>
      </c>
      <c r="I51" s="10">
        <f>CONFIGURAZIONE!$B$14</f>
        <v>100000</v>
      </c>
    </row>
    <row r="52" spans="1:9">
      <c r="A52" t="s">
        <v>805</v>
      </c>
      <c r="B52">
        <v>5</v>
      </c>
      <c r="C52" s="8">
        <f>SUMIFS(INCASSI!$L$7:$L$256,INCASSI!$O$7:$O$256,$B$7,INCASSI!$P$7:$P$256,$B52,INCASSI!$M$7:$M$256,"Sì",INCASSI!$W$7:$W$256,1)</f>
        <v>7004</v>
      </c>
      <c r="D52" s="8">
        <f>SUMIFS(SPESE!$K$7:$K$256,SPESE!$M$7:$M$256,$B$7,SPESE!$N$7:$N$256,$B52,SPESE!$R$7:$R$256,1)</f>
        <v>3172</v>
      </c>
      <c r="E52" s="8">
        <f>SUMIFS(ACCANTONAMENTI!$F$7:$F$156,ACCANTONAMENTI!$G$7:$G$156,$B$7,ACCANTONAMENTI!$H$7:$H$156,$B52,ACCANTONAMENTI!$J$7:$J$156,1)</f>
        <v>1000</v>
      </c>
      <c r="F52" s="8">
        <f>SUMIFS(INCASSI!$S$7:$S$256,INCASSI!$O$7:$O$256,$B$7,INCASSI!$P$7:$P$256,$B52,INCASSI!$W$7:$W$256,1)</f>
        <v>5463.12</v>
      </c>
      <c r="G52" s="10">
        <f>SUM($C$48:C52)</f>
        <v>33020</v>
      </c>
      <c r="H52" s="10">
        <f>CONFIGURAZIONE!$B$16</f>
        <v>85000</v>
      </c>
      <c r="I52" s="10">
        <f>CONFIGURAZIONE!$B$14</f>
        <v>100000</v>
      </c>
    </row>
    <row r="53" spans="1:9">
      <c r="A53" t="s">
        <v>806</v>
      </c>
      <c r="B53">
        <v>6</v>
      </c>
      <c r="C53" s="8">
        <f>SUMIFS(INCASSI!$L$7:$L$256,INCASSI!$O$7:$O$256,$B$7,INCASSI!$P$7:$P$256,$B53,INCASSI!$M$7:$M$256,"Sì",INCASSI!$W$7:$W$256,1)</f>
        <v>8104</v>
      </c>
      <c r="D53" s="8">
        <f>SUMIFS(SPESE!$K$7:$K$256,SPESE!$M$7:$M$256,$B$7,SPESE!$N$7:$N$256,$B53,SPESE!$R$7:$R$256,1)</f>
        <v>2440</v>
      </c>
      <c r="E53" s="8">
        <f>SUMIFS(ACCANTONAMENTI!$F$7:$F$156,ACCANTONAMENTI!$G$7:$G$156,$B$7,ACCANTONAMENTI!$H$7:$H$156,$B53,ACCANTONAMENTI!$J$7:$J$156,1)</f>
        <v>1000</v>
      </c>
      <c r="F53" s="8">
        <f>SUMIFS(INCASSI!$S$7:$S$256,INCASSI!$O$7:$O$256,$B$7,INCASSI!$P$7:$P$256,$B53,INCASSI!$W$7:$W$256,1)</f>
        <v>6321.12</v>
      </c>
      <c r="G53" s="10">
        <f>SUM($C$48:C53)</f>
        <v>41124</v>
      </c>
      <c r="H53" s="10">
        <f>CONFIGURAZIONE!$B$16</f>
        <v>85000</v>
      </c>
      <c r="I53" s="10">
        <f>CONFIGURAZIONE!$B$14</f>
        <v>100000</v>
      </c>
    </row>
    <row r="54" spans="1:9">
      <c r="A54" t="s">
        <v>807</v>
      </c>
      <c r="B54">
        <v>7</v>
      </c>
      <c r="C54" s="8">
        <f>SUMIFS(INCASSI!$L$7:$L$256,INCASSI!$O$7:$O$256,$B$7,INCASSI!$P$7:$P$256,$B54,INCASSI!$M$7:$M$256,"Sì",INCASSI!$W$7:$W$256,1)</f>
        <v>7504</v>
      </c>
      <c r="D54" s="8">
        <f>SUMIFS(SPESE!$K$7:$K$256,SPESE!$M$7:$M$256,$B$7,SPESE!$N$7:$N$256,$B54,SPESE!$R$7:$R$256,1)</f>
        <v>1769</v>
      </c>
      <c r="E54" s="8">
        <f>SUMIFS(ACCANTONAMENTI!$F$7:$F$156,ACCANTONAMENTI!$G$7:$G$156,$B$7,ACCANTONAMENTI!$H$7:$H$156,$B54,ACCANTONAMENTI!$J$7:$J$156,1)</f>
        <v>1000</v>
      </c>
      <c r="F54" s="8">
        <f>SUMIFS(INCASSI!$S$7:$S$256,INCASSI!$O$7:$O$256,$B$7,INCASSI!$P$7:$P$256,$B54,INCASSI!$W$7:$W$256,1)</f>
        <v>5853.12</v>
      </c>
      <c r="G54" s="10">
        <f>SUM($C$48:C54)</f>
        <v>48628</v>
      </c>
      <c r="H54" s="10">
        <f>CONFIGURAZIONE!$B$16</f>
        <v>85000</v>
      </c>
      <c r="I54" s="10">
        <f>CONFIGURAZIONE!$B$14</f>
        <v>100000</v>
      </c>
    </row>
    <row r="55" spans="1:9">
      <c r="A55" t="s">
        <v>808</v>
      </c>
      <c r="B55">
        <v>8</v>
      </c>
      <c r="C55" s="8">
        <f>SUMIFS(INCASSI!$L$7:$L$256,INCASSI!$O$7:$O$256,$B$7,INCASSI!$P$7:$P$256,$B55,INCASSI!$M$7:$M$256,"Sì",INCASSI!$W$7:$W$256,1)</f>
        <v>4202</v>
      </c>
      <c r="D55" s="8">
        <f>SUMIFS(SPESE!$K$7:$K$256,SPESE!$M$7:$M$256,$B$7,SPESE!$N$7:$N$256,$B55,SPESE!$R$7:$R$256,1)</f>
        <v>1096</v>
      </c>
      <c r="E55" s="8">
        <f>SUMIFS(ACCANTONAMENTI!$F$7:$F$156,ACCANTONAMENTI!$G$7:$G$156,$B$7,ACCANTONAMENTI!$H$7:$H$156,$B55,ACCANTONAMENTI!$J$7:$J$156,1)</f>
        <v>1500</v>
      </c>
      <c r="F55" s="8">
        <f>SUMIFS(INCASSI!$S$7:$S$256,INCASSI!$O$7:$O$256,$B$7,INCASSI!$P$7:$P$256,$B55,INCASSI!$W$7:$W$256,1)</f>
        <v>3277.56</v>
      </c>
      <c r="G55" s="10">
        <f>SUM($C$48:C55)</f>
        <v>52830</v>
      </c>
      <c r="H55" s="10">
        <f>CONFIGURAZIONE!$B$16</f>
        <v>85000</v>
      </c>
      <c r="I55" s="10">
        <f>CONFIGURAZIONE!$B$14</f>
        <v>100000</v>
      </c>
    </row>
    <row r="56" spans="1:9">
      <c r="A56" t="s">
        <v>809</v>
      </c>
      <c r="B56">
        <v>9</v>
      </c>
      <c r="C56" s="8">
        <f>SUMIFS(INCASSI!$L$7:$L$256,INCASSI!$O$7:$O$256,$B$7,INCASSI!$P$7:$P$256,$B56,INCASSI!$M$7:$M$256,"Sì",INCASSI!$W$7:$W$256,1)</f>
        <v>0</v>
      </c>
      <c r="D56" s="8">
        <f>SUMIFS(SPESE!$K$7:$K$256,SPESE!$M$7:$M$256,$B$7,SPESE!$N$7:$N$256,$B56,SPESE!$R$7:$R$256,1)</f>
        <v>0</v>
      </c>
      <c r="E56" s="8">
        <f>SUMIFS(ACCANTONAMENTI!$F$7:$F$156,ACCANTONAMENTI!$G$7:$G$156,$B$7,ACCANTONAMENTI!$H$7:$H$156,$B56,ACCANTONAMENTI!$J$7:$J$156,1)</f>
        <v>0</v>
      </c>
      <c r="F56" s="8">
        <f>SUMIFS(INCASSI!$S$7:$S$256,INCASSI!$O$7:$O$256,$B$7,INCASSI!$P$7:$P$256,$B56,INCASSI!$W$7:$W$256,1)</f>
        <v>0</v>
      </c>
      <c r="G56" s="10">
        <f>SUM($C$48:C56)</f>
        <v>52830</v>
      </c>
      <c r="H56" s="10">
        <f>CONFIGURAZIONE!$B$16</f>
        <v>85000</v>
      </c>
      <c r="I56" s="10">
        <f>CONFIGURAZIONE!$B$14</f>
        <v>100000</v>
      </c>
    </row>
    <row r="57" spans="1:9">
      <c r="A57" t="s">
        <v>810</v>
      </c>
      <c r="B57">
        <v>10</v>
      </c>
      <c r="C57" s="8">
        <f>SUMIFS(INCASSI!$L$7:$L$256,INCASSI!$O$7:$O$256,$B$7,INCASSI!$P$7:$P$256,$B57,INCASSI!$M$7:$M$256,"Sì",INCASSI!$W$7:$W$256,1)</f>
        <v>0</v>
      </c>
      <c r="D57" s="8">
        <f>SUMIFS(SPESE!$K$7:$K$256,SPESE!$M$7:$M$256,$B$7,SPESE!$N$7:$N$256,$B57,SPESE!$R$7:$R$256,1)</f>
        <v>0</v>
      </c>
      <c r="E57" s="8">
        <f>SUMIFS(ACCANTONAMENTI!$F$7:$F$156,ACCANTONAMENTI!$G$7:$G$156,$B$7,ACCANTONAMENTI!$H$7:$H$156,$B57,ACCANTONAMENTI!$J$7:$J$156,1)</f>
        <v>0</v>
      </c>
      <c r="F57" s="8">
        <f>SUMIFS(INCASSI!$S$7:$S$256,INCASSI!$O$7:$O$256,$B$7,INCASSI!$P$7:$P$256,$B57,INCASSI!$W$7:$W$256,1)</f>
        <v>0</v>
      </c>
      <c r="G57" s="10">
        <f>SUM($C$48:C57)</f>
        <v>52830</v>
      </c>
      <c r="H57" s="10">
        <f>CONFIGURAZIONE!$B$16</f>
        <v>85000</v>
      </c>
      <c r="I57" s="10">
        <f>CONFIGURAZIONE!$B$14</f>
        <v>100000</v>
      </c>
    </row>
    <row r="58" spans="1:9">
      <c r="A58" t="s">
        <v>811</v>
      </c>
      <c r="B58">
        <v>11</v>
      </c>
      <c r="C58" s="8">
        <f>SUMIFS(INCASSI!$L$7:$L$256,INCASSI!$O$7:$O$256,$B$7,INCASSI!$P$7:$P$256,$B58,INCASSI!$M$7:$M$256,"Sì",INCASSI!$W$7:$W$256,1)</f>
        <v>0</v>
      </c>
      <c r="D58" s="8">
        <f>SUMIFS(SPESE!$K$7:$K$256,SPESE!$M$7:$M$256,$B$7,SPESE!$N$7:$N$256,$B58,SPESE!$R$7:$R$256,1)</f>
        <v>0</v>
      </c>
      <c r="E58" s="8">
        <f>SUMIFS(ACCANTONAMENTI!$F$7:$F$156,ACCANTONAMENTI!$G$7:$G$156,$B$7,ACCANTONAMENTI!$H$7:$H$156,$B58,ACCANTONAMENTI!$J$7:$J$156,1)</f>
        <v>0</v>
      </c>
      <c r="F58" s="8">
        <f>SUMIFS(INCASSI!$S$7:$S$256,INCASSI!$O$7:$O$256,$B$7,INCASSI!$P$7:$P$256,$B58,INCASSI!$W$7:$W$256,1)</f>
        <v>0</v>
      </c>
      <c r="G58" s="10">
        <f>SUM($C$48:C58)</f>
        <v>52830</v>
      </c>
      <c r="H58" s="10">
        <f>CONFIGURAZIONE!$B$16</f>
        <v>85000</v>
      </c>
      <c r="I58" s="10">
        <f>CONFIGURAZIONE!$B$14</f>
        <v>100000</v>
      </c>
    </row>
    <row r="59" spans="1:9">
      <c r="A59" t="s">
        <v>812</v>
      </c>
      <c r="B59">
        <v>12</v>
      </c>
      <c r="C59" s="8">
        <f>SUMIFS(INCASSI!$L$7:$L$256,INCASSI!$O$7:$O$256,$B$7,INCASSI!$P$7:$P$256,$B59,INCASSI!$M$7:$M$256,"Sì",INCASSI!$W$7:$W$256,1)</f>
        <v>0</v>
      </c>
      <c r="D59" s="8">
        <f>SUMIFS(SPESE!$K$7:$K$256,SPESE!$M$7:$M$256,$B$7,SPESE!$N$7:$N$256,$B59,SPESE!$R$7:$R$256,1)</f>
        <v>0</v>
      </c>
      <c r="E59" s="8">
        <f>SUMIFS(ACCANTONAMENTI!$F$7:$F$156,ACCANTONAMENTI!$G$7:$G$156,$B$7,ACCANTONAMENTI!$H$7:$H$156,$B59,ACCANTONAMENTI!$J$7:$J$156,1)</f>
        <v>0</v>
      </c>
      <c r="F59" s="8">
        <f>SUMIFS(INCASSI!$S$7:$S$256,INCASSI!$O$7:$O$256,$B$7,INCASSI!$P$7:$P$256,$B59,INCASSI!$W$7:$W$256,1)</f>
        <v>0</v>
      </c>
      <c r="G59" s="10">
        <f>SUM($C$48:C59)</f>
        <v>52830</v>
      </c>
      <c r="H59" s="10">
        <f>CONFIGURAZIONE!$B$16</f>
        <v>85000</v>
      </c>
      <c r="I59" s="10">
        <f>CONFIGURAZIONE!$B$14</f>
        <v>100000</v>
      </c>
    </row>
    <row r="62" spans="1:9" ht="11.1" customHeight="1">
      <c r="A62" s="234" t="s">
        <v>813</v>
      </c>
      <c r="B62" s="234" t="s">
        <v>813</v>
      </c>
      <c r="C62" s="234" t="s">
        <v>813</v>
      </c>
      <c r="D62" s="234" t="s">
        <v>813</v>
      </c>
      <c r="F62" s="234" t="s">
        <v>814</v>
      </c>
      <c r="G62" s="234" t="s">
        <v>814</v>
      </c>
      <c r="H62" s="234" t="s">
        <v>814</v>
      </c>
      <c r="I62" s="234" t="s">
        <v>814</v>
      </c>
    </row>
    <row r="63" spans="1:9" ht="14.25" customHeight="1">
      <c r="A63" s="1" t="s">
        <v>477</v>
      </c>
      <c r="B63" s="1" t="s">
        <v>409</v>
      </c>
      <c r="C63" s="1" t="s">
        <v>795</v>
      </c>
      <c r="D63" s="1" t="s">
        <v>513</v>
      </c>
      <c r="F63" s="1" t="s">
        <v>583</v>
      </c>
      <c r="G63" s="1" t="s">
        <v>815</v>
      </c>
      <c r="H63" s="1" t="s">
        <v>816</v>
      </c>
      <c r="I63" s="1" t="s">
        <v>9</v>
      </c>
    </row>
    <row r="64" spans="1:9">
      <c r="A64" t="s">
        <v>487</v>
      </c>
      <c r="B64" s="6" t="str">
        <f>IFERROR(VLOOKUP(A64,ATTIVITA!$A$7:$D$11,4,FALSE),"")</f>
        <v>Attività di consulenza in materia di sicurezza e salute dei posti di lavoro</v>
      </c>
      <c r="C64" s="8">
        <f>SUMIFS(INCASSI!$L$7:$L$256,INCASSI!$O$7:$O$256,$B$7,INCASSI!$I$7:$I$256,$A64,INCASSI!$W$7:$W$256,1)</f>
        <v>52830</v>
      </c>
      <c r="D64" s="8">
        <f>SUMIFS(INCASSI!$S$7:$S$256,INCASSI!$O$7:$O$256,$B$7,INCASSI!$I$7:$I$256,$A64,INCASSI!$W$7:$W$256,1)</f>
        <v>41207.4</v>
      </c>
      <c r="F64" t="s">
        <v>595</v>
      </c>
      <c r="G64" s="8">
        <f>SUMIFS(SPESE!$K$7:$K$256,SPESE!$M$7:$M$256,$B$7,SPESE!$G$7:$G$256,$F64,SPESE!$R$7:$R$256,1)</f>
        <v>1171.2</v>
      </c>
      <c r="H64" s="9">
        <f t="shared" ref="H64:H74" si="0">IF($B$13=0,0,G64/$B$13)</f>
        <v>7.5245743655637645E-2</v>
      </c>
      <c r="I64" t="s">
        <v>817</v>
      </c>
    </row>
    <row r="65" spans="1:9">
      <c r="A65" t="s">
        <v>492</v>
      </c>
      <c r="B65" s="6" t="str">
        <f>IFERROR(VLOOKUP(A65,ATTIVITA!$A$7:$D$11,4,FALSE),"")</f>
        <v/>
      </c>
      <c r="C65" s="8">
        <f>SUMIFS(INCASSI!$L$7:$L$256,INCASSI!$O$7:$O$256,$B$7,INCASSI!$I$7:$I$256,$A65,INCASSI!$W$7:$W$256,1)</f>
        <v>0</v>
      </c>
      <c r="D65" s="8">
        <f>SUMIFS(INCASSI!$S$7:$S$256,INCASSI!$O$7:$O$256,$B$7,INCASSI!$I$7:$I$256,$A65,INCASSI!$W$7:$W$256,1)</f>
        <v>0</v>
      </c>
      <c r="F65" t="s">
        <v>599</v>
      </c>
      <c r="G65" s="8">
        <f>SUMIFS(SPESE!$K$7:$K$256,SPESE!$M$7:$M$256,$B$7,SPESE!$G$7:$G$256,$F65,SPESE!$R$7:$R$256,1)</f>
        <v>780.80000000000007</v>
      </c>
      <c r="H65" s="9">
        <f t="shared" si="0"/>
        <v>5.0163829103758439E-2</v>
      </c>
      <c r="I65" t="s">
        <v>817</v>
      </c>
    </row>
    <row r="66" spans="1:9">
      <c r="A66" t="s">
        <v>493</v>
      </c>
      <c r="B66" s="6" t="str">
        <f>IFERROR(VLOOKUP(A66,ATTIVITA!$A$7:$D$11,4,FALSE),"")</f>
        <v/>
      </c>
      <c r="C66" s="8">
        <f>SUMIFS(INCASSI!$L$7:$L$256,INCASSI!$O$7:$O$256,$B$7,INCASSI!$I$7:$I$256,$A66,INCASSI!$M$7:$M$256,"Sì",INCASSI!$W$7:$W$256,1)</f>
        <v>0</v>
      </c>
      <c r="D66" s="8">
        <f>SUMIFS(INCASSI!$S$7:$S$256,INCASSI!$O$7:$O$256,$B$7,INCASSI!$I$7:$I$256,$A66,INCASSI!$W$7:$W$256,1)</f>
        <v>0</v>
      </c>
      <c r="F66" t="s">
        <v>591</v>
      </c>
      <c r="G66" s="8">
        <f>SUMIFS(SPESE!$K$7:$K$256,SPESE!$M$7:$M$256,$B$7,SPESE!$G$7:$G$256,$F66,SPESE!$R$7:$R$256,1)</f>
        <v>5856</v>
      </c>
      <c r="H66" s="9">
        <f t="shared" si="0"/>
        <v>0.37622871827818827</v>
      </c>
      <c r="I66" t="s">
        <v>817</v>
      </c>
    </row>
    <row r="67" spans="1:9">
      <c r="A67" t="s">
        <v>494</v>
      </c>
      <c r="B67" s="6" t="str">
        <f>IFERROR(VLOOKUP(A67,ATTIVITA!$A$7:$D$11,4,FALSE),"")</f>
        <v/>
      </c>
      <c r="C67" s="8">
        <f>SUMIFS(INCASSI!$L$7:$L$256,INCASSI!$O$7:$O$256,$B$7,INCASSI!$I$7:$I$256,$A67,INCASSI!$M$7:$M$256,"Sì",INCASSI!$W$7:$W$256,1)</f>
        <v>0</v>
      </c>
      <c r="D67" s="8">
        <f>SUMIFS(INCASSI!$S$7:$S$256,INCASSI!$O$7:$O$256,$B$7,INCASSI!$I$7:$I$256,$A67,INCASSI!$W$7:$W$256,1)</f>
        <v>0</v>
      </c>
      <c r="F67" t="s">
        <v>655</v>
      </c>
      <c r="G67" s="8">
        <f>SUMIFS(SPESE!$K$7:$K$256,SPESE!$M$7:$M$256,$B$7,SPESE!$G$7:$G$256,$F67,SPESE!$R$7:$R$256,1)</f>
        <v>793</v>
      </c>
      <c r="H67" s="9">
        <f t="shared" si="0"/>
        <v>5.0947638933504659E-2</v>
      </c>
      <c r="I67" t="s">
        <v>817</v>
      </c>
    </row>
    <row r="68" spans="1:9">
      <c r="A68" t="s">
        <v>495</v>
      </c>
      <c r="B68" s="6" t="str">
        <f>IFERROR(VLOOKUP(A68,ATTIVITA!$A$7:$D$11,4,FALSE),"")</f>
        <v/>
      </c>
      <c r="C68" s="8">
        <f>SUMIFS(INCASSI!$L$7:$L$256,INCASSI!$O$7:$O$256,$B$7,INCASSI!$I$7:$I$256,$A68,INCASSI!$M$7:$M$256,"Sì",INCASSI!$W$7:$W$256,1)</f>
        <v>0</v>
      </c>
      <c r="D68" s="8">
        <f>SUMIFS(INCASSI!$S$7:$S$256,INCASSI!$O$7:$O$256,$B$7,INCASSI!$I$7:$I$256,$A68,INCASSI!$W$7:$W$256,1)</f>
        <v>0</v>
      </c>
      <c r="F68" t="s">
        <v>639</v>
      </c>
      <c r="G68" s="8">
        <f>SUMIFS(SPESE!$K$7:$K$256,SPESE!$M$7:$M$256,$B$7,SPESE!$G$7:$G$256,$F68,SPESE!$R$7:$R$256,1)</f>
        <v>1098</v>
      </c>
      <c r="H68" s="9">
        <f t="shared" si="0"/>
        <v>7.05428846771603E-2</v>
      </c>
      <c r="I68" t="s">
        <v>817</v>
      </c>
    </row>
    <row r="69" spans="1:9">
      <c r="C69">
        <f>SUMIFS(INCASSI!$L$7:$L$256,INCASSI!$O$7:$O$256,$B$7,INCASSI!$I$7:$I$256,$A69,INCASSI!$M$7:$M$256,"Sì",INCASSI!$W$7:$W$256,1)</f>
        <v>0</v>
      </c>
      <c r="D69">
        <f>SUMIFS(INCASSI!$S$7:$S$256,INCASSI!$O$7:$O$256,$B$7,INCASSI!$I$7:$I$256,$A69,INCASSI!$W$7:$W$256,1)</f>
        <v>0</v>
      </c>
      <c r="F69" t="s">
        <v>643</v>
      </c>
      <c r="G69" s="8">
        <f>SUMIFS(SPESE!$K$7:$K$256,SPESE!$M$7:$M$256,$B$7,SPESE!$G$7:$G$256,$F69,SPESE!$R$7:$R$256,1)</f>
        <v>1586</v>
      </c>
      <c r="H69" s="9">
        <f t="shared" si="0"/>
        <v>0.10189527786700932</v>
      </c>
      <c r="I69" t="s">
        <v>817</v>
      </c>
    </row>
    <row r="70" spans="1:9">
      <c r="C70">
        <f>SUMIFS(INCASSI!$L$7:$L$256,INCASSI!$O$7:$O$256,$B$7,INCASSI!$I$7:$I$256,$A70,INCASSI!$M$7:$M$256,"Sì",INCASSI!$W$7:$W$256,1)</f>
        <v>0</v>
      </c>
      <c r="D70">
        <f>SUMIFS(INCASSI!$S$7:$S$256,INCASSI!$O$7:$O$256,$B$7,INCASSI!$I$7:$I$256,$A70,INCASSI!$W$7:$W$256,1)</f>
        <v>0</v>
      </c>
      <c r="F70" t="s">
        <v>635</v>
      </c>
      <c r="G70" s="8">
        <f>SUMIFS(SPESE!$K$7:$K$256,SPESE!$M$7:$M$256,$B$7,SPESE!$G$7:$G$256,$F70,SPESE!$R$7:$R$256,1)</f>
        <v>500</v>
      </c>
      <c r="H70" s="9">
        <f t="shared" si="0"/>
        <v>3.2123353678123995E-2</v>
      </c>
      <c r="I70" t="s">
        <v>817</v>
      </c>
    </row>
    <row r="71" spans="1:9">
      <c r="F71" t="s">
        <v>651</v>
      </c>
      <c r="G71" s="8">
        <f>SUMIFS(SPESE!$K$7:$K$256,SPESE!$M$7:$M$256,$B$7,SPESE!$G$7:$G$256,$F71,SPESE!$R$7:$R$256,1)</f>
        <v>1464</v>
      </c>
      <c r="H71" s="9">
        <f t="shared" si="0"/>
        <v>9.4057179569547067E-2</v>
      </c>
      <c r="I71" t="s">
        <v>817</v>
      </c>
    </row>
    <row r="72" spans="1:9">
      <c r="F72" t="s">
        <v>647</v>
      </c>
      <c r="G72" s="8">
        <f>SUMIFS(SPESE!$K$7:$K$256,SPESE!$M$7:$M$256,$B$7,SPESE!$G$7:$G$256,$F72,SPESE!$R$7:$R$256,1)</f>
        <v>2196</v>
      </c>
      <c r="H72" s="9">
        <f t="shared" si="0"/>
        <v>0.1410857693543206</v>
      </c>
      <c r="I72" t="s">
        <v>817</v>
      </c>
    </row>
    <row r="73" spans="1:9">
      <c r="F73" t="s">
        <v>659</v>
      </c>
      <c r="G73" s="8">
        <f>SUMIFS(SPESE!$K$7:$K$256,SPESE!$M$7:$M$256,$B$7,SPESE!$G$7:$G$256,$F73,SPESE!$R$7:$R$256,1)</f>
        <v>120</v>
      </c>
      <c r="H73" s="9">
        <f t="shared" si="0"/>
        <v>7.7096048827497588E-3</v>
      </c>
      <c r="I73" t="s">
        <v>817</v>
      </c>
    </row>
    <row r="74" spans="1:9">
      <c r="F74" t="s">
        <v>818</v>
      </c>
      <c r="G74" s="8">
        <f>SUMIFS(SPESE!$K$7:$K$256,SPESE!$M$7:$M$256,$B$7,SPESE!$G$7:$G$256,$F74,SPESE!$R$7:$R$256,1)</f>
        <v>0</v>
      </c>
      <c r="H74" s="9">
        <f t="shared" si="0"/>
        <v>0</v>
      </c>
      <c r="I74" t="s">
        <v>817</v>
      </c>
    </row>
    <row r="77" spans="1:9" ht="14.25" customHeight="1">
      <c r="A77" s="234" t="s">
        <v>819</v>
      </c>
      <c r="B77" s="234" t="s">
        <v>819</v>
      </c>
      <c r="C77" s="234" t="s">
        <v>819</v>
      </c>
      <c r="D77" s="234" t="s">
        <v>819</v>
      </c>
      <c r="F77" s="1" t="s">
        <v>820</v>
      </c>
      <c r="G77" s="1" t="s">
        <v>224</v>
      </c>
    </row>
    <row r="78" spans="1:9" ht="14.25" customHeight="1">
      <c r="A78" s="1" t="s">
        <v>821</v>
      </c>
      <c r="B78" s="1" t="s">
        <v>665</v>
      </c>
      <c r="F78" t="s">
        <v>822</v>
      </c>
      <c r="G78" s="10">
        <f>MIN(B8,CONFIGURAZIONE!$B$16)</f>
        <v>52830</v>
      </c>
    </row>
    <row r="79" spans="1:9">
      <c r="A79" t="s">
        <v>823</v>
      </c>
      <c r="B79" s="10">
        <f>B13</f>
        <v>15565</v>
      </c>
      <c r="F79" t="s">
        <v>824</v>
      </c>
      <c r="G79" s="10">
        <f>MAX(0,CONFIGURAZIONE!$B$16-B8)</f>
        <v>32170</v>
      </c>
    </row>
    <row r="80" spans="1:9">
      <c r="A80" t="s">
        <v>825</v>
      </c>
      <c r="B80" s="10">
        <f>B17</f>
        <v>10742.769179999999</v>
      </c>
      <c r="G80" s="10"/>
    </row>
    <row r="81" spans="1:7">
      <c r="A81" t="s">
        <v>826</v>
      </c>
      <c r="B81" s="10">
        <f>IF(B21="","",B21)</f>
        <v>5431.11</v>
      </c>
      <c r="G81" s="10"/>
    </row>
    <row r="82" spans="1:7" ht="14.25" customHeight="1">
      <c r="A82" t="s">
        <v>744</v>
      </c>
      <c r="B82" s="10">
        <f>IF(B22="","",B22)</f>
        <v>21091.12082</v>
      </c>
      <c r="F82" s="1" t="s">
        <v>827</v>
      </c>
      <c r="G82" s="11" t="s">
        <v>224</v>
      </c>
    </row>
    <row r="83" spans="1:7">
      <c r="F83" t="s">
        <v>828</v>
      </c>
      <c r="G83" s="10">
        <f>B24</f>
        <v>8500</v>
      </c>
    </row>
    <row r="84" spans="1:7">
      <c r="F84" t="s">
        <v>829</v>
      </c>
      <c r="G84" s="10">
        <f>IF(B25="","",B25)</f>
        <v>7673.8791799999999</v>
      </c>
    </row>
    <row r="85" spans="1:7">
      <c r="G85" s="10"/>
    </row>
    <row r="86" spans="1:7">
      <c r="G86" s="10"/>
    </row>
    <row r="87" spans="1:7" ht="14.25" customHeight="1">
      <c r="F87" s="1" t="s">
        <v>80</v>
      </c>
      <c r="G87" s="11" t="s">
        <v>224</v>
      </c>
    </row>
    <row r="88" spans="1:7">
      <c r="F88" t="s">
        <v>830</v>
      </c>
      <c r="G88" s="10">
        <f>B9</f>
        <v>52830</v>
      </c>
    </row>
    <row r="89" spans="1:7">
      <c r="F89" t="s">
        <v>831</v>
      </c>
      <c r="G89" s="10">
        <f>B10</f>
        <v>34218</v>
      </c>
    </row>
  </sheetData>
  <mergeCells count="9">
    <mergeCell ref="A77:D77"/>
    <mergeCell ref="A5:D5"/>
    <mergeCell ref="F5:I5"/>
    <mergeCell ref="A34:D34"/>
    <mergeCell ref="A1:I2"/>
    <mergeCell ref="A3:I3"/>
    <mergeCell ref="A46:I46"/>
    <mergeCell ref="A62:D62"/>
    <mergeCell ref="F62:I62"/>
  </mergeCells>
  <conditionalFormatting sqref="B25">
    <cfRule type="expression" dxfId="35" priority="1">
      <formula>B25&gt;0</formula>
    </cfRule>
    <cfRule type="expression" dxfId="34" priority="2">
      <formula>B25&lt;=0</formula>
    </cfRule>
  </conditionalFormatting>
  <conditionalFormatting sqref="B26">
    <cfRule type="dataBar" priority="7">
      <dataBar>
        <cfvo type="min"/>
        <cfvo type="max"/>
        <color rgb="FF7357D5"/>
      </dataBar>
    </cfRule>
    <cfRule type="dataBar" priority="9">
      <dataBar>
        <cfvo type="min"/>
        <cfvo type="max"/>
        <color rgb="FF7357D5"/>
      </dataBar>
    </cfRule>
    <cfRule type="dataBar" priority="11">
      <dataBar>
        <cfvo type="min"/>
        <cfvo type="max"/>
        <color rgb="FF7357D5"/>
      </dataBar>
    </cfRule>
    <cfRule type="dataBar" priority="13">
      <dataBar>
        <cfvo type="min"/>
        <cfvo type="max"/>
        <color rgb="FF7357D5"/>
      </dataBar>
      <extLst>
        <ext xmlns:x14="http://schemas.microsoft.com/office/spreadsheetml/2009/9/main" uri="{B025F937-C7B1-47D3-B67F-A62EFF666E3E}">
          <x14:id>{5B1CF785-30AC-6B24-F0C4-2BA895EBC69B}</x14:id>
        </ext>
      </extLst>
    </cfRule>
  </conditionalFormatting>
  <conditionalFormatting sqref="B27:B28">
    <cfRule type="dataBar" priority="6">
      <dataBar>
        <cfvo type="min"/>
        <cfvo type="max"/>
        <color rgb="FF00A7A0"/>
      </dataBar>
    </cfRule>
    <cfRule type="dataBar" priority="8">
      <dataBar>
        <cfvo type="min"/>
        <cfvo type="max"/>
        <color rgb="FF00A7A0"/>
      </dataBar>
    </cfRule>
    <cfRule type="dataBar" priority="12">
      <dataBar>
        <cfvo type="min"/>
        <cfvo type="max"/>
        <color rgb="FF00A7A0"/>
      </dataBar>
    </cfRule>
    <cfRule type="dataBar" priority="14">
      <dataBar>
        <cfvo type="min"/>
        <cfvo type="max"/>
        <color rgb="FF00A7A0"/>
      </dataBar>
      <extLst>
        <ext xmlns:x14="http://schemas.microsoft.com/office/spreadsheetml/2009/9/main" uri="{B025F937-C7B1-47D3-B67F-A62EFF666E3E}">
          <x14:id>{E2ED9392-AB8C-73F0-DB8F-3F2676624927}</x14:id>
        </ext>
      </extLst>
    </cfRule>
  </conditionalFormatting>
  <conditionalFormatting sqref="B31">
    <cfRule type="expression" dxfId="33" priority="3">
      <formula>LEFT(B31,7)="REGIME "</formula>
    </cfRule>
    <cfRule type="expression" dxfId="32" priority="4">
      <formula>LEFT(B31,10)="ATTENZIONE"</formula>
    </cfRule>
    <cfRule type="expression" dxfId="31" priority="5">
      <formula>OR(LEFT(B31,8)="CRITICO ",LEFT(B31,8)="SUPERATA")</formula>
    </cfRule>
  </conditionalFormatting>
  <conditionalFormatting sqref="B33">
    <cfRule type="expression" dxfId="30" priority="10">
      <formula>LEFT($B$33,16)="NON UTILIZZABILE"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B1CF785-30AC-6B24-F0C4-2BA895EBC69B}">
            <x14:dataBar>
              <x14:cfvo type="min"/>
              <x14:cfvo type="max"/>
              <x14:negativeFillColor auto="1"/>
              <x14:axisColor auto="1"/>
            </x14:dataBar>
          </x14:cfRule>
          <xm:sqref>B26</xm:sqref>
        </x14:conditionalFormatting>
        <x14:conditionalFormatting xmlns:xm="http://schemas.microsoft.com/office/excel/2006/main">
          <x14:cfRule type="dataBar" id="{E2ED9392-AB8C-73F0-DB8F-3F2676624927}">
            <x14:dataBar>
              <x14:cfvo type="min"/>
              <x14:cfvo type="max"/>
              <x14:negativeFillColor auto="1"/>
              <x14:axisColor auto="1"/>
            </x14:dataBar>
          </x14:cfRule>
          <xm:sqref>B27:B28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93"/>
  <sheetViews>
    <sheetView workbookViewId="0">
      <selection activeCell="E21" sqref="E21"/>
    </sheetView>
  </sheetViews>
  <sheetFormatPr defaultRowHeight="13.8"/>
  <cols>
    <col min="1" max="1" width="15" customWidth="1"/>
    <col min="2" max="2" width="125.19921875" customWidth="1"/>
    <col min="3" max="3" width="10" customWidth="1"/>
    <col min="4" max="4" width="42" hidden="1" customWidth="1"/>
  </cols>
  <sheetData>
    <row r="1" spans="1:4" ht="17.399999999999999" customHeight="1">
      <c r="A1" s="307" t="s">
        <v>832</v>
      </c>
      <c r="B1" s="307" t="s">
        <v>832</v>
      </c>
      <c r="C1" s="307" t="s">
        <v>832</v>
      </c>
      <c r="D1" s="307" t="s">
        <v>832</v>
      </c>
    </row>
    <row r="2" spans="1:4" ht="17.399999999999999" customHeight="1">
      <c r="A2" s="307" t="s">
        <v>832</v>
      </c>
      <c r="B2" s="307" t="s">
        <v>832</v>
      </c>
      <c r="C2" s="307" t="s">
        <v>832</v>
      </c>
      <c r="D2" s="307" t="s">
        <v>832</v>
      </c>
    </row>
    <row r="3" spans="1:4" ht="40.200000000000003" customHeight="1">
      <c r="A3" s="1" t="s">
        <v>833</v>
      </c>
      <c r="B3" s="1" t="s">
        <v>834</v>
      </c>
      <c r="C3" s="1" t="s">
        <v>835</v>
      </c>
      <c r="D3" s="1" t="s">
        <v>836</v>
      </c>
    </row>
    <row r="4" spans="1:4">
      <c r="A4" s="3" t="s">
        <v>837</v>
      </c>
      <c r="B4" s="2" t="s">
        <v>838</v>
      </c>
      <c r="C4" s="2">
        <v>6</v>
      </c>
      <c r="D4" s="2" t="s">
        <v>839</v>
      </c>
    </row>
    <row r="5" spans="1:4">
      <c r="A5" s="3" t="s">
        <v>840</v>
      </c>
      <c r="B5" s="2" t="s">
        <v>841</v>
      </c>
      <c r="C5" s="2">
        <v>6</v>
      </c>
      <c r="D5" s="2" t="s">
        <v>839</v>
      </c>
    </row>
    <row r="6" spans="1:4">
      <c r="A6" s="3" t="s">
        <v>842</v>
      </c>
      <c r="B6" s="2" t="s">
        <v>843</v>
      </c>
      <c r="C6" s="2">
        <v>6</v>
      </c>
      <c r="D6" s="2" t="s">
        <v>839</v>
      </c>
    </row>
    <row r="7" spans="1:4">
      <c r="A7" s="3" t="s">
        <v>844</v>
      </c>
      <c r="B7" s="2" t="s">
        <v>845</v>
      </c>
      <c r="C7" s="2">
        <v>6</v>
      </c>
      <c r="D7" s="2" t="s">
        <v>839</v>
      </c>
    </row>
    <row r="8" spans="1:4">
      <c r="A8" s="3" t="s">
        <v>846</v>
      </c>
      <c r="B8" s="2" t="s">
        <v>847</v>
      </c>
      <c r="C8" s="2">
        <v>6</v>
      </c>
      <c r="D8" s="2" t="s">
        <v>839</v>
      </c>
    </row>
    <row r="9" spans="1:4">
      <c r="A9" s="3" t="s">
        <v>848</v>
      </c>
      <c r="B9" s="2" t="s">
        <v>849</v>
      </c>
      <c r="C9" s="2">
        <v>6</v>
      </c>
      <c r="D9" s="2" t="s">
        <v>839</v>
      </c>
    </row>
    <row r="10" spans="1:4">
      <c r="A10" s="3" t="s">
        <v>850</v>
      </c>
      <c r="B10" s="2" t="s">
        <v>851</v>
      </c>
      <c r="C10" s="2">
        <v>6</v>
      </c>
      <c r="D10" s="2" t="s">
        <v>839</v>
      </c>
    </row>
    <row r="11" spans="1:4">
      <c r="A11" s="3" t="s">
        <v>852</v>
      </c>
      <c r="B11" s="2" t="s">
        <v>853</v>
      </c>
      <c r="C11" s="2">
        <v>6</v>
      </c>
      <c r="D11" s="2" t="s">
        <v>839</v>
      </c>
    </row>
    <row r="12" spans="1:4">
      <c r="A12" s="3" t="s">
        <v>854</v>
      </c>
      <c r="B12" s="2" t="s">
        <v>855</v>
      </c>
      <c r="C12" s="2">
        <v>6</v>
      </c>
      <c r="D12" s="2" t="s">
        <v>839</v>
      </c>
    </row>
    <row r="13" spans="1:4">
      <c r="A13" s="3" t="s">
        <v>856</v>
      </c>
      <c r="B13" s="2" t="s">
        <v>857</v>
      </c>
      <c r="C13" s="2">
        <v>6</v>
      </c>
      <c r="D13" s="2" t="s">
        <v>839</v>
      </c>
    </row>
    <row r="14" spans="1:4">
      <c r="A14" s="3" t="s">
        <v>858</v>
      </c>
      <c r="B14" s="2" t="s">
        <v>859</v>
      </c>
      <c r="C14" s="2">
        <v>6</v>
      </c>
      <c r="D14" s="2" t="s">
        <v>839</v>
      </c>
    </row>
    <row r="15" spans="1:4">
      <c r="A15" s="3" t="s">
        <v>860</v>
      </c>
      <c r="B15" s="2" t="s">
        <v>861</v>
      </c>
      <c r="C15" s="2">
        <v>6</v>
      </c>
      <c r="D15" s="2" t="s">
        <v>839</v>
      </c>
    </row>
    <row r="16" spans="1:4">
      <c r="A16" s="3" t="s">
        <v>862</v>
      </c>
      <c r="B16" s="2" t="s">
        <v>863</v>
      </c>
      <c r="C16" s="2">
        <v>6</v>
      </c>
      <c r="D16" s="2" t="s">
        <v>839</v>
      </c>
    </row>
    <row r="17" spans="1:4">
      <c r="A17" s="3" t="s">
        <v>864</v>
      </c>
      <c r="B17" s="2" t="s">
        <v>865</v>
      </c>
      <c r="C17" s="2">
        <v>6</v>
      </c>
      <c r="D17" s="2" t="s">
        <v>839</v>
      </c>
    </row>
    <row r="18" spans="1:4">
      <c r="A18" s="3" t="s">
        <v>866</v>
      </c>
      <c r="B18" s="2" t="s">
        <v>867</v>
      </c>
      <c r="C18" s="2">
        <v>6</v>
      </c>
      <c r="D18" s="2" t="s">
        <v>839</v>
      </c>
    </row>
    <row r="19" spans="1:4">
      <c r="A19" s="3" t="s">
        <v>868</v>
      </c>
      <c r="B19" s="2" t="s">
        <v>869</v>
      </c>
      <c r="C19" s="2">
        <v>6</v>
      </c>
      <c r="D19" s="2" t="s">
        <v>839</v>
      </c>
    </row>
    <row r="20" spans="1:4">
      <c r="A20" s="3" t="s">
        <v>870</v>
      </c>
      <c r="B20" s="2" t="s">
        <v>871</v>
      </c>
      <c r="C20" s="2">
        <v>6</v>
      </c>
      <c r="D20" s="2" t="s">
        <v>839</v>
      </c>
    </row>
    <row r="21" spans="1:4">
      <c r="A21" s="3" t="s">
        <v>872</v>
      </c>
      <c r="B21" s="2" t="s">
        <v>873</v>
      </c>
      <c r="C21" s="2">
        <v>6</v>
      </c>
      <c r="D21" s="2" t="s">
        <v>839</v>
      </c>
    </row>
    <row r="22" spans="1:4">
      <c r="A22" s="3" t="s">
        <v>874</v>
      </c>
      <c r="B22" s="2" t="s">
        <v>875</v>
      </c>
      <c r="C22" s="2">
        <v>6</v>
      </c>
      <c r="D22" s="2" t="s">
        <v>839</v>
      </c>
    </row>
    <row r="23" spans="1:4">
      <c r="A23" s="3" t="s">
        <v>876</v>
      </c>
      <c r="B23" s="2" t="s">
        <v>877</v>
      </c>
      <c r="C23" s="2">
        <v>6</v>
      </c>
      <c r="D23" s="2" t="s">
        <v>839</v>
      </c>
    </row>
    <row r="24" spans="1:4">
      <c r="A24" s="3" t="s">
        <v>878</v>
      </c>
      <c r="B24" s="2" t="s">
        <v>879</v>
      </c>
      <c r="C24" s="2">
        <v>6</v>
      </c>
      <c r="D24" s="2" t="s">
        <v>839</v>
      </c>
    </row>
    <row r="25" spans="1:4">
      <c r="A25" s="3" t="s">
        <v>880</v>
      </c>
      <c r="B25" s="2" t="s">
        <v>881</v>
      </c>
      <c r="C25" s="2">
        <v>6</v>
      </c>
      <c r="D25" s="2" t="s">
        <v>839</v>
      </c>
    </row>
    <row r="26" spans="1:4">
      <c r="A26" s="3" t="s">
        <v>882</v>
      </c>
      <c r="B26" s="2" t="s">
        <v>883</v>
      </c>
      <c r="C26" s="2">
        <v>6</v>
      </c>
      <c r="D26" s="2" t="s">
        <v>839</v>
      </c>
    </row>
    <row r="27" spans="1:4">
      <c r="A27" s="3" t="s">
        <v>884</v>
      </c>
      <c r="B27" s="2" t="s">
        <v>885</v>
      </c>
      <c r="C27" s="2">
        <v>6</v>
      </c>
      <c r="D27" s="2" t="s">
        <v>839</v>
      </c>
    </row>
    <row r="28" spans="1:4">
      <c r="A28" s="3" t="s">
        <v>886</v>
      </c>
      <c r="B28" s="2" t="s">
        <v>887</v>
      </c>
      <c r="C28" s="2">
        <v>6</v>
      </c>
      <c r="D28" s="2" t="s">
        <v>839</v>
      </c>
    </row>
    <row r="29" spans="1:4">
      <c r="A29" s="3" t="s">
        <v>888</v>
      </c>
      <c r="B29" s="2" t="s">
        <v>889</v>
      </c>
      <c r="C29" s="2">
        <v>6</v>
      </c>
      <c r="D29" s="2" t="s">
        <v>839</v>
      </c>
    </row>
    <row r="30" spans="1:4">
      <c r="A30" s="3" t="s">
        <v>890</v>
      </c>
      <c r="B30" s="2" t="s">
        <v>891</v>
      </c>
      <c r="C30" s="2">
        <v>6</v>
      </c>
      <c r="D30" s="2" t="s">
        <v>839</v>
      </c>
    </row>
    <row r="31" spans="1:4">
      <c r="A31" s="3" t="s">
        <v>892</v>
      </c>
      <c r="B31" s="2" t="s">
        <v>893</v>
      </c>
      <c r="C31" s="2">
        <v>6</v>
      </c>
      <c r="D31" s="2" t="s">
        <v>839</v>
      </c>
    </row>
    <row r="32" spans="1:4">
      <c r="A32" s="3" t="s">
        <v>894</v>
      </c>
      <c r="B32" s="2" t="s">
        <v>895</v>
      </c>
      <c r="C32" s="2">
        <v>6</v>
      </c>
      <c r="D32" s="2" t="s">
        <v>839</v>
      </c>
    </row>
    <row r="33" spans="1:4">
      <c r="A33" s="3" t="s">
        <v>896</v>
      </c>
      <c r="B33" s="2" t="s">
        <v>897</v>
      </c>
      <c r="C33" s="2">
        <v>6</v>
      </c>
      <c r="D33" s="2" t="s">
        <v>839</v>
      </c>
    </row>
    <row r="34" spans="1:4">
      <c r="A34" s="3" t="s">
        <v>898</v>
      </c>
      <c r="B34" s="2" t="s">
        <v>899</v>
      </c>
      <c r="C34" s="2">
        <v>6</v>
      </c>
      <c r="D34" s="2" t="s">
        <v>839</v>
      </c>
    </row>
    <row r="35" spans="1:4">
      <c r="A35" s="3" t="s">
        <v>900</v>
      </c>
      <c r="B35" s="2" t="s">
        <v>901</v>
      </c>
      <c r="C35" s="2">
        <v>6</v>
      </c>
      <c r="D35" s="2" t="s">
        <v>839</v>
      </c>
    </row>
    <row r="36" spans="1:4">
      <c r="A36" s="3" t="s">
        <v>902</v>
      </c>
      <c r="B36" s="2" t="s">
        <v>903</v>
      </c>
      <c r="C36" s="2">
        <v>6</v>
      </c>
      <c r="D36" s="2" t="s">
        <v>839</v>
      </c>
    </row>
    <row r="37" spans="1:4">
      <c r="A37" s="3" t="s">
        <v>904</v>
      </c>
      <c r="B37" s="2" t="s">
        <v>905</v>
      </c>
      <c r="C37" s="2">
        <v>6</v>
      </c>
      <c r="D37" s="2" t="s">
        <v>839</v>
      </c>
    </row>
    <row r="38" spans="1:4">
      <c r="A38" s="3" t="s">
        <v>906</v>
      </c>
      <c r="B38" s="2" t="s">
        <v>907</v>
      </c>
      <c r="C38" s="2">
        <v>6</v>
      </c>
      <c r="D38" s="2" t="s">
        <v>839</v>
      </c>
    </row>
    <row r="39" spans="1:4">
      <c r="A39" s="3" t="s">
        <v>908</v>
      </c>
      <c r="B39" s="2" t="s">
        <v>909</v>
      </c>
      <c r="C39" s="2">
        <v>6</v>
      </c>
      <c r="D39" s="2" t="s">
        <v>839</v>
      </c>
    </row>
    <row r="40" spans="1:4">
      <c r="A40" s="3" t="s">
        <v>910</v>
      </c>
      <c r="B40" s="2" t="s">
        <v>911</v>
      </c>
      <c r="C40" s="2">
        <v>6</v>
      </c>
      <c r="D40" s="2" t="s">
        <v>839</v>
      </c>
    </row>
    <row r="41" spans="1:4">
      <c r="A41" s="3" t="s">
        <v>912</v>
      </c>
      <c r="B41" s="2" t="s">
        <v>913</v>
      </c>
      <c r="C41" s="2">
        <v>6</v>
      </c>
      <c r="D41" s="2" t="s">
        <v>839</v>
      </c>
    </row>
    <row r="42" spans="1:4">
      <c r="A42" s="3" t="s">
        <v>914</v>
      </c>
      <c r="B42" s="2" t="s">
        <v>915</v>
      </c>
      <c r="C42" s="2">
        <v>6</v>
      </c>
      <c r="D42" s="2" t="s">
        <v>839</v>
      </c>
    </row>
    <row r="43" spans="1:4">
      <c r="A43" s="3" t="s">
        <v>916</v>
      </c>
      <c r="B43" s="2" t="s">
        <v>917</v>
      </c>
      <c r="C43" s="2">
        <v>6</v>
      </c>
      <c r="D43" s="2" t="s">
        <v>839</v>
      </c>
    </row>
    <row r="44" spans="1:4">
      <c r="A44" s="3" t="s">
        <v>918</v>
      </c>
      <c r="B44" s="2" t="s">
        <v>919</v>
      </c>
      <c r="C44" s="2">
        <v>6</v>
      </c>
      <c r="D44" s="2" t="s">
        <v>839</v>
      </c>
    </row>
    <row r="45" spans="1:4">
      <c r="A45" s="3" t="s">
        <v>920</v>
      </c>
      <c r="B45" s="2" t="s">
        <v>921</v>
      </c>
      <c r="C45" s="2">
        <v>6</v>
      </c>
      <c r="D45" s="2" t="s">
        <v>839</v>
      </c>
    </row>
    <row r="46" spans="1:4">
      <c r="A46" s="3" t="s">
        <v>922</v>
      </c>
      <c r="B46" s="2" t="s">
        <v>923</v>
      </c>
      <c r="C46" s="2">
        <v>6</v>
      </c>
      <c r="D46" s="2" t="s">
        <v>839</v>
      </c>
    </row>
    <row r="47" spans="1:4">
      <c r="A47" s="3" t="s">
        <v>924</v>
      </c>
      <c r="B47" s="2" t="s">
        <v>925</v>
      </c>
      <c r="C47" s="2">
        <v>6</v>
      </c>
      <c r="D47" s="2" t="s">
        <v>839</v>
      </c>
    </row>
    <row r="48" spans="1:4">
      <c r="A48" s="3" t="s">
        <v>926</v>
      </c>
      <c r="B48" s="2" t="s">
        <v>927</v>
      </c>
      <c r="C48" s="2">
        <v>6</v>
      </c>
      <c r="D48" s="2" t="s">
        <v>839</v>
      </c>
    </row>
    <row r="49" spans="1:4">
      <c r="A49" s="3" t="s">
        <v>928</v>
      </c>
      <c r="B49" s="2" t="s">
        <v>929</v>
      </c>
      <c r="C49" s="2">
        <v>6</v>
      </c>
      <c r="D49" s="2" t="s">
        <v>839</v>
      </c>
    </row>
    <row r="50" spans="1:4">
      <c r="A50" s="3" t="s">
        <v>930</v>
      </c>
      <c r="B50" s="2" t="s">
        <v>931</v>
      </c>
      <c r="C50" s="2">
        <v>6</v>
      </c>
      <c r="D50" s="2" t="s">
        <v>839</v>
      </c>
    </row>
    <row r="51" spans="1:4">
      <c r="A51" s="3" t="s">
        <v>932</v>
      </c>
      <c r="B51" s="2" t="s">
        <v>933</v>
      </c>
      <c r="C51" s="2">
        <v>6</v>
      </c>
      <c r="D51" s="2" t="s">
        <v>839</v>
      </c>
    </row>
    <row r="52" spans="1:4">
      <c r="A52" s="3" t="s">
        <v>934</v>
      </c>
      <c r="B52" s="2" t="s">
        <v>935</v>
      </c>
      <c r="C52" s="2">
        <v>6</v>
      </c>
      <c r="D52" s="2" t="s">
        <v>839</v>
      </c>
    </row>
    <row r="53" spans="1:4">
      <c r="A53" s="3" t="s">
        <v>936</v>
      </c>
      <c r="B53" s="2" t="s">
        <v>937</v>
      </c>
      <c r="C53" s="2">
        <v>6</v>
      </c>
      <c r="D53" s="2" t="s">
        <v>839</v>
      </c>
    </row>
    <row r="54" spans="1:4">
      <c r="A54" s="3" t="s">
        <v>938</v>
      </c>
      <c r="B54" s="2" t="s">
        <v>939</v>
      </c>
      <c r="C54" s="2">
        <v>6</v>
      </c>
      <c r="D54" s="2" t="s">
        <v>839</v>
      </c>
    </row>
    <row r="55" spans="1:4">
      <c r="A55" s="3" t="s">
        <v>940</v>
      </c>
      <c r="B55" s="2" t="s">
        <v>941</v>
      </c>
      <c r="C55" s="2">
        <v>6</v>
      </c>
      <c r="D55" s="2" t="s">
        <v>839</v>
      </c>
    </row>
    <row r="56" spans="1:4">
      <c r="A56" s="3" t="s">
        <v>942</v>
      </c>
      <c r="B56" s="2" t="s">
        <v>943</v>
      </c>
      <c r="C56" s="2">
        <v>6</v>
      </c>
      <c r="D56" s="2" t="s">
        <v>839</v>
      </c>
    </row>
    <row r="57" spans="1:4">
      <c r="A57" s="3" t="s">
        <v>944</v>
      </c>
      <c r="B57" s="2" t="s">
        <v>945</v>
      </c>
      <c r="C57" s="2">
        <v>6</v>
      </c>
      <c r="D57" s="2" t="s">
        <v>839</v>
      </c>
    </row>
    <row r="58" spans="1:4">
      <c r="A58" s="3" t="s">
        <v>946</v>
      </c>
      <c r="B58" s="2" t="s">
        <v>947</v>
      </c>
      <c r="C58" s="2">
        <v>6</v>
      </c>
      <c r="D58" s="2" t="s">
        <v>839</v>
      </c>
    </row>
    <row r="59" spans="1:4">
      <c r="A59" s="3" t="s">
        <v>948</v>
      </c>
      <c r="B59" s="2" t="s">
        <v>949</v>
      </c>
      <c r="C59" s="2">
        <v>6</v>
      </c>
      <c r="D59" s="2" t="s">
        <v>839</v>
      </c>
    </row>
    <row r="60" spans="1:4">
      <c r="A60" s="3" t="s">
        <v>950</v>
      </c>
      <c r="B60" s="2" t="s">
        <v>951</v>
      </c>
      <c r="C60" s="2">
        <v>6</v>
      </c>
      <c r="D60" s="2" t="s">
        <v>839</v>
      </c>
    </row>
    <row r="61" spans="1:4">
      <c r="A61" s="3" t="s">
        <v>952</v>
      </c>
      <c r="B61" s="2" t="s">
        <v>953</v>
      </c>
      <c r="C61" s="2">
        <v>6</v>
      </c>
      <c r="D61" s="2" t="s">
        <v>839</v>
      </c>
    </row>
    <row r="62" spans="1:4">
      <c r="A62" s="3" t="s">
        <v>954</v>
      </c>
      <c r="B62" s="2" t="s">
        <v>955</v>
      </c>
      <c r="C62" s="2">
        <v>6</v>
      </c>
      <c r="D62" s="2" t="s">
        <v>839</v>
      </c>
    </row>
    <row r="63" spans="1:4">
      <c r="A63" s="3" t="s">
        <v>956</v>
      </c>
      <c r="B63" s="2" t="s">
        <v>957</v>
      </c>
      <c r="C63" s="2">
        <v>6</v>
      </c>
      <c r="D63" s="2" t="s">
        <v>839</v>
      </c>
    </row>
    <row r="64" spans="1:4">
      <c r="A64" s="3" t="s">
        <v>958</v>
      </c>
      <c r="B64" s="2" t="s">
        <v>959</v>
      </c>
      <c r="C64" s="2">
        <v>6</v>
      </c>
      <c r="D64" s="2" t="s">
        <v>839</v>
      </c>
    </row>
    <row r="65" spans="1:4">
      <c r="A65" s="3" t="s">
        <v>960</v>
      </c>
      <c r="B65" s="2" t="s">
        <v>961</v>
      </c>
      <c r="C65" s="2">
        <v>6</v>
      </c>
      <c r="D65" s="2" t="s">
        <v>839</v>
      </c>
    </row>
    <row r="66" spans="1:4">
      <c r="A66" s="3" t="s">
        <v>962</v>
      </c>
      <c r="B66" s="2" t="s">
        <v>963</v>
      </c>
      <c r="C66" s="2">
        <v>6</v>
      </c>
      <c r="D66" s="2" t="s">
        <v>839</v>
      </c>
    </row>
    <row r="67" spans="1:4">
      <c r="A67" s="3" t="s">
        <v>964</v>
      </c>
      <c r="B67" s="2" t="s">
        <v>965</v>
      </c>
      <c r="C67" s="2">
        <v>6</v>
      </c>
      <c r="D67" s="2" t="s">
        <v>839</v>
      </c>
    </row>
    <row r="68" spans="1:4">
      <c r="A68" s="3" t="s">
        <v>966</v>
      </c>
      <c r="B68" s="2" t="s">
        <v>967</v>
      </c>
      <c r="C68" s="2">
        <v>6</v>
      </c>
      <c r="D68" s="2" t="s">
        <v>839</v>
      </c>
    </row>
    <row r="69" spans="1:4">
      <c r="A69" s="3" t="s">
        <v>968</v>
      </c>
      <c r="B69" s="2" t="s">
        <v>969</v>
      </c>
      <c r="C69" s="2">
        <v>6</v>
      </c>
      <c r="D69" s="2" t="s">
        <v>839</v>
      </c>
    </row>
    <row r="70" spans="1:4">
      <c r="A70" s="3" t="s">
        <v>970</v>
      </c>
      <c r="B70" s="2" t="s">
        <v>971</v>
      </c>
      <c r="C70" s="2">
        <v>6</v>
      </c>
      <c r="D70" s="2" t="s">
        <v>839</v>
      </c>
    </row>
    <row r="71" spans="1:4">
      <c r="A71" s="3" t="s">
        <v>972</v>
      </c>
      <c r="B71" s="2" t="s">
        <v>973</v>
      </c>
      <c r="C71" s="2">
        <v>6</v>
      </c>
      <c r="D71" s="2" t="s">
        <v>839</v>
      </c>
    </row>
    <row r="72" spans="1:4">
      <c r="A72" s="3" t="s">
        <v>974</v>
      </c>
      <c r="B72" s="2" t="s">
        <v>975</v>
      </c>
      <c r="C72" s="2">
        <v>6</v>
      </c>
      <c r="D72" s="2" t="s">
        <v>839</v>
      </c>
    </row>
    <row r="73" spans="1:4">
      <c r="A73" s="3" t="s">
        <v>976</v>
      </c>
      <c r="B73" s="2" t="s">
        <v>977</v>
      </c>
      <c r="C73" s="2">
        <v>6</v>
      </c>
      <c r="D73" s="2" t="s">
        <v>839</v>
      </c>
    </row>
    <row r="74" spans="1:4">
      <c r="A74" s="3" t="s">
        <v>978</v>
      </c>
      <c r="B74" s="2" t="s">
        <v>979</v>
      </c>
      <c r="C74" s="2">
        <v>6</v>
      </c>
      <c r="D74" s="2" t="s">
        <v>839</v>
      </c>
    </row>
    <row r="75" spans="1:4">
      <c r="A75" s="3" t="s">
        <v>980</v>
      </c>
      <c r="B75" s="2" t="s">
        <v>981</v>
      </c>
      <c r="C75" s="2">
        <v>6</v>
      </c>
      <c r="D75" s="2" t="s">
        <v>839</v>
      </c>
    </row>
    <row r="76" spans="1:4">
      <c r="A76" s="3" t="s">
        <v>982</v>
      </c>
      <c r="B76" s="2" t="s">
        <v>983</v>
      </c>
      <c r="C76" s="2">
        <v>6</v>
      </c>
      <c r="D76" s="2" t="s">
        <v>839</v>
      </c>
    </row>
    <row r="77" spans="1:4">
      <c r="A77" s="3" t="s">
        <v>984</v>
      </c>
      <c r="B77" s="2" t="s">
        <v>985</v>
      </c>
      <c r="C77" s="2">
        <v>6</v>
      </c>
      <c r="D77" s="2" t="s">
        <v>839</v>
      </c>
    </row>
    <row r="78" spans="1:4">
      <c r="A78" s="3" t="s">
        <v>986</v>
      </c>
      <c r="B78" s="2" t="s">
        <v>987</v>
      </c>
      <c r="C78" s="2">
        <v>6</v>
      </c>
      <c r="D78" s="2" t="s">
        <v>839</v>
      </c>
    </row>
    <row r="79" spans="1:4">
      <c r="A79" s="3" t="s">
        <v>988</v>
      </c>
      <c r="B79" s="2" t="s">
        <v>989</v>
      </c>
      <c r="C79" s="2">
        <v>6</v>
      </c>
      <c r="D79" s="2" t="s">
        <v>839</v>
      </c>
    </row>
    <row r="80" spans="1:4">
      <c r="A80" s="3" t="s">
        <v>990</v>
      </c>
      <c r="B80" s="2" t="s">
        <v>991</v>
      </c>
      <c r="C80" s="2">
        <v>6</v>
      </c>
      <c r="D80" s="2" t="s">
        <v>839</v>
      </c>
    </row>
    <row r="81" spans="1:4">
      <c r="A81" s="3" t="s">
        <v>992</v>
      </c>
      <c r="B81" s="2" t="s">
        <v>993</v>
      </c>
      <c r="C81" s="2">
        <v>6</v>
      </c>
      <c r="D81" s="2" t="s">
        <v>839</v>
      </c>
    </row>
    <row r="82" spans="1:4">
      <c r="A82" s="3" t="s">
        <v>994</v>
      </c>
      <c r="B82" s="2" t="s">
        <v>995</v>
      </c>
      <c r="C82" s="2">
        <v>6</v>
      </c>
      <c r="D82" s="2" t="s">
        <v>839</v>
      </c>
    </row>
    <row r="83" spans="1:4">
      <c r="A83" s="3" t="s">
        <v>996</v>
      </c>
      <c r="B83" s="2" t="s">
        <v>997</v>
      </c>
      <c r="C83" s="2">
        <v>6</v>
      </c>
      <c r="D83" s="2" t="s">
        <v>839</v>
      </c>
    </row>
    <row r="84" spans="1:4">
      <c r="A84" s="3" t="s">
        <v>998</v>
      </c>
      <c r="B84" s="2" t="s">
        <v>999</v>
      </c>
      <c r="C84" s="2">
        <v>6</v>
      </c>
      <c r="D84" s="2" t="s">
        <v>839</v>
      </c>
    </row>
    <row r="85" spans="1:4">
      <c r="A85" s="3" t="s">
        <v>1000</v>
      </c>
      <c r="B85" s="2" t="s">
        <v>1001</v>
      </c>
      <c r="C85" s="2">
        <v>6</v>
      </c>
      <c r="D85" s="2" t="s">
        <v>839</v>
      </c>
    </row>
    <row r="86" spans="1:4">
      <c r="A86" s="3" t="s">
        <v>1002</v>
      </c>
      <c r="B86" s="2" t="s">
        <v>1003</v>
      </c>
      <c r="C86" s="2">
        <v>6</v>
      </c>
      <c r="D86" s="2" t="s">
        <v>839</v>
      </c>
    </row>
    <row r="87" spans="1:4">
      <c r="A87" s="3" t="s">
        <v>1004</v>
      </c>
      <c r="B87" s="2" t="s">
        <v>1005</v>
      </c>
      <c r="C87" s="2">
        <v>6</v>
      </c>
      <c r="D87" s="2" t="s">
        <v>839</v>
      </c>
    </row>
    <row r="88" spans="1:4">
      <c r="A88" s="3" t="s">
        <v>1006</v>
      </c>
      <c r="B88" s="2" t="s">
        <v>1007</v>
      </c>
      <c r="C88" s="2">
        <v>6</v>
      </c>
      <c r="D88" s="2" t="s">
        <v>839</v>
      </c>
    </row>
    <row r="89" spans="1:4">
      <c r="A89" s="3" t="s">
        <v>1008</v>
      </c>
      <c r="B89" s="2" t="s">
        <v>1009</v>
      </c>
      <c r="C89" s="2">
        <v>6</v>
      </c>
      <c r="D89" s="2" t="s">
        <v>839</v>
      </c>
    </row>
    <row r="90" spans="1:4">
      <c r="A90" s="3" t="s">
        <v>1010</v>
      </c>
      <c r="B90" s="2" t="s">
        <v>1011</v>
      </c>
      <c r="C90" s="2">
        <v>6</v>
      </c>
      <c r="D90" s="2" t="s">
        <v>839</v>
      </c>
    </row>
    <row r="91" spans="1:4">
      <c r="A91" s="3" t="s">
        <v>1012</v>
      </c>
      <c r="B91" s="2" t="s">
        <v>1013</v>
      </c>
      <c r="C91" s="2">
        <v>6</v>
      </c>
      <c r="D91" s="2" t="s">
        <v>839</v>
      </c>
    </row>
    <row r="92" spans="1:4">
      <c r="A92" s="3" t="s">
        <v>1014</v>
      </c>
      <c r="B92" s="2" t="s">
        <v>1015</v>
      </c>
      <c r="C92" s="2">
        <v>6</v>
      </c>
      <c r="D92" s="2" t="s">
        <v>839</v>
      </c>
    </row>
    <row r="93" spans="1:4">
      <c r="A93" s="3" t="s">
        <v>1016</v>
      </c>
      <c r="B93" s="2" t="s">
        <v>1017</v>
      </c>
      <c r="C93" s="2">
        <v>6</v>
      </c>
      <c r="D93" s="2" t="s">
        <v>839</v>
      </c>
    </row>
    <row r="94" spans="1:4">
      <c r="A94" s="3" t="s">
        <v>1018</v>
      </c>
      <c r="B94" s="2" t="s">
        <v>1019</v>
      </c>
      <c r="C94" s="2">
        <v>6</v>
      </c>
      <c r="D94" s="2" t="s">
        <v>839</v>
      </c>
    </row>
    <row r="95" spans="1:4">
      <c r="A95" s="3" t="s">
        <v>1020</v>
      </c>
      <c r="B95" s="2" t="s">
        <v>1021</v>
      </c>
      <c r="C95" s="2">
        <v>6</v>
      </c>
      <c r="D95" s="2" t="s">
        <v>839</v>
      </c>
    </row>
    <row r="96" spans="1:4">
      <c r="A96" s="3" t="s">
        <v>1022</v>
      </c>
      <c r="B96" s="2" t="s">
        <v>1023</v>
      </c>
      <c r="C96" s="2">
        <v>6</v>
      </c>
      <c r="D96" s="2" t="s">
        <v>839</v>
      </c>
    </row>
    <row r="97" spans="1:4">
      <c r="A97" s="3" t="s">
        <v>1024</v>
      </c>
      <c r="B97" s="2" t="s">
        <v>1025</v>
      </c>
      <c r="C97" s="2">
        <v>6</v>
      </c>
      <c r="D97" s="2" t="s">
        <v>839</v>
      </c>
    </row>
    <row r="98" spans="1:4">
      <c r="A98" s="3" t="s">
        <v>1026</v>
      </c>
      <c r="B98" s="2" t="s">
        <v>1027</v>
      </c>
      <c r="C98" s="2">
        <v>6</v>
      </c>
      <c r="D98" s="2" t="s">
        <v>839</v>
      </c>
    </row>
    <row r="99" spans="1:4">
      <c r="A99" s="3" t="s">
        <v>1028</v>
      </c>
      <c r="B99" s="2" t="s">
        <v>1029</v>
      </c>
      <c r="C99" s="2">
        <v>6</v>
      </c>
      <c r="D99" s="2" t="s">
        <v>839</v>
      </c>
    </row>
    <row r="100" spans="1:4">
      <c r="A100" s="3" t="s">
        <v>1030</v>
      </c>
      <c r="B100" s="2" t="s">
        <v>1031</v>
      </c>
      <c r="C100" s="2">
        <v>6</v>
      </c>
      <c r="D100" s="2" t="s">
        <v>839</v>
      </c>
    </row>
    <row r="101" spans="1:4">
      <c r="A101" s="3" t="s">
        <v>1032</v>
      </c>
      <c r="B101" s="2" t="s">
        <v>1033</v>
      </c>
      <c r="C101" s="2">
        <v>6</v>
      </c>
      <c r="D101" s="2" t="s">
        <v>839</v>
      </c>
    </row>
    <row r="102" spans="1:4">
      <c r="A102" s="3" t="s">
        <v>1034</v>
      </c>
      <c r="B102" s="2" t="s">
        <v>1035</v>
      </c>
      <c r="C102" s="2">
        <v>6</v>
      </c>
      <c r="D102" s="2" t="s">
        <v>839</v>
      </c>
    </row>
    <row r="103" spans="1:4">
      <c r="A103" s="3" t="s">
        <v>1036</v>
      </c>
      <c r="B103" s="2" t="s">
        <v>1037</v>
      </c>
      <c r="C103" s="2">
        <v>6</v>
      </c>
      <c r="D103" s="2" t="s">
        <v>839</v>
      </c>
    </row>
    <row r="104" spans="1:4">
      <c r="A104" s="3" t="s">
        <v>1038</v>
      </c>
      <c r="B104" s="2" t="s">
        <v>1039</v>
      </c>
      <c r="C104" s="2">
        <v>6</v>
      </c>
      <c r="D104" s="2" t="s">
        <v>839</v>
      </c>
    </row>
    <row r="105" spans="1:4">
      <c r="A105" s="3" t="s">
        <v>1040</v>
      </c>
      <c r="B105" s="2" t="s">
        <v>1041</v>
      </c>
      <c r="C105" s="2">
        <v>6</v>
      </c>
      <c r="D105" s="2" t="s">
        <v>839</v>
      </c>
    </row>
    <row r="106" spans="1:4">
      <c r="A106" s="3" t="s">
        <v>1042</v>
      </c>
      <c r="B106" s="2" t="s">
        <v>1043</v>
      </c>
      <c r="C106" s="2">
        <v>6</v>
      </c>
      <c r="D106" s="2" t="s">
        <v>839</v>
      </c>
    </row>
    <row r="107" spans="1:4">
      <c r="A107" s="3" t="s">
        <v>1044</v>
      </c>
      <c r="B107" s="2" t="s">
        <v>1045</v>
      </c>
      <c r="C107" s="2">
        <v>6</v>
      </c>
      <c r="D107" s="2" t="s">
        <v>839</v>
      </c>
    </row>
    <row r="108" spans="1:4">
      <c r="A108" s="3" t="s">
        <v>1046</v>
      </c>
      <c r="B108" s="2" t="s">
        <v>1047</v>
      </c>
      <c r="C108" s="2">
        <v>6</v>
      </c>
      <c r="D108" s="2" t="s">
        <v>839</v>
      </c>
    </row>
    <row r="109" spans="1:4">
      <c r="A109" s="3" t="s">
        <v>1048</v>
      </c>
      <c r="B109" s="2" t="s">
        <v>1049</v>
      </c>
      <c r="C109" s="2">
        <v>6</v>
      </c>
      <c r="D109" s="2" t="s">
        <v>839</v>
      </c>
    </row>
    <row r="110" spans="1:4">
      <c r="A110" s="3" t="s">
        <v>1050</v>
      </c>
      <c r="B110" s="2" t="s">
        <v>1051</v>
      </c>
      <c r="C110" s="2">
        <v>6</v>
      </c>
      <c r="D110" s="2" t="s">
        <v>839</v>
      </c>
    </row>
    <row r="111" spans="1:4">
      <c r="A111" s="3" t="s">
        <v>1052</v>
      </c>
      <c r="B111" s="2" t="s">
        <v>1053</v>
      </c>
      <c r="C111" s="2">
        <v>6</v>
      </c>
      <c r="D111" s="2" t="s">
        <v>839</v>
      </c>
    </row>
    <row r="112" spans="1:4">
      <c r="A112" s="3" t="s">
        <v>1054</v>
      </c>
      <c r="B112" s="2" t="s">
        <v>1055</v>
      </c>
      <c r="C112" s="2">
        <v>6</v>
      </c>
      <c r="D112" s="2" t="s">
        <v>839</v>
      </c>
    </row>
    <row r="113" spans="1:4">
      <c r="A113" s="3" t="s">
        <v>1056</v>
      </c>
      <c r="B113" s="2" t="s">
        <v>1057</v>
      </c>
      <c r="C113" s="2">
        <v>6</v>
      </c>
      <c r="D113" s="2" t="s">
        <v>839</v>
      </c>
    </row>
    <row r="114" spans="1:4">
      <c r="A114" s="3" t="s">
        <v>1058</v>
      </c>
      <c r="B114" s="2" t="s">
        <v>1059</v>
      </c>
      <c r="C114" s="2">
        <v>6</v>
      </c>
      <c r="D114" s="2" t="s">
        <v>839</v>
      </c>
    </row>
    <row r="115" spans="1:4">
      <c r="A115" s="3" t="s">
        <v>1060</v>
      </c>
      <c r="B115" s="2" t="s">
        <v>1061</v>
      </c>
      <c r="C115" s="2">
        <v>6</v>
      </c>
      <c r="D115" s="2" t="s">
        <v>839</v>
      </c>
    </row>
    <row r="116" spans="1:4">
      <c r="A116" s="3" t="s">
        <v>1062</v>
      </c>
      <c r="B116" s="2" t="s">
        <v>1063</v>
      </c>
      <c r="C116" s="2">
        <v>6</v>
      </c>
      <c r="D116" s="2" t="s">
        <v>839</v>
      </c>
    </row>
    <row r="117" spans="1:4">
      <c r="A117" s="3" t="s">
        <v>1064</v>
      </c>
      <c r="B117" s="2" t="s">
        <v>1065</v>
      </c>
      <c r="C117" s="2">
        <v>6</v>
      </c>
      <c r="D117" s="2" t="s">
        <v>839</v>
      </c>
    </row>
    <row r="118" spans="1:4">
      <c r="A118" s="3" t="s">
        <v>1066</v>
      </c>
      <c r="B118" s="2" t="s">
        <v>1067</v>
      </c>
      <c r="C118" s="2">
        <v>6</v>
      </c>
      <c r="D118" s="2" t="s">
        <v>839</v>
      </c>
    </row>
    <row r="119" spans="1:4">
      <c r="A119" s="3" t="s">
        <v>1068</v>
      </c>
      <c r="B119" s="2" t="s">
        <v>1069</v>
      </c>
      <c r="C119" s="2">
        <v>6</v>
      </c>
      <c r="D119" s="2" t="s">
        <v>839</v>
      </c>
    </row>
    <row r="120" spans="1:4">
      <c r="A120" s="3" t="s">
        <v>1070</v>
      </c>
      <c r="B120" s="2" t="s">
        <v>1071</v>
      </c>
      <c r="C120" s="2">
        <v>6</v>
      </c>
      <c r="D120" s="2" t="s">
        <v>839</v>
      </c>
    </row>
    <row r="121" spans="1:4">
      <c r="A121" s="3" t="s">
        <v>1072</v>
      </c>
      <c r="B121" s="2" t="s">
        <v>1073</v>
      </c>
      <c r="C121" s="2">
        <v>6</v>
      </c>
      <c r="D121" s="2" t="s">
        <v>839</v>
      </c>
    </row>
    <row r="122" spans="1:4">
      <c r="A122" s="3" t="s">
        <v>1074</v>
      </c>
      <c r="B122" s="2" t="s">
        <v>1075</v>
      </c>
      <c r="C122" s="2">
        <v>6</v>
      </c>
      <c r="D122" s="2" t="s">
        <v>839</v>
      </c>
    </row>
    <row r="123" spans="1:4">
      <c r="A123" s="3" t="s">
        <v>1076</v>
      </c>
      <c r="B123" s="2" t="s">
        <v>1077</v>
      </c>
      <c r="C123" s="2">
        <v>6</v>
      </c>
      <c r="D123" s="2" t="s">
        <v>839</v>
      </c>
    </row>
    <row r="124" spans="1:4">
      <c r="A124" s="3" t="s">
        <v>1078</v>
      </c>
      <c r="B124" s="2" t="s">
        <v>1079</v>
      </c>
      <c r="C124" s="2">
        <v>6</v>
      </c>
      <c r="D124" s="2" t="s">
        <v>839</v>
      </c>
    </row>
    <row r="125" spans="1:4">
      <c r="A125" s="3" t="s">
        <v>1080</v>
      </c>
      <c r="B125" s="2" t="s">
        <v>1081</v>
      </c>
      <c r="C125" s="2">
        <v>6</v>
      </c>
      <c r="D125" s="2" t="s">
        <v>839</v>
      </c>
    </row>
    <row r="126" spans="1:4">
      <c r="A126" s="3" t="s">
        <v>1082</v>
      </c>
      <c r="B126" s="2" t="s">
        <v>1083</v>
      </c>
      <c r="C126" s="2">
        <v>6</v>
      </c>
      <c r="D126" s="2" t="s">
        <v>839</v>
      </c>
    </row>
    <row r="127" spans="1:4">
      <c r="A127" s="3" t="s">
        <v>1084</v>
      </c>
      <c r="B127" s="2" t="s">
        <v>1085</v>
      </c>
      <c r="C127" s="2">
        <v>6</v>
      </c>
      <c r="D127" s="2" t="s">
        <v>839</v>
      </c>
    </row>
    <row r="128" spans="1:4">
      <c r="A128" s="3" t="s">
        <v>1086</v>
      </c>
      <c r="B128" s="2" t="s">
        <v>1087</v>
      </c>
      <c r="C128" s="2">
        <v>6</v>
      </c>
      <c r="D128" s="2" t="s">
        <v>839</v>
      </c>
    </row>
    <row r="129" spans="1:4">
      <c r="A129" s="3" t="s">
        <v>1088</v>
      </c>
      <c r="B129" s="2" t="s">
        <v>1089</v>
      </c>
      <c r="C129" s="2">
        <v>6</v>
      </c>
      <c r="D129" s="2" t="s">
        <v>839</v>
      </c>
    </row>
    <row r="130" spans="1:4">
      <c r="A130" s="3" t="s">
        <v>1090</v>
      </c>
      <c r="B130" s="2" t="s">
        <v>1091</v>
      </c>
      <c r="C130" s="2">
        <v>6</v>
      </c>
      <c r="D130" s="2" t="s">
        <v>839</v>
      </c>
    </row>
    <row r="131" spans="1:4">
      <c r="A131" s="3" t="s">
        <v>1092</v>
      </c>
      <c r="B131" s="2" t="s">
        <v>1093</v>
      </c>
      <c r="C131" s="2">
        <v>6</v>
      </c>
      <c r="D131" s="2" t="s">
        <v>839</v>
      </c>
    </row>
    <row r="132" spans="1:4">
      <c r="A132" s="3" t="s">
        <v>1094</v>
      </c>
      <c r="B132" s="2" t="s">
        <v>1095</v>
      </c>
      <c r="C132" s="2">
        <v>6</v>
      </c>
      <c r="D132" s="2" t="s">
        <v>839</v>
      </c>
    </row>
    <row r="133" spans="1:4">
      <c r="A133" s="3" t="s">
        <v>1096</v>
      </c>
      <c r="B133" s="2" t="s">
        <v>1097</v>
      </c>
      <c r="C133" s="2">
        <v>6</v>
      </c>
      <c r="D133" s="2" t="s">
        <v>839</v>
      </c>
    </row>
    <row r="134" spans="1:4">
      <c r="A134" s="3" t="s">
        <v>1098</v>
      </c>
      <c r="B134" s="2" t="s">
        <v>1099</v>
      </c>
      <c r="C134" s="2">
        <v>6</v>
      </c>
      <c r="D134" s="2" t="s">
        <v>839</v>
      </c>
    </row>
    <row r="135" spans="1:4">
      <c r="A135" s="3" t="s">
        <v>1100</v>
      </c>
      <c r="B135" s="2" t="s">
        <v>1101</v>
      </c>
      <c r="C135" s="2">
        <v>6</v>
      </c>
      <c r="D135" s="2" t="s">
        <v>839</v>
      </c>
    </row>
    <row r="136" spans="1:4">
      <c r="A136" s="3" t="s">
        <v>1102</v>
      </c>
      <c r="B136" s="2" t="s">
        <v>1103</v>
      </c>
      <c r="C136" s="2">
        <v>6</v>
      </c>
      <c r="D136" s="2" t="s">
        <v>839</v>
      </c>
    </row>
    <row r="137" spans="1:4">
      <c r="A137" s="3" t="s">
        <v>1104</v>
      </c>
      <c r="B137" s="2" t="s">
        <v>1105</v>
      </c>
      <c r="C137" s="2">
        <v>6</v>
      </c>
      <c r="D137" s="2" t="s">
        <v>839</v>
      </c>
    </row>
    <row r="138" spans="1:4">
      <c r="A138" s="3" t="s">
        <v>1106</v>
      </c>
      <c r="B138" s="2" t="s">
        <v>1107</v>
      </c>
      <c r="C138" s="2">
        <v>6</v>
      </c>
      <c r="D138" s="2" t="s">
        <v>839</v>
      </c>
    </row>
    <row r="139" spans="1:4">
      <c r="A139" s="3" t="s">
        <v>1108</v>
      </c>
      <c r="B139" s="2" t="s">
        <v>1109</v>
      </c>
      <c r="C139" s="2">
        <v>6</v>
      </c>
      <c r="D139" s="2" t="s">
        <v>839</v>
      </c>
    </row>
    <row r="140" spans="1:4">
      <c r="A140" s="3" t="s">
        <v>1110</v>
      </c>
      <c r="B140" s="2" t="s">
        <v>1111</v>
      </c>
      <c r="C140" s="2">
        <v>6</v>
      </c>
      <c r="D140" s="2" t="s">
        <v>839</v>
      </c>
    </row>
    <row r="141" spans="1:4">
      <c r="A141" s="3" t="s">
        <v>1112</v>
      </c>
      <c r="B141" s="2" t="s">
        <v>1113</v>
      </c>
      <c r="C141" s="2">
        <v>6</v>
      </c>
      <c r="D141" s="2" t="s">
        <v>839</v>
      </c>
    </row>
    <row r="142" spans="1:4">
      <c r="A142" s="3" t="s">
        <v>1114</v>
      </c>
      <c r="B142" s="2" t="s">
        <v>1115</v>
      </c>
      <c r="C142" s="2">
        <v>6</v>
      </c>
      <c r="D142" s="2" t="s">
        <v>839</v>
      </c>
    </row>
    <row r="143" spans="1:4">
      <c r="A143" s="3" t="s">
        <v>1116</v>
      </c>
      <c r="B143" s="2" t="s">
        <v>1117</v>
      </c>
      <c r="C143" s="2">
        <v>6</v>
      </c>
      <c r="D143" s="2" t="s">
        <v>839</v>
      </c>
    </row>
    <row r="144" spans="1:4">
      <c r="A144" s="3" t="s">
        <v>1118</v>
      </c>
      <c r="B144" s="2" t="s">
        <v>1119</v>
      </c>
      <c r="C144" s="2">
        <v>6</v>
      </c>
      <c r="D144" s="2" t="s">
        <v>839</v>
      </c>
    </row>
    <row r="145" spans="1:4">
      <c r="A145" s="3" t="s">
        <v>1120</v>
      </c>
      <c r="B145" s="2" t="s">
        <v>1121</v>
      </c>
      <c r="C145" s="2">
        <v>6</v>
      </c>
      <c r="D145" s="2" t="s">
        <v>839</v>
      </c>
    </row>
    <row r="146" spans="1:4">
      <c r="A146" s="3" t="s">
        <v>1122</v>
      </c>
      <c r="B146" s="2" t="s">
        <v>1123</v>
      </c>
      <c r="C146" s="2">
        <v>6</v>
      </c>
      <c r="D146" s="2" t="s">
        <v>839</v>
      </c>
    </row>
    <row r="147" spans="1:4">
      <c r="A147" s="3" t="s">
        <v>1124</v>
      </c>
      <c r="B147" s="2" t="s">
        <v>1125</v>
      </c>
      <c r="C147" s="2">
        <v>6</v>
      </c>
      <c r="D147" s="2" t="s">
        <v>839</v>
      </c>
    </row>
    <row r="148" spans="1:4">
      <c r="A148" s="3" t="s">
        <v>1126</v>
      </c>
      <c r="B148" s="2" t="s">
        <v>1127</v>
      </c>
      <c r="C148" s="2">
        <v>6</v>
      </c>
      <c r="D148" s="2" t="s">
        <v>839</v>
      </c>
    </row>
    <row r="149" spans="1:4">
      <c r="A149" s="3" t="s">
        <v>1128</v>
      </c>
      <c r="B149" s="2" t="s">
        <v>1129</v>
      </c>
      <c r="C149" s="2">
        <v>6</v>
      </c>
      <c r="D149" s="2" t="s">
        <v>839</v>
      </c>
    </row>
    <row r="150" spans="1:4">
      <c r="A150" s="3" t="s">
        <v>1130</v>
      </c>
      <c r="B150" s="2" t="s">
        <v>1131</v>
      </c>
      <c r="C150" s="2">
        <v>6</v>
      </c>
      <c r="D150" s="2" t="s">
        <v>839</v>
      </c>
    </row>
    <row r="151" spans="1:4">
      <c r="A151" s="3" t="s">
        <v>1132</v>
      </c>
      <c r="B151" s="2" t="s">
        <v>1133</v>
      </c>
      <c r="C151" s="2">
        <v>6</v>
      </c>
      <c r="D151" s="2" t="s">
        <v>839</v>
      </c>
    </row>
    <row r="152" spans="1:4">
      <c r="A152" s="3" t="s">
        <v>1134</v>
      </c>
      <c r="B152" s="2" t="s">
        <v>1135</v>
      </c>
      <c r="C152" s="2">
        <v>6</v>
      </c>
      <c r="D152" s="2" t="s">
        <v>839</v>
      </c>
    </row>
    <row r="153" spans="1:4">
      <c r="A153" s="3" t="s">
        <v>1136</v>
      </c>
      <c r="B153" s="2" t="s">
        <v>1137</v>
      </c>
      <c r="C153" s="2">
        <v>6</v>
      </c>
      <c r="D153" s="2" t="s">
        <v>839</v>
      </c>
    </row>
    <row r="154" spans="1:4">
      <c r="A154" s="3" t="s">
        <v>1138</v>
      </c>
      <c r="B154" s="2" t="s">
        <v>1139</v>
      </c>
      <c r="C154" s="2">
        <v>6</v>
      </c>
      <c r="D154" s="2" t="s">
        <v>839</v>
      </c>
    </row>
    <row r="155" spans="1:4">
      <c r="A155" s="3" t="s">
        <v>1140</v>
      </c>
      <c r="B155" s="2" t="s">
        <v>1141</v>
      </c>
      <c r="C155" s="2">
        <v>6</v>
      </c>
      <c r="D155" s="2" t="s">
        <v>839</v>
      </c>
    </row>
    <row r="156" spans="1:4">
      <c r="A156" s="3" t="s">
        <v>1142</v>
      </c>
      <c r="B156" s="2" t="s">
        <v>1143</v>
      </c>
      <c r="C156" s="2">
        <v>6</v>
      </c>
      <c r="D156" s="2" t="s">
        <v>839</v>
      </c>
    </row>
    <row r="157" spans="1:4">
      <c r="A157" s="3" t="s">
        <v>1144</v>
      </c>
      <c r="B157" s="2" t="s">
        <v>1145</v>
      </c>
      <c r="C157" s="2">
        <v>6</v>
      </c>
      <c r="D157" s="2" t="s">
        <v>839</v>
      </c>
    </row>
    <row r="158" spans="1:4">
      <c r="A158" s="3" t="s">
        <v>1146</v>
      </c>
      <c r="B158" s="2" t="s">
        <v>1147</v>
      </c>
      <c r="C158" s="2">
        <v>6</v>
      </c>
      <c r="D158" s="2" t="s">
        <v>839</v>
      </c>
    </row>
    <row r="159" spans="1:4">
      <c r="A159" s="3" t="s">
        <v>1148</v>
      </c>
      <c r="B159" s="2" t="s">
        <v>1149</v>
      </c>
      <c r="C159" s="2">
        <v>6</v>
      </c>
      <c r="D159" s="2" t="s">
        <v>839</v>
      </c>
    </row>
    <row r="160" spans="1:4">
      <c r="A160" s="3" t="s">
        <v>1150</v>
      </c>
      <c r="B160" s="2" t="s">
        <v>1151</v>
      </c>
      <c r="C160" s="2">
        <v>6</v>
      </c>
      <c r="D160" s="2" t="s">
        <v>839</v>
      </c>
    </row>
    <row r="161" spans="1:4">
      <c r="A161" s="3" t="s">
        <v>1152</v>
      </c>
      <c r="B161" s="2" t="s">
        <v>1153</v>
      </c>
      <c r="C161" s="2">
        <v>6</v>
      </c>
      <c r="D161" s="2" t="s">
        <v>839</v>
      </c>
    </row>
    <row r="162" spans="1:4">
      <c r="A162" s="3" t="s">
        <v>1154</v>
      </c>
      <c r="B162" s="2" t="s">
        <v>1155</v>
      </c>
      <c r="C162" s="2">
        <v>6</v>
      </c>
      <c r="D162" s="2" t="s">
        <v>839</v>
      </c>
    </row>
    <row r="163" spans="1:4">
      <c r="A163" s="3" t="s">
        <v>1156</v>
      </c>
      <c r="B163" s="2" t="s">
        <v>1157</v>
      </c>
      <c r="C163" s="2">
        <v>6</v>
      </c>
      <c r="D163" s="2" t="s">
        <v>839</v>
      </c>
    </row>
    <row r="164" spans="1:4">
      <c r="A164" s="3" t="s">
        <v>1158</v>
      </c>
      <c r="B164" s="2" t="s">
        <v>1159</v>
      </c>
      <c r="C164" s="2">
        <v>6</v>
      </c>
      <c r="D164" s="2" t="s">
        <v>839</v>
      </c>
    </row>
    <row r="165" spans="1:4">
      <c r="A165" s="3" t="s">
        <v>1160</v>
      </c>
      <c r="B165" s="2" t="s">
        <v>1161</v>
      </c>
      <c r="C165" s="2">
        <v>6</v>
      </c>
      <c r="D165" s="2" t="s">
        <v>839</v>
      </c>
    </row>
    <row r="166" spans="1:4">
      <c r="A166" s="3" t="s">
        <v>1162</v>
      </c>
      <c r="B166" s="2" t="s">
        <v>1163</v>
      </c>
      <c r="C166" s="2">
        <v>6</v>
      </c>
      <c r="D166" s="2" t="s">
        <v>839</v>
      </c>
    </row>
    <row r="167" spans="1:4">
      <c r="A167" s="3" t="s">
        <v>1164</v>
      </c>
      <c r="B167" s="2" t="s">
        <v>1165</v>
      </c>
      <c r="C167" s="2">
        <v>6</v>
      </c>
      <c r="D167" s="2" t="s">
        <v>839</v>
      </c>
    </row>
    <row r="168" spans="1:4">
      <c r="A168" s="3" t="s">
        <v>1166</v>
      </c>
      <c r="B168" s="2" t="s">
        <v>1167</v>
      </c>
      <c r="C168" s="2">
        <v>6</v>
      </c>
      <c r="D168" s="2" t="s">
        <v>839</v>
      </c>
    </row>
    <row r="169" spans="1:4">
      <c r="A169" s="3" t="s">
        <v>1168</v>
      </c>
      <c r="B169" s="2" t="s">
        <v>1169</v>
      </c>
      <c r="C169" s="2">
        <v>6</v>
      </c>
      <c r="D169" s="2" t="s">
        <v>839</v>
      </c>
    </row>
    <row r="170" spans="1:4">
      <c r="A170" s="3" t="s">
        <v>1170</v>
      </c>
      <c r="B170" s="2" t="s">
        <v>1171</v>
      </c>
      <c r="C170" s="2">
        <v>6</v>
      </c>
      <c r="D170" s="2" t="s">
        <v>839</v>
      </c>
    </row>
    <row r="171" spans="1:4">
      <c r="A171" s="3" t="s">
        <v>1172</v>
      </c>
      <c r="B171" s="2" t="s">
        <v>1173</v>
      </c>
      <c r="C171" s="2">
        <v>6</v>
      </c>
      <c r="D171" s="2" t="s">
        <v>839</v>
      </c>
    </row>
    <row r="172" spans="1:4">
      <c r="A172" s="3" t="s">
        <v>1174</v>
      </c>
      <c r="B172" s="2" t="s">
        <v>1175</v>
      </c>
      <c r="C172" s="2">
        <v>6</v>
      </c>
      <c r="D172" s="2" t="s">
        <v>839</v>
      </c>
    </row>
    <row r="173" spans="1:4">
      <c r="A173" s="3" t="s">
        <v>1176</v>
      </c>
      <c r="B173" s="2" t="s">
        <v>1177</v>
      </c>
      <c r="C173" s="2">
        <v>6</v>
      </c>
      <c r="D173" s="2" t="s">
        <v>839</v>
      </c>
    </row>
    <row r="174" spans="1:4">
      <c r="A174" s="3" t="s">
        <v>1178</v>
      </c>
      <c r="B174" s="2" t="s">
        <v>1179</v>
      </c>
      <c r="C174" s="2">
        <v>6</v>
      </c>
      <c r="D174" s="2" t="s">
        <v>839</v>
      </c>
    </row>
    <row r="175" spans="1:4">
      <c r="A175" s="3" t="s">
        <v>1180</v>
      </c>
      <c r="B175" s="2" t="s">
        <v>1181</v>
      </c>
      <c r="C175" s="2">
        <v>6</v>
      </c>
      <c r="D175" s="2" t="s">
        <v>839</v>
      </c>
    </row>
    <row r="176" spans="1:4">
      <c r="A176" s="3" t="s">
        <v>1182</v>
      </c>
      <c r="B176" s="2" t="s">
        <v>1183</v>
      </c>
      <c r="C176" s="2">
        <v>6</v>
      </c>
      <c r="D176" s="2" t="s">
        <v>839</v>
      </c>
    </row>
    <row r="177" spans="1:4">
      <c r="A177" s="3" t="s">
        <v>1184</v>
      </c>
      <c r="B177" s="2" t="s">
        <v>1185</v>
      </c>
      <c r="C177" s="2">
        <v>6</v>
      </c>
      <c r="D177" s="2" t="s">
        <v>839</v>
      </c>
    </row>
    <row r="178" spans="1:4">
      <c r="A178" s="3" t="s">
        <v>1186</v>
      </c>
      <c r="B178" s="2" t="s">
        <v>1187</v>
      </c>
      <c r="C178" s="2">
        <v>6</v>
      </c>
      <c r="D178" s="2" t="s">
        <v>839</v>
      </c>
    </row>
    <row r="179" spans="1:4">
      <c r="A179" s="3" t="s">
        <v>1188</v>
      </c>
      <c r="B179" s="2" t="s">
        <v>1189</v>
      </c>
      <c r="C179" s="2">
        <v>6</v>
      </c>
      <c r="D179" s="2" t="s">
        <v>839</v>
      </c>
    </row>
    <row r="180" spans="1:4">
      <c r="A180" s="3" t="s">
        <v>1190</v>
      </c>
      <c r="B180" s="2" t="s">
        <v>1191</v>
      </c>
      <c r="C180" s="2">
        <v>6</v>
      </c>
      <c r="D180" s="2" t="s">
        <v>839</v>
      </c>
    </row>
    <row r="181" spans="1:4">
      <c r="A181" s="3" t="s">
        <v>1192</v>
      </c>
      <c r="B181" s="2" t="s">
        <v>1193</v>
      </c>
      <c r="C181" s="2">
        <v>6</v>
      </c>
      <c r="D181" s="2" t="s">
        <v>839</v>
      </c>
    </row>
    <row r="182" spans="1:4">
      <c r="A182" s="3" t="s">
        <v>1194</v>
      </c>
      <c r="B182" s="2" t="s">
        <v>1195</v>
      </c>
      <c r="C182" s="2">
        <v>6</v>
      </c>
      <c r="D182" s="2" t="s">
        <v>839</v>
      </c>
    </row>
    <row r="183" spans="1:4">
      <c r="A183" s="3" t="s">
        <v>1196</v>
      </c>
      <c r="B183" s="2" t="s">
        <v>1197</v>
      </c>
      <c r="C183" s="2">
        <v>6</v>
      </c>
      <c r="D183" s="2" t="s">
        <v>839</v>
      </c>
    </row>
    <row r="184" spans="1:4">
      <c r="A184" s="3" t="s">
        <v>1198</v>
      </c>
      <c r="B184" s="2" t="s">
        <v>1199</v>
      </c>
      <c r="C184" s="2">
        <v>6</v>
      </c>
      <c r="D184" s="2" t="s">
        <v>839</v>
      </c>
    </row>
    <row r="185" spans="1:4">
      <c r="A185" s="3" t="s">
        <v>1200</v>
      </c>
      <c r="B185" s="2" t="s">
        <v>1201</v>
      </c>
      <c r="C185" s="2">
        <v>6</v>
      </c>
      <c r="D185" s="2" t="s">
        <v>839</v>
      </c>
    </row>
    <row r="186" spans="1:4">
      <c r="A186" s="3" t="s">
        <v>1202</v>
      </c>
      <c r="B186" s="2" t="s">
        <v>1203</v>
      </c>
      <c r="C186" s="2">
        <v>6</v>
      </c>
      <c r="D186" s="2" t="s">
        <v>839</v>
      </c>
    </row>
    <row r="187" spans="1:4">
      <c r="A187" s="3" t="s">
        <v>1204</v>
      </c>
      <c r="B187" s="2" t="s">
        <v>1205</v>
      </c>
      <c r="C187" s="2">
        <v>6</v>
      </c>
      <c r="D187" s="2" t="s">
        <v>839</v>
      </c>
    </row>
    <row r="188" spans="1:4">
      <c r="A188" s="3" t="s">
        <v>1206</v>
      </c>
      <c r="B188" s="2" t="s">
        <v>1207</v>
      </c>
      <c r="C188" s="2">
        <v>6</v>
      </c>
      <c r="D188" s="2" t="s">
        <v>839</v>
      </c>
    </row>
    <row r="189" spans="1:4">
      <c r="A189" s="3" t="s">
        <v>1208</v>
      </c>
      <c r="B189" s="2" t="s">
        <v>1209</v>
      </c>
      <c r="C189" s="2">
        <v>6</v>
      </c>
      <c r="D189" s="2" t="s">
        <v>839</v>
      </c>
    </row>
    <row r="190" spans="1:4">
      <c r="A190" s="3" t="s">
        <v>1210</v>
      </c>
      <c r="B190" s="2" t="s">
        <v>1211</v>
      </c>
      <c r="C190" s="2">
        <v>6</v>
      </c>
      <c r="D190" s="2" t="s">
        <v>839</v>
      </c>
    </row>
    <row r="191" spans="1:4">
      <c r="A191" s="3" t="s">
        <v>1212</v>
      </c>
      <c r="B191" s="2" t="s">
        <v>1213</v>
      </c>
      <c r="C191" s="2">
        <v>6</v>
      </c>
      <c r="D191" s="2" t="s">
        <v>839</v>
      </c>
    </row>
    <row r="192" spans="1:4">
      <c r="A192" s="3" t="s">
        <v>1214</v>
      </c>
      <c r="B192" s="2" t="s">
        <v>1215</v>
      </c>
      <c r="C192" s="2">
        <v>6</v>
      </c>
      <c r="D192" s="2" t="s">
        <v>839</v>
      </c>
    </row>
    <row r="193" spans="1:4">
      <c r="A193" s="3" t="s">
        <v>1216</v>
      </c>
      <c r="B193" s="2" t="s">
        <v>1217</v>
      </c>
      <c r="C193" s="2">
        <v>6</v>
      </c>
      <c r="D193" s="2" t="s">
        <v>839</v>
      </c>
    </row>
    <row r="194" spans="1:4">
      <c r="A194" s="3" t="s">
        <v>1218</v>
      </c>
      <c r="B194" s="2" t="s">
        <v>1219</v>
      </c>
      <c r="C194" s="2">
        <v>6</v>
      </c>
      <c r="D194" s="2" t="s">
        <v>839</v>
      </c>
    </row>
    <row r="195" spans="1:4">
      <c r="A195" s="3" t="s">
        <v>1220</v>
      </c>
      <c r="B195" s="2" t="s">
        <v>1221</v>
      </c>
      <c r="C195" s="2">
        <v>6</v>
      </c>
      <c r="D195" s="2" t="s">
        <v>839</v>
      </c>
    </row>
    <row r="196" spans="1:4">
      <c r="A196" s="3" t="s">
        <v>1222</v>
      </c>
      <c r="B196" s="2" t="s">
        <v>1223</v>
      </c>
      <c r="C196" s="2">
        <v>6</v>
      </c>
      <c r="D196" s="2" t="s">
        <v>839</v>
      </c>
    </row>
    <row r="197" spans="1:4">
      <c r="A197" s="3" t="s">
        <v>1224</v>
      </c>
      <c r="B197" s="2" t="s">
        <v>1225</v>
      </c>
      <c r="C197" s="2">
        <v>6</v>
      </c>
      <c r="D197" s="2" t="s">
        <v>839</v>
      </c>
    </row>
    <row r="198" spans="1:4">
      <c r="A198" s="3" t="s">
        <v>1226</v>
      </c>
      <c r="B198" s="2" t="s">
        <v>1227</v>
      </c>
      <c r="C198" s="2">
        <v>6</v>
      </c>
      <c r="D198" s="2" t="s">
        <v>839</v>
      </c>
    </row>
    <row r="199" spans="1:4">
      <c r="A199" s="3" t="s">
        <v>1228</v>
      </c>
      <c r="B199" s="2" t="s">
        <v>1229</v>
      </c>
      <c r="C199" s="2">
        <v>6</v>
      </c>
      <c r="D199" s="2" t="s">
        <v>839</v>
      </c>
    </row>
    <row r="200" spans="1:4">
      <c r="A200" s="3" t="s">
        <v>1230</v>
      </c>
      <c r="B200" s="2" t="s">
        <v>1231</v>
      </c>
      <c r="C200" s="2">
        <v>6</v>
      </c>
      <c r="D200" s="2" t="s">
        <v>839</v>
      </c>
    </row>
    <row r="201" spans="1:4">
      <c r="A201" s="3" t="s">
        <v>1232</v>
      </c>
      <c r="B201" s="2" t="s">
        <v>1233</v>
      </c>
      <c r="C201" s="2">
        <v>6</v>
      </c>
      <c r="D201" s="2" t="s">
        <v>839</v>
      </c>
    </row>
    <row r="202" spans="1:4">
      <c r="A202" s="3" t="s">
        <v>1234</v>
      </c>
      <c r="B202" s="2" t="s">
        <v>1235</v>
      </c>
      <c r="C202" s="2">
        <v>6</v>
      </c>
      <c r="D202" s="2" t="s">
        <v>839</v>
      </c>
    </row>
    <row r="203" spans="1:4">
      <c r="A203" s="3" t="s">
        <v>1236</v>
      </c>
      <c r="B203" s="2" t="s">
        <v>1237</v>
      </c>
      <c r="C203" s="2">
        <v>6</v>
      </c>
      <c r="D203" s="2" t="s">
        <v>839</v>
      </c>
    </row>
    <row r="204" spans="1:4">
      <c r="A204" s="3" t="s">
        <v>1238</v>
      </c>
      <c r="B204" s="2" t="s">
        <v>1239</v>
      </c>
      <c r="C204" s="2">
        <v>6</v>
      </c>
      <c r="D204" s="2" t="s">
        <v>839</v>
      </c>
    </row>
    <row r="205" spans="1:4">
      <c r="A205" s="3" t="s">
        <v>1240</v>
      </c>
      <c r="B205" s="2" t="s">
        <v>1241</v>
      </c>
      <c r="C205" s="2">
        <v>6</v>
      </c>
      <c r="D205" s="2" t="s">
        <v>839</v>
      </c>
    </row>
    <row r="206" spans="1:4">
      <c r="A206" s="3" t="s">
        <v>1242</v>
      </c>
      <c r="B206" s="2" t="s">
        <v>1243</v>
      </c>
      <c r="C206" s="2">
        <v>6</v>
      </c>
      <c r="D206" s="2" t="s">
        <v>839</v>
      </c>
    </row>
    <row r="207" spans="1:4">
      <c r="A207" s="3" t="s">
        <v>1244</v>
      </c>
      <c r="B207" s="2" t="s">
        <v>1245</v>
      </c>
      <c r="C207" s="2">
        <v>6</v>
      </c>
      <c r="D207" s="2" t="s">
        <v>839</v>
      </c>
    </row>
    <row r="208" spans="1:4">
      <c r="A208" s="3" t="s">
        <v>1246</v>
      </c>
      <c r="B208" s="2" t="s">
        <v>1247</v>
      </c>
      <c r="C208" s="2">
        <v>6</v>
      </c>
      <c r="D208" s="2" t="s">
        <v>839</v>
      </c>
    </row>
    <row r="209" spans="1:4">
      <c r="A209" s="3" t="s">
        <v>1248</v>
      </c>
      <c r="B209" s="2" t="s">
        <v>1249</v>
      </c>
      <c r="C209" s="2">
        <v>6</v>
      </c>
      <c r="D209" s="2" t="s">
        <v>839</v>
      </c>
    </row>
    <row r="210" spans="1:4">
      <c r="A210" s="3" t="s">
        <v>1250</v>
      </c>
      <c r="B210" s="2" t="s">
        <v>1251</v>
      </c>
      <c r="C210" s="2">
        <v>6</v>
      </c>
      <c r="D210" s="2" t="s">
        <v>839</v>
      </c>
    </row>
    <row r="211" spans="1:4">
      <c r="A211" s="3" t="s">
        <v>1252</v>
      </c>
      <c r="B211" s="2" t="s">
        <v>1253</v>
      </c>
      <c r="C211" s="2">
        <v>6</v>
      </c>
      <c r="D211" s="2" t="s">
        <v>839</v>
      </c>
    </row>
    <row r="212" spans="1:4">
      <c r="A212" s="3" t="s">
        <v>1254</v>
      </c>
      <c r="B212" s="2" t="s">
        <v>1255</v>
      </c>
      <c r="C212" s="2">
        <v>6</v>
      </c>
      <c r="D212" s="2" t="s">
        <v>839</v>
      </c>
    </row>
    <row r="213" spans="1:4">
      <c r="A213" s="3" t="s">
        <v>1256</v>
      </c>
      <c r="B213" s="2" t="s">
        <v>1257</v>
      </c>
      <c r="C213" s="2">
        <v>6</v>
      </c>
      <c r="D213" s="2" t="s">
        <v>839</v>
      </c>
    </row>
    <row r="214" spans="1:4">
      <c r="A214" s="3" t="s">
        <v>1258</v>
      </c>
      <c r="B214" s="2" t="s">
        <v>1259</v>
      </c>
      <c r="C214" s="2">
        <v>6</v>
      </c>
      <c r="D214" s="2" t="s">
        <v>839</v>
      </c>
    </row>
    <row r="215" spans="1:4">
      <c r="A215" s="3" t="s">
        <v>1260</v>
      </c>
      <c r="B215" s="2" t="s">
        <v>1261</v>
      </c>
      <c r="C215" s="2">
        <v>6</v>
      </c>
      <c r="D215" s="2" t="s">
        <v>839</v>
      </c>
    </row>
    <row r="216" spans="1:4">
      <c r="A216" s="3" t="s">
        <v>1262</v>
      </c>
      <c r="B216" s="2" t="s">
        <v>1263</v>
      </c>
      <c r="C216" s="2">
        <v>6</v>
      </c>
      <c r="D216" s="2" t="s">
        <v>839</v>
      </c>
    </row>
    <row r="217" spans="1:4">
      <c r="A217" s="3" t="s">
        <v>1264</v>
      </c>
      <c r="B217" s="2" t="s">
        <v>1265</v>
      </c>
      <c r="C217" s="2">
        <v>6</v>
      </c>
      <c r="D217" s="2" t="s">
        <v>839</v>
      </c>
    </row>
    <row r="218" spans="1:4">
      <c r="A218" s="3" t="s">
        <v>1266</v>
      </c>
      <c r="B218" s="2" t="s">
        <v>1267</v>
      </c>
      <c r="C218" s="2">
        <v>6</v>
      </c>
      <c r="D218" s="2" t="s">
        <v>839</v>
      </c>
    </row>
    <row r="219" spans="1:4">
      <c r="A219" s="3" t="s">
        <v>1268</v>
      </c>
      <c r="B219" s="2" t="s">
        <v>1269</v>
      </c>
      <c r="C219" s="2">
        <v>6</v>
      </c>
      <c r="D219" s="2" t="s">
        <v>839</v>
      </c>
    </row>
    <row r="220" spans="1:4">
      <c r="A220" s="3" t="s">
        <v>1270</v>
      </c>
      <c r="B220" s="2" t="s">
        <v>1271</v>
      </c>
      <c r="C220" s="2">
        <v>6</v>
      </c>
      <c r="D220" s="2" t="s">
        <v>839</v>
      </c>
    </row>
    <row r="221" spans="1:4">
      <c r="A221" s="3" t="s">
        <v>1272</v>
      </c>
      <c r="B221" s="2" t="s">
        <v>1273</v>
      </c>
      <c r="C221" s="2">
        <v>6</v>
      </c>
      <c r="D221" s="2" t="s">
        <v>839</v>
      </c>
    </row>
    <row r="222" spans="1:4">
      <c r="A222" s="3" t="s">
        <v>1274</v>
      </c>
      <c r="B222" s="2" t="s">
        <v>1275</v>
      </c>
      <c r="C222" s="2">
        <v>6</v>
      </c>
      <c r="D222" s="2" t="s">
        <v>839</v>
      </c>
    </row>
    <row r="223" spans="1:4">
      <c r="A223" s="3" t="s">
        <v>1276</v>
      </c>
      <c r="B223" s="2" t="s">
        <v>1277</v>
      </c>
      <c r="C223" s="2">
        <v>6</v>
      </c>
      <c r="D223" s="2" t="s">
        <v>839</v>
      </c>
    </row>
    <row r="224" spans="1:4">
      <c r="A224" s="3" t="s">
        <v>1278</v>
      </c>
      <c r="B224" s="2" t="s">
        <v>1279</v>
      </c>
      <c r="C224" s="2">
        <v>6</v>
      </c>
      <c r="D224" s="2" t="s">
        <v>839</v>
      </c>
    </row>
    <row r="225" spans="1:4">
      <c r="A225" s="3" t="s">
        <v>1280</v>
      </c>
      <c r="B225" s="2" t="s">
        <v>1281</v>
      </c>
      <c r="C225" s="2">
        <v>6</v>
      </c>
      <c r="D225" s="2" t="s">
        <v>839</v>
      </c>
    </row>
    <row r="226" spans="1:4">
      <c r="A226" s="3" t="s">
        <v>1282</v>
      </c>
      <c r="B226" s="2" t="s">
        <v>1283</v>
      </c>
      <c r="C226" s="2">
        <v>6</v>
      </c>
      <c r="D226" s="2" t="s">
        <v>839</v>
      </c>
    </row>
    <row r="227" spans="1:4">
      <c r="A227" s="3" t="s">
        <v>1284</v>
      </c>
      <c r="B227" s="2" t="s">
        <v>1285</v>
      </c>
      <c r="C227" s="2">
        <v>6</v>
      </c>
      <c r="D227" s="2" t="s">
        <v>839</v>
      </c>
    </row>
    <row r="228" spans="1:4">
      <c r="A228" s="3" t="s">
        <v>1286</v>
      </c>
      <c r="B228" s="2" t="s">
        <v>1287</v>
      </c>
      <c r="C228" s="2">
        <v>6</v>
      </c>
      <c r="D228" s="2" t="s">
        <v>839</v>
      </c>
    </row>
    <row r="229" spans="1:4">
      <c r="A229" s="3" t="s">
        <v>1288</v>
      </c>
      <c r="B229" s="2" t="s">
        <v>1289</v>
      </c>
      <c r="C229" s="2">
        <v>6</v>
      </c>
      <c r="D229" s="2" t="s">
        <v>839</v>
      </c>
    </row>
    <row r="230" spans="1:4">
      <c r="A230" s="3" t="s">
        <v>1290</v>
      </c>
      <c r="B230" s="2" t="s">
        <v>1291</v>
      </c>
      <c r="C230" s="2">
        <v>6</v>
      </c>
      <c r="D230" s="2" t="s">
        <v>839</v>
      </c>
    </row>
    <row r="231" spans="1:4">
      <c r="A231" s="3" t="s">
        <v>1292</v>
      </c>
      <c r="B231" s="2" t="s">
        <v>1293</v>
      </c>
      <c r="C231" s="2">
        <v>6</v>
      </c>
      <c r="D231" s="2" t="s">
        <v>839</v>
      </c>
    </row>
    <row r="232" spans="1:4">
      <c r="A232" s="3" t="s">
        <v>1294</v>
      </c>
      <c r="B232" s="2" t="s">
        <v>1295</v>
      </c>
      <c r="C232" s="2">
        <v>6</v>
      </c>
      <c r="D232" s="2" t="s">
        <v>839</v>
      </c>
    </row>
    <row r="233" spans="1:4">
      <c r="A233" s="3" t="s">
        <v>1296</v>
      </c>
      <c r="B233" s="2" t="s">
        <v>1297</v>
      </c>
      <c r="C233" s="2">
        <v>6</v>
      </c>
      <c r="D233" s="2" t="s">
        <v>839</v>
      </c>
    </row>
    <row r="234" spans="1:4">
      <c r="A234" s="3" t="s">
        <v>1298</v>
      </c>
      <c r="B234" s="2" t="s">
        <v>1299</v>
      </c>
      <c r="C234" s="2">
        <v>6</v>
      </c>
      <c r="D234" s="2" t="s">
        <v>839</v>
      </c>
    </row>
    <row r="235" spans="1:4">
      <c r="A235" s="3" t="s">
        <v>1300</v>
      </c>
      <c r="B235" s="2" t="s">
        <v>1301</v>
      </c>
      <c r="C235" s="2">
        <v>6</v>
      </c>
      <c r="D235" s="2" t="s">
        <v>839</v>
      </c>
    </row>
    <row r="236" spans="1:4">
      <c r="A236" s="3" t="s">
        <v>1302</v>
      </c>
      <c r="B236" s="2" t="s">
        <v>1303</v>
      </c>
      <c r="C236" s="2">
        <v>6</v>
      </c>
      <c r="D236" s="2" t="s">
        <v>839</v>
      </c>
    </row>
    <row r="237" spans="1:4">
      <c r="A237" s="3" t="s">
        <v>1304</v>
      </c>
      <c r="B237" s="2" t="s">
        <v>1305</v>
      </c>
      <c r="C237" s="2">
        <v>6</v>
      </c>
      <c r="D237" s="2" t="s">
        <v>839</v>
      </c>
    </row>
    <row r="238" spans="1:4">
      <c r="A238" s="3" t="s">
        <v>1306</v>
      </c>
      <c r="B238" s="2" t="s">
        <v>1307</v>
      </c>
      <c r="C238" s="2">
        <v>6</v>
      </c>
      <c r="D238" s="2" t="s">
        <v>839</v>
      </c>
    </row>
    <row r="239" spans="1:4">
      <c r="A239" s="3" t="s">
        <v>1308</v>
      </c>
      <c r="B239" s="2" t="s">
        <v>1309</v>
      </c>
      <c r="C239" s="2">
        <v>6</v>
      </c>
      <c r="D239" s="2" t="s">
        <v>839</v>
      </c>
    </row>
    <row r="240" spans="1:4">
      <c r="A240" s="3" t="s">
        <v>1310</v>
      </c>
      <c r="B240" s="2" t="s">
        <v>1311</v>
      </c>
      <c r="C240" s="2">
        <v>6</v>
      </c>
      <c r="D240" s="2" t="s">
        <v>839</v>
      </c>
    </row>
    <row r="241" spans="1:4">
      <c r="A241" s="3" t="s">
        <v>1312</v>
      </c>
      <c r="B241" s="2" t="s">
        <v>1313</v>
      </c>
      <c r="C241" s="2">
        <v>6</v>
      </c>
      <c r="D241" s="2" t="s">
        <v>839</v>
      </c>
    </row>
    <row r="242" spans="1:4">
      <c r="A242" s="3" t="s">
        <v>1314</v>
      </c>
      <c r="B242" s="2" t="s">
        <v>1315</v>
      </c>
      <c r="C242" s="2">
        <v>6</v>
      </c>
      <c r="D242" s="2" t="s">
        <v>839</v>
      </c>
    </row>
    <row r="243" spans="1:4">
      <c r="A243" s="3" t="s">
        <v>1316</v>
      </c>
      <c r="B243" s="2" t="s">
        <v>1317</v>
      </c>
      <c r="C243" s="2">
        <v>6</v>
      </c>
      <c r="D243" s="2" t="s">
        <v>839</v>
      </c>
    </row>
    <row r="244" spans="1:4">
      <c r="A244" s="3" t="s">
        <v>1318</v>
      </c>
      <c r="B244" s="2" t="s">
        <v>1319</v>
      </c>
      <c r="C244" s="2">
        <v>6</v>
      </c>
      <c r="D244" s="2" t="s">
        <v>839</v>
      </c>
    </row>
    <row r="245" spans="1:4">
      <c r="A245" s="3" t="s">
        <v>1320</v>
      </c>
      <c r="B245" s="2" t="s">
        <v>1321</v>
      </c>
      <c r="C245" s="2">
        <v>6</v>
      </c>
      <c r="D245" s="2" t="s">
        <v>839</v>
      </c>
    </row>
    <row r="246" spans="1:4">
      <c r="A246" s="3" t="s">
        <v>1322</v>
      </c>
      <c r="B246" s="2" t="s">
        <v>1323</v>
      </c>
      <c r="C246" s="2">
        <v>6</v>
      </c>
      <c r="D246" s="2" t="s">
        <v>839</v>
      </c>
    </row>
    <row r="247" spans="1:4">
      <c r="A247" s="3" t="s">
        <v>1324</v>
      </c>
      <c r="B247" s="2" t="s">
        <v>1325</v>
      </c>
      <c r="C247" s="2">
        <v>6</v>
      </c>
      <c r="D247" s="2" t="s">
        <v>839</v>
      </c>
    </row>
    <row r="248" spans="1:4">
      <c r="A248" s="3" t="s">
        <v>1326</v>
      </c>
      <c r="B248" s="2" t="s">
        <v>1327</v>
      </c>
      <c r="C248" s="2">
        <v>6</v>
      </c>
      <c r="D248" s="2" t="s">
        <v>839</v>
      </c>
    </row>
    <row r="249" spans="1:4">
      <c r="A249" s="3" t="s">
        <v>1328</v>
      </c>
      <c r="B249" s="2" t="s">
        <v>1329</v>
      </c>
      <c r="C249" s="2">
        <v>6</v>
      </c>
      <c r="D249" s="2" t="s">
        <v>839</v>
      </c>
    </row>
    <row r="250" spans="1:4">
      <c r="A250" s="3" t="s">
        <v>1330</v>
      </c>
      <c r="B250" s="2" t="s">
        <v>1331</v>
      </c>
      <c r="C250" s="2">
        <v>6</v>
      </c>
      <c r="D250" s="2" t="s">
        <v>839</v>
      </c>
    </row>
    <row r="251" spans="1:4">
      <c r="A251" s="3" t="s">
        <v>1332</v>
      </c>
      <c r="B251" s="2" t="s">
        <v>1333</v>
      </c>
      <c r="C251" s="2">
        <v>6</v>
      </c>
      <c r="D251" s="2" t="s">
        <v>839</v>
      </c>
    </row>
    <row r="252" spans="1:4">
      <c r="A252" s="3" t="s">
        <v>1334</v>
      </c>
      <c r="B252" s="2" t="s">
        <v>1335</v>
      </c>
      <c r="C252" s="2">
        <v>6</v>
      </c>
      <c r="D252" s="2" t="s">
        <v>839</v>
      </c>
    </row>
    <row r="253" spans="1:4">
      <c r="A253" s="3" t="s">
        <v>1336</v>
      </c>
      <c r="B253" s="2" t="s">
        <v>1337</v>
      </c>
      <c r="C253" s="2">
        <v>6</v>
      </c>
      <c r="D253" s="2" t="s">
        <v>839</v>
      </c>
    </row>
    <row r="254" spans="1:4">
      <c r="A254" s="3" t="s">
        <v>1338</v>
      </c>
      <c r="B254" s="2" t="s">
        <v>1339</v>
      </c>
      <c r="C254" s="2">
        <v>6</v>
      </c>
      <c r="D254" s="2" t="s">
        <v>839</v>
      </c>
    </row>
    <row r="255" spans="1:4">
      <c r="A255" s="3" t="s">
        <v>1340</v>
      </c>
      <c r="B255" s="2" t="s">
        <v>1341</v>
      </c>
      <c r="C255" s="2">
        <v>6</v>
      </c>
      <c r="D255" s="2" t="s">
        <v>839</v>
      </c>
    </row>
    <row r="256" spans="1:4">
      <c r="A256" s="3" t="s">
        <v>1342</v>
      </c>
      <c r="B256" s="2" t="s">
        <v>1343</v>
      </c>
      <c r="C256" s="2">
        <v>6</v>
      </c>
      <c r="D256" s="2" t="s">
        <v>839</v>
      </c>
    </row>
    <row r="257" spans="1:4">
      <c r="A257" s="3" t="s">
        <v>1344</v>
      </c>
      <c r="B257" s="2" t="s">
        <v>1345</v>
      </c>
      <c r="C257" s="2">
        <v>6</v>
      </c>
      <c r="D257" s="2" t="s">
        <v>839</v>
      </c>
    </row>
    <row r="258" spans="1:4">
      <c r="A258" s="3" t="s">
        <v>1346</v>
      </c>
      <c r="B258" s="2" t="s">
        <v>1347</v>
      </c>
      <c r="C258" s="2">
        <v>6</v>
      </c>
      <c r="D258" s="2" t="s">
        <v>839</v>
      </c>
    </row>
    <row r="259" spans="1:4">
      <c r="A259" s="3" t="s">
        <v>1348</v>
      </c>
      <c r="B259" s="2" t="s">
        <v>1349</v>
      </c>
      <c r="C259" s="2">
        <v>6</v>
      </c>
      <c r="D259" s="2" t="s">
        <v>839</v>
      </c>
    </row>
    <row r="260" spans="1:4">
      <c r="A260" s="3" t="s">
        <v>1350</v>
      </c>
      <c r="B260" s="2" t="s">
        <v>1351</v>
      </c>
      <c r="C260" s="2">
        <v>6</v>
      </c>
      <c r="D260" s="2" t="s">
        <v>839</v>
      </c>
    </row>
    <row r="261" spans="1:4">
      <c r="A261" s="3" t="s">
        <v>1352</v>
      </c>
      <c r="B261" s="2" t="s">
        <v>1353</v>
      </c>
      <c r="C261" s="2">
        <v>6</v>
      </c>
      <c r="D261" s="2" t="s">
        <v>839</v>
      </c>
    </row>
    <row r="262" spans="1:4">
      <c r="A262" s="3" t="s">
        <v>1354</v>
      </c>
      <c r="B262" s="2" t="s">
        <v>1355</v>
      </c>
      <c r="C262" s="2">
        <v>6</v>
      </c>
      <c r="D262" s="2" t="s">
        <v>839</v>
      </c>
    </row>
    <row r="263" spans="1:4">
      <c r="A263" s="3" t="s">
        <v>1356</v>
      </c>
      <c r="B263" s="2" t="s">
        <v>1357</v>
      </c>
      <c r="C263" s="2">
        <v>6</v>
      </c>
      <c r="D263" s="2" t="s">
        <v>839</v>
      </c>
    </row>
    <row r="264" spans="1:4">
      <c r="A264" s="3" t="s">
        <v>1358</v>
      </c>
      <c r="B264" s="2" t="s">
        <v>1359</v>
      </c>
      <c r="C264" s="2">
        <v>6</v>
      </c>
      <c r="D264" s="2" t="s">
        <v>839</v>
      </c>
    </row>
    <row r="265" spans="1:4">
      <c r="A265" s="3" t="s">
        <v>1360</v>
      </c>
      <c r="B265" s="2" t="s">
        <v>1361</v>
      </c>
      <c r="C265" s="2">
        <v>6</v>
      </c>
      <c r="D265" s="2" t="s">
        <v>839</v>
      </c>
    </row>
    <row r="266" spans="1:4">
      <c r="A266" s="3" t="s">
        <v>1362</v>
      </c>
      <c r="B266" s="2" t="s">
        <v>1363</v>
      </c>
      <c r="C266" s="2">
        <v>6</v>
      </c>
      <c r="D266" s="2" t="s">
        <v>839</v>
      </c>
    </row>
    <row r="267" spans="1:4">
      <c r="A267" s="3" t="s">
        <v>1364</v>
      </c>
      <c r="B267" s="2" t="s">
        <v>1365</v>
      </c>
      <c r="C267" s="2">
        <v>6</v>
      </c>
      <c r="D267" s="2" t="s">
        <v>839</v>
      </c>
    </row>
    <row r="268" spans="1:4">
      <c r="A268" s="3" t="s">
        <v>1366</v>
      </c>
      <c r="B268" s="2" t="s">
        <v>1367</v>
      </c>
      <c r="C268" s="2">
        <v>6</v>
      </c>
      <c r="D268" s="2" t="s">
        <v>839</v>
      </c>
    </row>
    <row r="269" spans="1:4">
      <c r="A269" s="3" t="s">
        <v>1368</v>
      </c>
      <c r="B269" s="2" t="s">
        <v>1369</v>
      </c>
      <c r="C269" s="2">
        <v>6</v>
      </c>
      <c r="D269" s="2" t="s">
        <v>839</v>
      </c>
    </row>
    <row r="270" spans="1:4">
      <c r="A270" s="3" t="s">
        <v>1370</v>
      </c>
      <c r="B270" s="2" t="s">
        <v>1371</v>
      </c>
      <c r="C270" s="2">
        <v>6</v>
      </c>
      <c r="D270" s="2" t="s">
        <v>839</v>
      </c>
    </row>
    <row r="271" spans="1:4">
      <c r="A271" s="3" t="s">
        <v>1372</v>
      </c>
      <c r="B271" s="2" t="s">
        <v>1373</v>
      </c>
      <c r="C271" s="2">
        <v>6</v>
      </c>
      <c r="D271" s="2" t="s">
        <v>839</v>
      </c>
    </row>
    <row r="272" spans="1:4">
      <c r="A272" s="3" t="s">
        <v>1374</v>
      </c>
      <c r="B272" s="2" t="s">
        <v>1375</v>
      </c>
      <c r="C272" s="2">
        <v>6</v>
      </c>
      <c r="D272" s="2" t="s">
        <v>839</v>
      </c>
    </row>
    <row r="273" spans="1:4">
      <c r="A273" s="3" t="s">
        <v>1376</v>
      </c>
      <c r="B273" s="2" t="s">
        <v>1377</v>
      </c>
      <c r="C273" s="2">
        <v>6</v>
      </c>
      <c r="D273" s="2" t="s">
        <v>839</v>
      </c>
    </row>
    <row r="274" spans="1:4">
      <c r="A274" s="3" t="s">
        <v>1378</v>
      </c>
      <c r="B274" s="2" t="s">
        <v>1379</v>
      </c>
      <c r="C274" s="2">
        <v>6</v>
      </c>
      <c r="D274" s="2" t="s">
        <v>839</v>
      </c>
    </row>
    <row r="275" spans="1:4">
      <c r="A275" s="3" t="s">
        <v>1380</v>
      </c>
      <c r="B275" s="2" t="s">
        <v>1381</v>
      </c>
      <c r="C275" s="2">
        <v>6</v>
      </c>
      <c r="D275" s="2" t="s">
        <v>839</v>
      </c>
    </row>
    <row r="276" spans="1:4">
      <c r="A276" s="3" t="s">
        <v>1382</v>
      </c>
      <c r="B276" s="2" t="s">
        <v>1383</v>
      </c>
      <c r="C276" s="2">
        <v>6</v>
      </c>
      <c r="D276" s="2" t="s">
        <v>839</v>
      </c>
    </row>
    <row r="277" spans="1:4">
      <c r="A277" s="3" t="s">
        <v>1384</v>
      </c>
      <c r="B277" s="2" t="s">
        <v>1385</v>
      </c>
      <c r="C277" s="2">
        <v>6</v>
      </c>
      <c r="D277" s="2" t="s">
        <v>839</v>
      </c>
    </row>
    <row r="278" spans="1:4">
      <c r="A278" s="3" t="s">
        <v>1386</v>
      </c>
      <c r="B278" s="2" t="s">
        <v>1387</v>
      </c>
      <c r="C278" s="2">
        <v>6</v>
      </c>
      <c r="D278" s="2" t="s">
        <v>839</v>
      </c>
    </row>
    <row r="279" spans="1:4">
      <c r="A279" s="3" t="s">
        <v>1388</v>
      </c>
      <c r="B279" s="2" t="s">
        <v>1389</v>
      </c>
      <c r="C279" s="2">
        <v>6</v>
      </c>
      <c r="D279" s="2" t="s">
        <v>839</v>
      </c>
    </row>
    <row r="280" spans="1:4">
      <c r="A280" s="3" t="s">
        <v>1390</v>
      </c>
      <c r="B280" s="2" t="s">
        <v>1391</v>
      </c>
      <c r="C280" s="2">
        <v>6</v>
      </c>
      <c r="D280" s="2" t="s">
        <v>839</v>
      </c>
    </row>
    <row r="281" spans="1:4">
      <c r="A281" s="3" t="s">
        <v>1392</v>
      </c>
      <c r="B281" s="2" t="s">
        <v>1393</v>
      </c>
      <c r="C281" s="2">
        <v>6</v>
      </c>
      <c r="D281" s="2" t="s">
        <v>839</v>
      </c>
    </row>
    <row r="282" spans="1:4">
      <c r="A282" s="3" t="s">
        <v>1394</v>
      </c>
      <c r="B282" s="2" t="s">
        <v>1395</v>
      </c>
      <c r="C282" s="2">
        <v>6</v>
      </c>
      <c r="D282" s="2" t="s">
        <v>839</v>
      </c>
    </row>
    <row r="283" spans="1:4">
      <c r="A283" s="3" t="s">
        <v>1396</v>
      </c>
      <c r="B283" s="2" t="s">
        <v>1397</v>
      </c>
      <c r="C283" s="2">
        <v>6</v>
      </c>
      <c r="D283" s="2" t="s">
        <v>839</v>
      </c>
    </row>
    <row r="284" spans="1:4">
      <c r="A284" s="3" t="s">
        <v>1398</v>
      </c>
      <c r="B284" s="2" t="s">
        <v>1399</v>
      </c>
      <c r="C284" s="2">
        <v>6</v>
      </c>
      <c r="D284" s="2" t="s">
        <v>839</v>
      </c>
    </row>
    <row r="285" spans="1:4">
      <c r="A285" s="3" t="s">
        <v>1400</v>
      </c>
      <c r="B285" s="2" t="s">
        <v>1401</v>
      </c>
      <c r="C285" s="2">
        <v>6</v>
      </c>
      <c r="D285" s="2" t="s">
        <v>839</v>
      </c>
    </row>
    <row r="286" spans="1:4">
      <c r="A286" s="3" t="s">
        <v>1402</v>
      </c>
      <c r="B286" s="2" t="s">
        <v>1403</v>
      </c>
      <c r="C286" s="2">
        <v>6</v>
      </c>
      <c r="D286" s="2" t="s">
        <v>839</v>
      </c>
    </row>
    <row r="287" spans="1:4">
      <c r="A287" s="3" t="s">
        <v>1404</v>
      </c>
      <c r="B287" s="2" t="s">
        <v>1405</v>
      </c>
      <c r="C287" s="2">
        <v>6</v>
      </c>
      <c r="D287" s="2" t="s">
        <v>839</v>
      </c>
    </row>
    <row r="288" spans="1:4">
      <c r="A288" s="3" t="s">
        <v>1406</v>
      </c>
      <c r="B288" s="2" t="s">
        <v>1407</v>
      </c>
      <c r="C288" s="2">
        <v>6</v>
      </c>
      <c r="D288" s="2" t="s">
        <v>839</v>
      </c>
    </row>
    <row r="289" spans="1:4">
      <c r="A289" s="3" t="s">
        <v>1408</v>
      </c>
      <c r="B289" s="2" t="s">
        <v>1409</v>
      </c>
      <c r="C289" s="2">
        <v>6</v>
      </c>
      <c r="D289" s="2" t="s">
        <v>839</v>
      </c>
    </row>
    <row r="290" spans="1:4">
      <c r="A290" s="3" t="s">
        <v>1410</v>
      </c>
      <c r="B290" s="2" t="s">
        <v>1411</v>
      </c>
      <c r="C290" s="2">
        <v>6</v>
      </c>
      <c r="D290" s="2" t="s">
        <v>839</v>
      </c>
    </row>
    <row r="291" spans="1:4">
      <c r="A291" s="3" t="s">
        <v>1412</v>
      </c>
      <c r="B291" s="2" t="s">
        <v>1413</v>
      </c>
      <c r="C291" s="2">
        <v>6</v>
      </c>
      <c r="D291" s="2" t="s">
        <v>839</v>
      </c>
    </row>
    <row r="292" spans="1:4">
      <c r="A292" s="3" t="s">
        <v>1414</v>
      </c>
      <c r="B292" s="2" t="s">
        <v>1415</v>
      </c>
      <c r="C292" s="2">
        <v>6</v>
      </c>
      <c r="D292" s="2" t="s">
        <v>839</v>
      </c>
    </row>
    <row r="293" spans="1:4">
      <c r="A293" s="3" t="s">
        <v>1416</v>
      </c>
      <c r="B293" s="2" t="s">
        <v>1417</v>
      </c>
      <c r="C293" s="2">
        <v>6</v>
      </c>
      <c r="D293" s="2" t="s">
        <v>839</v>
      </c>
    </row>
    <row r="294" spans="1:4">
      <c r="A294" s="3" t="s">
        <v>1418</v>
      </c>
      <c r="B294" s="2" t="s">
        <v>1419</v>
      </c>
      <c r="C294" s="2">
        <v>6</v>
      </c>
      <c r="D294" s="2" t="s">
        <v>839</v>
      </c>
    </row>
    <row r="295" spans="1:4">
      <c r="A295" s="3" t="s">
        <v>1420</v>
      </c>
      <c r="B295" s="2" t="s">
        <v>1421</v>
      </c>
      <c r="C295" s="2">
        <v>6</v>
      </c>
      <c r="D295" s="2" t="s">
        <v>839</v>
      </c>
    </row>
    <row r="296" spans="1:4">
      <c r="A296" s="3" t="s">
        <v>1422</v>
      </c>
      <c r="B296" s="2" t="s">
        <v>1423</v>
      </c>
      <c r="C296" s="2">
        <v>6</v>
      </c>
      <c r="D296" s="2" t="s">
        <v>839</v>
      </c>
    </row>
    <row r="297" spans="1:4">
      <c r="A297" s="3" t="s">
        <v>1424</v>
      </c>
      <c r="B297" s="2" t="s">
        <v>1425</v>
      </c>
      <c r="C297" s="2">
        <v>6</v>
      </c>
      <c r="D297" s="2" t="s">
        <v>839</v>
      </c>
    </row>
    <row r="298" spans="1:4">
      <c r="A298" s="3" t="s">
        <v>1426</v>
      </c>
      <c r="B298" s="2" t="s">
        <v>1427</v>
      </c>
      <c r="C298" s="2">
        <v>6</v>
      </c>
      <c r="D298" s="2" t="s">
        <v>839</v>
      </c>
    </row>
    <row r="299" spans="1:4">
      <c r="A299" s="3" t="s">
        <v>1428</v>
      </c>
      <c r="B299" s="2" t="s">
        <v>1429</v>
      </c>
      <c r="C299" s="2">
        <v>6</v>
      </c>
      <c r="D299" s="2" t="s">
        <v>839</v>
      </c>
    </row>
    <row r="300" spans="1:4">
      <c r="A300" s="3" t="s">
        <v>1430</v>
      </c>
      <c r="B300" s="2" t="s">
        <v>1431</v>
      </c>
      <c r="C300" s="2">
        <v>6</v>
      </c>
      <c r="D300" s="2" t="s">
        <v>839</v>
      </c>
    </row>
    <row r="301" spans="1:4">
      <c r="A301" s="3" t="s">
        <v>1432</v>
      </c>
      <c r="B301" s="2" t="s">
        <v>1433</v>
      </c>
      <c r="C301" s="2">
        <v>6</v>
      </c>
      <c r="D301" s="2" t="s">
        <v>839</v>
      </c>
    </row>
    <row r="302" spans="1:4">
      <c r="A302" s="3" t="s">
        <v>1434</v>
      </c>
      <c r="B302" s="2" t="s">
        <v>1435</v>
      </c>
      <c r="C302" s="2">
        <v>6</v>
      </c>
      <c r="D302" s="2" t="s">
        <v>839</v>
      </c>
    </row>
    <row r="303" spans="1:4">
      <c r="A303" s="3" t="s">
        <v>1436</v>
      </c>
      <c r="B303" s="2" t="s">
        <v>1437</v>
      </c>
      <c r="C303" s="2">
        <v>6</v>
      </c>
      <c r="D303" s="2" t="s">
        <v>839</v>
      </c>
    </row>
    <row r="304" spans="1:4">
      <c r="A304" s="3" t="s">
        <v>1438</v>
      </c>
      <c r="B304" s="2" t="s">
        <v>1439</v>
      </c>
      <c r="C304" s="2">
        <v>6</v>
      </c>
      <c r="D304" s="2" t="s">
        <v>839</v>
      </c>
    </row>
    <row r="305" spans="1:4">
      <c r="A305" s="3" t="s">
        <v>1440</v>
      </c>
      <c r="B305" s="2" t="s">
        <v>1441</v>
      </c>
      <c r="C305" s="2">
        <v>6</v>
      </c>
      <c r="D305" s="2" t="s">
        <v>839</v>
      </c>
    </row>
    <row r="306" spans="1:4">
      <c r="A306" s="3" t="s">
        <v>1442</v>
      </c>
      <c r="B306" s="2" t="s">
        <v>1443</v>
      </c>
      <c r="C306" s="2">
        <v>6</v>
      </c>
      <c r="D306" s="2" t="s">
        <v>839</v>
      </c>
    </row>
    <row r="307" spans="1:4">
      <c r="A307" s="3" t="s">
        <v>1444</v>
      </c>
      <c r="B307" s="2" t="s">
        <v>1445</v>
      </c>
      <c r="C307" s="2">
        <v>6</v>
      </c>
      <c r="D307" s="2" t="s">
        <v>839</v>
      </c>
    </row>
    <row r="308" spans="1:4">
      <c r="A308" s="3" t="s">
        <v>1446</v>
      </c>
      <c r="B308" s="2" t="s">
        <v>1447</v>
      </c>
      <c r="C308" s="2">
        <v>6</v>
      </c>
      <c r="D308" s="2" t="s">
        <v>839</v>
      </c>
    </row>
    <row r="309" spans="1:4">
      <c r="A309" s="3" t="s">
        <v>1448</v>
      </c>
      <c r="B309" s="2" t="s">
        <v>1449</v>
      </c>
      <c r="C309" s="2">
        <v>6</v>
      </c>
      <c r="D309" s="2" t="s">
        <v>839</v>
      </c>
    </row>
    <row r="310" spans="1:4">
      <c r="A310" s="3" t="s">
        <v>1450</v>
      </c>
      <c r="B310" s="2" t="s">
        <v>1451</v>
      </c>
      <c r="C310" s="2">
        <v>6</v>
      </c>
      <c r="D310" s="2" t="s">
        <v>839</v>
      </c>
    </row>
    <row r="311" spans="1:4">
      <c r="A311" s="3" t="s">
        <v>1452</v>
      </c>
      <c r="B311" s="2" t="s">
        <v>1453</v>
      </c>
      <c r="C311" s="2">
        <v>6</v>
      </c>
      <c r="D311" s="2" t="s">
        <v>839</v>
      </c>
    </row>
    <row r="312" spans="1:4">
      <c r="A312" s="3" t="s">
        <v>1454</v>
      </c>
      <c r="B312" s="2" t="s">
        <v>1455</v>
      </c>
      <c r="C312" s="2">
        <v>6</v>
      </c>
      <c r="D312" s="2" t="s">
        <v>839</v>
      </c>
    </row>
    <row r="313" spans="1:4">
      <c r="A313" s="3" t="s">
        <v>1456</v>
      </c>
      <c r="B313" s="2" t="s">
        <v>1457</v>
      </c>
      <c r="C313" s="2">
        <v>6</v>
      </c>
      <c r="D313" s="2" t="s">
        <v>839</v>
      </c>
    </row>
    <row r="314" spans="1:4">
      <c r="A314" s="3" t="s">
        <v>1458</v>
      </c>
      <c r="B314" s="2" t="s">
        <v>1459</v>
      </c>
      <c r="C314" s="2">
        <v>6</v>
      </c>
      <c r="D314" s="2" t="s">
        <v>839</v>
      </c>
    </row>
    <row r="315" spans="1:4">
      <c r="A315" s="3" t="s">
        <v>1460</v>
      </c>
      <c r="B315" s="2" t="s">
        <v>1461</v>
      </c>
      <c r="C315" s="2">
        <v>6</v>
      </c>
      <c r="D315" s="2" t="s">
        <v>839</v>
      </c>
    </row>
    <row r="316" spans="1:4">
      <c r="A316" s="3" t="s">
        <v>1462</v>
      </c>
      <c r="B316" s="2" t="s">
        <v>1463</v>
      </c>
      <c r="C316" s="2">
        <v>6</v>
      </c>
      <c r="D316" s="2" t="s">
        <v>839</v>
      </c>
    </row>
    <row r="317" spans="1:4">
      <c r="A317" s="3" t="s">
        <v>1464</v>
      </c>
      <c r="B317" s="2" t="s">
        <v>1465</v>
      </c>
      <c r="C317" s="2">
        <v>6</v>
      </c>
      <c r="D317" s="2" t="s">
        <v>839</v>
      </c>
    </row>
    <row r="318" spans="1:4">
      <c r="A318" s="3" t="s">
        <v>1466</v>
      </c>
      <c r="B318" s="2" t="s">
        <v>1467</v>
      </c>
      <c r="C318" s="2">
        <v>6</v>
      </c>
      <c r="D318" s="2" t="s">
        <v>839</v>
      </c>
    </row>
    <row r="319" spans="1:4">
      <c r="A319" s="3" t="s">
        <v>1468</v>
      </c>
      <c r="B319" s="2" t="s">
        <v>1469</v>
      </c>
      <c r="C319" s="2">
        <v>6</v>
      </c>
      <c r="D319" s="2" t="s">
        <v>839</v>
      </c>
    </row>
    <row r="320" spans="1:4">
      <c r="A320" s="3" t="s">
        <v>1470</v>
      </c>
      <c r="B320" s="2" t="s">
        <v>1471</v>
      </c>
      <c r="C320" s="2">
        <v>6</v>
      </c>
      <c r="D320" s="2" t="s">
        <v>839</v>
      </c>
    </row>
    <row r="321" spans="1:4">
      <c r="A321" s="3" t="s">
        <v>1472</v>
      </c>
      <c r="B321" s="2" t="s">
        <v>1473</v>
      </c>
      <c r="C321" s="2">
        <v>6</v>
      </c>
      <c r="D321" s="2" t="s">
        <v>839</v>
      </c>
    </row>
    <row r="322" spans="1:4">
      <c r="A322" s="3" t="s">
        <v>1474</v>
      </c>
      <c r="B322" s="2" t="s">
        <v>1475</v>
      </c>
      <c r="C322" s="2">
        <v>6</v>
      </c>
      <c r="D322" s="2" t="s">
        <v>839</v>
      </c>
    </row>
    <row r="323" spans="1:4">
      <c r="A323" s="3" t="s">
        <v>1476</v>
      </c>
      <c r="B323" s="2" t="s">
        <v>1477</v>
      </c>
      <c r="C323" s="2">
        <v>6</v>
      </c>
      <c r="D323" s="2" t="s">
        <v>839</v>
      </c>
    </row>
    <row r="324" spans="1:4">
      <c r="A324" s="3" t="s">
        <v>1478</v>
      </c>
      <c r="B324" s="2" t="s">
        <v>1479</v>
      </c>
      <c r="C324" s="2">
        <v>6</v>
      </c>
      <c r="D324" s="2" t="s">
        <v>839</v>
      </c>
    </row>
    <row r="325" spans="1:4">
      <c r="A325" s="3" t="s">
        <v>1480</v>
      </c>
      <c r="B325" s="2" t="s">
        <v>1481</v>
      </c>
      <c r="C325" s="2">
        <v>6</v>
      </c>
      <c r="D325" s="2" t="s">
        <v>839</v>
      </c>
    </row>
    <row r="326" spans="1:4">
      <c r="A326" s="3" t="s">
        <v>1482</v>
      </c>
      <c r="B326" s="2" t="s">
        <v>1483</v>
      </c>
      <c r="C326" s="2">
        <v>6</v>
      </c>
      <c r="D326" s="2" t="s">
        <v>839</v>
      </c>
    </row>
    <row r="327" spans="1:4">
      <c r="A327" s="3" t="s">
        <v>1484</v>
      </c>
      <c r="B327" s="2" t="s">
        <v>1485</v>
      </c>
      <c r="C327" s="2">
        <v>6</v>
      </c>
      <c r="D327" s="2" t="s">
        <v>839</v>
      </c>
    </row>
    <row r="328" spans="1:4">
      <c r="A328" s="3" t="s">
        <v>1486</v>
      </c>
      <c r="B328" s="2" t="s">
        <v>1487</v>
      </c>
      <c r="C328" s="2">
        <v>6</v>
      </c>
      <c r="D328" s="2" t="s">
        <v>839</v>
      </c>
    </row>
    <row r="329" spans="1:4">
      <c r="A329" s="3" t="s">
        <v>1488</v>
      </c>
      <c r="B329" s="2" t="s">
        <v>1489</v>
      </c>
      <c r="C329" s="2">
        <v>6</v>
      </c>
      <c r="D329" s="2" t="s">
        <v>839</v>
      </c>
    </row>
    <row r="330" spans="1:4">
      <c r="A330" s="3" t="s">
        <v>1490</v>
      </c>
      <c r="B330" s="2" t="s">
        <v>1491</v>
      </c>
      <c r="C330" s="2">
        <v>6</v>
      </c>
      <c r="D330" s="2" t="s">
        <v>839</v>
      </c>
    </row>
    <row r="331" spans="1:4">
      <c r="A331" s="3" t="s">
        <v>1492</v>
      </c>
      <c r="B331" s="2" t="s">
        <v>1493</v>
      </c>
      <c r="C331" s="2">
        <v>6</v>
      </c>
      <c r="D331" s="2" t="s">
        <v>839</v>
      </c>
    </row>
    <row r="332" spans="1:4">
      <c r="A332" s="3" t="s">
        <v>1494</v>
      </c>
      <c r="B332" s="2" t="s">
        <v>1495</v>
      </c>
      <c r="C332" s="2">
        <v>6</v>
      </c>
      <c r="D332" s="2" t="s">
        <v>839</v>
      </c>
    </row>
    <row r="333" spans="1:4">
      <c r="A333" s="3" t="s">
        <v>1496</v>
      </c>
      <c r="B333" s="2" t="s">
        <v>1497</v>
      </c>
      <c r="C333" s="2">
        <v>6</v>
      </c>
      <c r="D333" s="2" t="s">
        <v>839</v>
      </c>
    </row>
    <row r="334" spans="1:4">
      <c r="A334" s="3" t="s">
        <v>1498</v>
      </c>
      <c r="B334" s="2" t="s">
        <v>1499</v>
      </c>
      <c r="C334" s="2">
        <v>6</v>
      </c>
      <c r="D334" s="2" t="s">
        <v>839</v>
      </c>
    </row>
    <row r="335" spans="1:4">
      <c r="A335" s="3" t="s">
        <v>1500</v>
      </c>
      <c r="B335" s="2" t="s">
        <v>1501</v>
      </c>
      <c r="C335" s="2">
        <v>6</v>
      </c>
      <c r="D335" s="2" t="s">
        <v>839</v>
      </c>
    </row>
    <row r="336" spans="1:4">
      <c r="A336" s="3" t="s">
        <v>1502</v>
      </c>
      <c r="B336" s="2" t="s">
        <v>1503</v>
      </c>
      <c r="C336" s="2">
        <v>6</v>
      </c>
      <c r="D336" s="2" t="s">
        <v>839</v>
      </c>
    </row>
    <row r="337" spans="1:4">
      <c r="A337" s="3" t="s">
        <v>1504</v>
      </c>
      <c r="B337" s="2" t="s">
        <v>1505</v>
      </c>
      <c r="C337" s="2">
        <v>6</v>
      </c>
      <c r="D337" s="2" t="s">
        <v>839</v>
      </c>
    </row>
    <row r="338" spans="1:4">
      <c r="A338" s="3" t="s">
        <v>1506</v>
      </c>
      <c r="B338" s="2" t="s">
        <v>1507</v>
      </c>
      <c r="C338" s="2">
        <v>6</v>
      </c>
      <c r="D338" s="2" t="s">
        <v>839</v>
      </c>
    </row>
    <row r="339" spans="1:4">
      <c r="A339" s="3" t="s">
        <v>1508</v>
      </c>
      <c r="B339" s="2" t="s">
        <v>1509</v>
      </c>
      <c r="C339" s="2">
        <v>6</v>
      </c>
      <c r="D339" s="2" t="s">
        <v>839</v>
      </c>
    </row>
    <row r="340" spans="1:4">
      <c r="A340" s="3" t="s">
        <v>1510</v>
      </c>
      <c r="B340" s="2" t="s">
        <v>1511</v>
      </c>
      <c r="C340" s="2">
        <v>6</v>
      </c>
      <c r="D340" s="2" t="s">
        <v>839</v>
      </c>
    </row>
    <row r="341" spans="1:4">
      <c r="A341" s="3" t="s">
        <v>1512</v>
      </c>
      <c r="B341" s="2" t="s">
        <v>1513</v>
      </c>
      <c r="C341" s="2">
        <v>6</v>
      </c>
      <c r="D341" s="2" t="s">
        <v>839</v>
      </c>
    </row>
    <row r="342" spans="1:4">
      <c r="A342" s="3" t="s">
        <v>1514</v>
      </c>
      <c r="B342" s="2" t="s">
        <v>1515</v>
      </c>
      <c r="C342" s="2">
        <v>6</v>
      </c>
      <c r="D342" s="2" t="s">
        <v>839</v>
      </c>
    </row>
    <row r="343" spans="1:4">
      <c r="A343" s="3" t="s">
        <v>1516</v>
      </c>
      <c r="B343" s="2" t="s">
        <v>1517</v>
      </c>
      <c r="C343" s="2">
        <v>6</v>
      </c>
      <c r="D343" s="2" t="s">
        <v>839</v>
      </c>
    </row>
    <row r="344" spans="1:4">
      <c r="A344" s="3" t="s">
        <v>1518</v>
      </c>
      <c r="B344" s="2" t="s">
        <v>1519</v>
      </c>
      <c r="C344" s="2">
        <v>6</v>
      </c>
      <c r="D344" s="2" t="s">
        <v>839</v>
      </c>
    </row>
    <row r="345" spans="1:4">
      <c r="A345" s="3" t="s">
        <v>1520</v>
      </c>
      <c r="B345" s="2" t="s">
        <v>1521</v>
      </c>
      <c r="C345" s="2">
        <v>6</v>
      </c>
      <c r="D345" s="2" t="s">
        <v>839</v>
      </c>
    </row>
    <row r="346" spans="1:4">
      <c r="A346" s="3" t="s">
        <v>1522</v>
      </c>
      <c r="B346" s="2" t="s">
        <v>1523</v>
      </c>
      <c r="C346" s="2">
        <v>6</v>
      </c>
      <c r="D346" s="2" t="s">
        <v>839</v>
      </c>
    </row>
    <row r="347" spans="1:4">
      <c r="A347" s="3" t="s">
        <v>1524</v>
      </c>
      <c r="B347" s="2" t="s">
        <v>1525</v>
      </c>
      <c r="C347" s="2">
        <v>6</v>
      </c>
      <c r="D347" s="2" t="s">
        <v>839</v>
      </c>
    </row>
    <row r="348" spans="1:4">
      <c r="A348" s="3" t="s">
        <v>1526</v>
      </c>
      <c r="B348" s="2" t="s">
        <v>1527</v>
      </c>
      <c r="C348" s="2">
        <v>6</v>
      </c>
      <c r="D348" s="2" t="s">
        <v>839</v>
      </c>
    </row>
    <row r="349" spans="1:4">
      <c r="A349" s="3" t="s">
        <v>1528</v>
      </c>
      <c r="B349" s="2" t="s">
        <v>1529</v>
      </c>
      <c r="C349" s="2">
        <v>6</v>
      </c>
      <c r="D349" s="2" t="s">
        <v>839</v>
      </c>
    </row>
    <row r="350" spans="1:4">
      <c r="A350" s="3" t="s">
        <v>1530</v>
      </c>
      <c r="B350" s="2" t="s">
        <v>1531</v>
      </c>
      <c r="C350" s="2">
        <v>6</v>
      </c>
      <c r="D350" s="2" t="s">
        <v>839</v>
      </c>
    </row>
    <row r="351" spans="1:4">
      <c r="A351" s="3" t="s">
        <v>1532</v>
      </c>
      <c r="B351" s="2" t="s">
        <v>1533</v>
      </c>
      <c r="C351" s="2">
        <v>6</v>
      </c>
      <c r="D351" s="2" t="s">
        <v>839</v>
      </c>
    </row>
    <row r="352" spans="1:4">
      <c r="A352" s="3" t="s">
        <v>1534</v>
      </c>
      <c r="B352" s="2" t="s">
        <v>1535</v>
      </c>
      <c r="C352" s="2">
        <v>6</v>
      </c>
      <c r="D352" s="2" t="s">
        <v>839</v>
      </c>
    </row>
    <row r="353" spans="1:4">
      <c r="A353" s="3" t="s">
        <v>1536</v>
      </c>
      <c r="B353" s="2" t="s">
        <v>1537</v>
      </c>
      <c r="C353" s="2">
        <v>6</v>
      </c>
      <c r="D353" s="2" t="s">
        <v>839</v>
      </c>
    </row>
    <row r="354" spans="1:4">
      <c r="A354" s="3" t="s">
        <v>1538</v>
      </c>
      <c r="B354" s="2" t="s">
        <v>1539</v>
      </c>
      <c r="C354" s="2">
        <v>6</v>
      </c>
      <c r="D354" s="2" t="s">
        <v>839</v>
      </c>
    </row>
    <row r="355" spans="1:4">
      <c r="A355" s="3" t="s">
        <v>1540</v>
      </c>
      <c r="B355" s="2" t="s">
        <v>1541</v>
      </c>
      <c r="C355" s="2">
        <v>6</v>
      </c>
      <c r="D355" s="2" t="s">
        <v>839</v>
      </c>
    </row>
    <row r="356" spans="1:4">
      <c r="A356" s="3" t="s">
        <v>1542</v>
      </c>
      <c r="B356" s="2" t="s">
        <v>1543</v>
      </c>
      <c r="C356" s="2">
        <v>6</v>
      </c>
      <c r="D356" s="2" t="s">
        <v>839</v>
      </c>
    </row>
    <row r="357" spans="1:4">
      <c r="A357" s="3" t="s">
        <v>1544</v>
      </c>
      <c r="B357" s="2" t="s">
        <v>1545</v>
      </c>
      <c r="C357" s="2">
        <v>6</v>
      </c>
      <c r="D357" s="2" t="s">
        <v>839</v>
      </c>
    </row>
    <row r="358" spans="1:4">
      <c r="A358" s="3" t="s">
        <v>1546</v>
      </c>
      <c r="B358" s="2" t="s">
        <v>1547</v>
      </c>
      <c r="C358" s="2">
        <v>6</v>
      </c>
      <c r="D358" s="2" t="s">
        <v>839</v>
      </c>
    </row>
    <row r="359" spans="1:4">
      <c r="A359" s="3" t="s">
        <v>1548</v>
      </c>
      <c r="B359" s="2" t="s">
        <v>1549</v>
      </c>
      <c r="C359" s="2">
        <v>6</v>
      </c>
      <c r="D359" s="2" t="s">
        <v>839</v>
      </c>
    </row>
    <row r="360" spans="1:4">
      <c r="A360" s="3" t="s">
        <v>1550</v>
      </c>
      <c r="B360" s="2" t="s">
        <v>1551</v>
      </c>
      <c r="C360" s="2">
        <v>6</v>
      </c>
      <c r="D360" s="2" t="s">
        <v>839</v>
      </c>
    </row>
    <row r="361" spans="1:4">
      <c r="A361" s="3" t="s">
        <v>1552</v>
      </c>
      <c r="B361" s="2" t="s">
        <v>1553</v>
      </c>
      <c r="C361" s="2">
        <v>6</v>
      </c>
      <c r="D361" s="2" t="s">
        <v>839</v>
      </c>
    </row>
    <row r="362" spans="1:4">
      <c r="A362" s="3" t="s">
        <v>1554</v>
      </c>
      <c r="B362" s="2" t="s">
        <v>1555</v>
      </c>
      <c r="C362" s="2">
        <v>6</v>
      </c>
      <c r="D362" s="2" t="s">
        <v>839</v>
      </c>
    </row>
    <row r="363" spans="1:4">
      <c r="A363" s="3" t="s">
        <v>1556</v>
      </c>
      <c r="B363" s="2" t="s">
        <v>1557</v>
      </c>
      <c r="C363" s="2">
        <v>6</v>
      </c>
      <c r="D363" s="2" t="s">
        <v>839</v>
      </c>
    </row>
    <row r="364" spans="1:4">
      <c r="A364" s="3" t="s">
        <v>1558</v>
      </c>
      <c r="B364" s="2" t="s">
        <v>1559</v>
      </c>
      <c r="C364" s="2">
        <v>6</v>
      </c>
      <c r="D364" s="2" t="s">
        <v>839</v>
      </c>
    </row>
    <row r="365" spans="1:4">
      <c r="A365" s="3" t="s">
        <v>1560</v>
      </c>
      <c r="B365" s="2" t="s">
        <v>1561</v>
      </c>
      <c r="C365" s="2">
        <v>6</v>
      </c>
      <c r="D365" s="2" t="s">
        <v>839</v>
      </c>
    </row>
    <row r="366" spans="1:4">
      <c r="A366" s="3" t="s">
        <v>1562</v>
      </c>
      <c r="B366" s="2" t="s">
        <v>1563</v>
      </c>
      <c r="C366" s="2">
        <v>6</v>
      </c>
      <c r="D366" s="2" t="s">
        <v>839</v>
      </c>
    </row>
    <row r="367" spans="1:4">
      <c r="A367" s="3" t="s">
        <v>1564</v>
      </c>
      <c r="B367" s="2" t="s">
        <v>1565</v>
      </c>
      <c r="C367" s="2">
        <v>6</v>
      </c>
      <c r="D367" s="2" t="s">
        <v>839</v>
      </c>
    </row>
    <row r="368" spans="1:4">
      <c r="A368" s="3" t="s">
        <v>1566</v>
      </c>
      <c r="B368" s="2" t="s">
        <v>1567</v>
      </c>
      <c r="C368" s="2">
        <v>6</v>
      </c>
      <c r="D368" s="2" t="s">
        <v>839</v>
      </c>
    </row>
    <row r="369" spans="1:4">
      <c r="A369" s="3" t="s">
        <v>1568</v>
      </c>
      <c r="B369" s="2" t="s">
        <v>1569</v>
      </c>
      <c r="C369" s="2">
        <v>6</v>
      </c>
      <c r="D369" s="2" t="s">
        <v>839</v>
      </c>
    </row>
    <row r="370" spans="1:4">
      <c r="A370" s="3" t="s">
        <v>1570</v>
      </c>
      <c r="B370" s="2" t="s">
        <v>1571</v>
      </c>
      <c r="C370" s="2">
        <v>6</v>
      </c>
      <c r="D370" s="2" t="s">
        <v>839</v>
      </c>
    </row>
    <row r="371" spans="1:4">
      <c r="A371" s="3" t="s">
        <v>1572</v>
      </c>
      <c r="B371" s="2" t="s">
        <v>1573</v>
      </c>
      <c r="C371" s="2">
        <v>6</v>
      </c>
      <c r="D371" s="2" t="s">
        <v>839</v>
      </c>
    </row>
    <row r="372" spans="1:4">
      <c r="A372" s="3" t="s">
        <v>1574</v>
      </c>
      <c r="B372" s="2" t="s">
        <v>1575</v>
      </c>
      <c r="C372" s="2">
        <v>6</v>
      </c>
      <c r="D372" s="2" t="s">
        <v>839</v>
      </c>
    </row>
    <row r="373" spans="1:4">
      <c r="A373" s="3" t="s">
        <v>1576</v>
      </c>
      <c r="B373" s="2" t="s">
        <v>1577</v>
      </c>
      <c r="C373" s="2">
        <v>6</v>
      </c>
      <c r="D373" s="2" t="s">
        <v>839</v>
      </c>
    </row>
    <row r="374" spans="1:4">
      <c r="A374" s="3" t="s">
        <v>1578</v>
      </c>
      <c r="B374" s="2" t="s">
        <v>1579</v>
      </c>
      <c r="C374" s="2">
        <v>6</v>
      </c>
      <c r="D374" s="2" t="s">
        <v>839</v>
      </c>
    </row>
    <row r="375" spans="1:4">
      <c r="A375" s="3" t="s">
        <v>1580</v>
      </c>
      <c r="B375" s="2" t="s">
        <v>1581</v>
      </c>
      <c r="C375" s="2">
        <v>6</v>
      </c>
      <c r="D375" s="2" t="s">
        <v>839</v>
      </c>
    </row>
    <row r="376" spans="1:4">
      <c r="A376" s="3" t="s">
        <v>1582</v>
      </c>
      <c r="B376" s="2" t="s">
        <v>1583</v>
      </c>
      <c r="C376" s="2">
        <v>6</v>
      </c>
      <c r="D376" s="2" t="s">
        <v>839</v>
      </c>
    </row>
    <row r="377" spans="1:4">
      <c r="A377" s="3" t="s">
        <v>1584</v>
      </c>
      <c r="B377" s="2" t="s">
        <v>1585</v>
      </c>
      <c r="C377" s="2">
        <v>6</v>
      </c>
      <c r="D377" s="2" t="s">
        <v>839</v>
      </c>
    </row>
    <row r="378" spans="1:4">
      <c r="A378" s="3" t="s">
        <v>1586</v>
      </c>
      <c r="B378" s="2" t="s">
        <v>1587</v>
      </c>
      <c r="C378" s="2">
        <v>6</v>
      </c>
      <c r="D378" s="2" t="s">
        <v>839</v>
      </c>
    </row>
    <row r="379" spans="1:4">
      <c r="A379" s="3" t="s">
        <v>1588</v>
      </c>
      <c r="B379" s="2" t="s">
        <v>1589</v>
      </c>
      <c r="C379" s="2">
        <v>6</v>
      </c>
      <c r="D379" s="2" t="s">
        <v>839</v>
      </c>
    </row>
    <row r="380" spans="1:4">
      <c r="A380" s="3" t="s">
        <v>1590</v>
      </c>
      <c r="B380" s="2" t="s">
        <v>1591</v>
      </c>
      <c r="C380" s="2">
        <v>6</v>
      </c>
      <c r="D380" s="2" t="s">
        <v>839</v>
      </c>
    </row>
    <row r="381" spans="1:4">
      <c r="A381" s="3" t="s">
        <v>1592</v>
      </c>
      <c r="B381" s="2" t="s">
        <v>1593</v>
      </c>
      <c r="C381" s="2">
        <v>6</v>
      </c>
      <c r="D381" s="2" t="s">
        <v>839</v>
      </c>
    </row>
    <row r="382" spans="1:4">
      <c r="A382" s="3" t="s">
        <v>1594</v>
      </c>
      <c r="B382" s="2" t="s">
        <v>1595</v>
      </c>
      <c r="C382" s="2">
        <v>6</v>
      </c>
      <c r="D382" s="2" t="s">
        <v>839</v>
      </c>
    </row>
    <row r="383" spans="1:4">
      <c r="A383" s="3" t="s">
        <v>1596</v>
      </c>
      <c r="B383" s="2" t="s">
        <v>1597</v>
      </c>
      <c r="C383" s="2">
        <v>6</v>
      </c>
      <c r="D383" s="2" t="s">
        <v>839</v>
      </c>
    </row>
    <row r="384" spans="1:4">
      <c r="A384" s="3" t="s">
        <v>1598</v>
      </c>
      <c r="B384" s="2" t="s">
        <v>1599</v>
      </c>
      <c r="C384" s="2">
        <v>6</v>
      </c>
      <c r="D384" s="2" t="s">
        <v>839</v>
      </c>
    </row>
    <row r="385" spans="1:4">
      <c r="A385" s="3" t="s">
        <v>1600</v>
      </c>
      <c r="B385" s="2" t="s">
        <v>1601</v>
      </c>
      <c r="C385" s="2">
        <v>6</v>
      </c>
      <c r="D385" s="2" t="s">
        <v>839</v>
      </c>
    </row>
    <row r="386" spans="1:4">
      <c r="A386" s="3" t="s">
        <v>1602</v>
      </c>
      <c r="B386" s="2" t="s">
        <v>1603</v>
      </c>
      <c r="C386" s="2">
        <v>6</v>
      </c>
      <c r="D386" s="2" t="s">
        <v>839</v>
      </c>
    </row>
    <row r="387" spans="1:4">
      <c r="A387" s="3" t="s">
        <v>1604</v>
      </c>
      <c r="B387" s="2" t="s">
        <v>1605</v>
      </c>
      <c r="C387" s="2">
        <v>6</v>
      </c>
      <c r="D387" s="2" t="s">
        <v>839</v>
      </c>
    </row>
    <row r="388" spans="1:4">
      <c r="A388" s="3" t="s">
        <v>1606</v>
      </c>
      <c r="B388" s="2" t="s">
        <v>1607</v>
      </c>
      <c r="C388" s="2">
        <v>6</v>
      </c>
      <c r="D388" s="2" t="s">
        <v>839</v>
      </c>
    </row>
    <row r="389" spans="1:4">
      <c r="A389" s="3" t="s">
        <v>1608</v>
      </c>
      <c r="B389" s="2" t="s">
        <v>1609</v>
      </c>
      <c r="C389" s="2">
        <v>6</v>
      </c>
      <c r="D389" s="2" t="s">
        <v>839</v>
      </c>
    </row>
    <row r="390" spans="1:4">
      <c r="A390" s="3" t="s">
        <v>1610</v>
      </c>
      <c r="B390" s="2" t="s">
        <v>1611</v>
      </c>
      <c r="C390" s="2">
        <v>6</v>
      </c>
      <c r="D390" s="2" t="s">
        <v>839</v>
      </c>
    </row>
    <row r="391" spans="1:4">
      <c r="A391" s="3" t="s">
        <v>1612</v>
      </c>
      <c r="B391" s="2" t="s">
        <v>1613</v>
      </c>
      <c r="C391" s="2">
        <v>6</v>
      </c>
      <c r="D391" s="2" t="s">
        <v>839</v>
      </c>
    </row>
    <row r="392" spans="1:4">
      <c r="A392" s="3" t="s">
        <v>1614</v>
      </c>
      <c r="B392" s="2" t="s">
        <v>1615</v>
      </c>
      <c r="C392" s="2">
        <v>6</v>
      </c>
      <c r="D392" s="2" t="s">
        <v>839</v>
      </c>
    </row>
    <row r="393" spans="1:4">
      <c r="A393" s="3" t="s">
        <v>1616</v>
      </c>
      <c r="B393" s="2" t="s">
        <v>1617</v>
      </c>
      <c r="C393" s="2">
        <v>6</v>
      </c>
      <c r="D393" s="2" t="s">
        <v>839</v>
      </c>
    </row>
    <row r="394" spans="1:4">
      <c r="A394" s="3" t="s">
        <v>1618</v>
      </c>
      <c r="B394" s="2" t="s">
        <v>1619</v>
      </c>
      <c r="C394" s="2">
        <v>6</v>
      </c>
      <c r="D394" s="2" t="s">
        <v>839</v>
      </c>
    </row>
    <row r="395" spans="1:4">
      <c r="A395" s="3" t="s">
        <v>1620</v>
      </c>
      <c r="B395" s="2" t="s">
        <v>1621</v>
      </c>
      <c r="C395" s="2">
        <v>6</v>
      </c>
      <c r="D395" s="2" t="s">
        <v>839</v>
      </c>
    </row>
    <row r="396" spans="1:4">
      <c r="A396" s="3" t="s">
        <v>1622</v>
      </c>
      <c r="B396" s="2" t="s">
        <v>1623</v>
      </c>
      <c r="C396" s="2">
        <v>6</v>
      </c>
      <c r="D396" s="2" t="s">
        <v>839</v>
      </c>
    </row>
    <row r="397" spans="1:4">
      <c r="A397" s="3" t="s">
        <v>1624</v>
      </c>
      <c r="B397" s="2" t="s">
        <v>1625</v>
      </c>
      <c r="C397" s="2">
        <v>6</v>
      </c>
      <c r="D397" s="2" t="s">
        <v>839</v>
      </c>
    </row>
    <row r="398" spans="1:4">
      <c r="A398" s="3" t="s">
        <v>1626</v>
      </c>
      <c r="B398" s="2" t="s">
        <v>1627</v>
      </c>
      <c r="C398" s="2">
        <v>6</v>
      </c>
      <c r="D398" s="2" t="s">
        <v>839</v>
      </c>
    </row>
    <row r="399" spans="1:4">
      <c r="A399" s="3" t="s">
        <v>1628</v>
      </c>
      <c r="B399" s="2" t="s">
        <v>1629</v>
      </c>
      <c r="C399" s="2">
        <v>6</v>
      </c>
      <c r="D399" s="2" t="s">
        <v>839</v>
      </c>
    </row>
    <row r="400" spans="1:4">
      <c r="A400" s="3" t="s">
        <v>1630</v>
      </c>
      <c r="B400" s="2" t="s">
        <v>1631</v>
      </c>
      <c r="C400" s="2">
        <v>6</v>
      </c>
      <c r="D400" s="2" t="s">
        <v>839</v>
      </c>
    </row>
    <row r="401" spans="1:4">
      <c r="A401" s="3" t="s">
        <v>1632</v>
      </c>
      <c r="B401" s="2" t="s">
        <v>1633</v>
      </c>
      <c r="C401" s="2">
        <v>6</v>
      </c>
      <c r="D401" s="2" t="s">
        <v>839</v>
      </c>
    </row>
    <row r="402" spans="1:4">
      <c r="A402" s="3" t="s">
        <v>1634</v>
      </c>
      <c r="B402" s="2" t="s">
        <v>1635</v>
      </c>
      <c r="C402" s="2">
        <v>6</v>
      </c>
      <c r="D402" s="2" t="s">
        <v>839</v>
      </c>
    </row>
    <row r="403" spans="1:4">
      <c r="A403" s="3" t="s">
        <v>1636</v>
      </c>
      <c r="B403" s="2" t="s">
        <v>1637</v>
      </c>
      <c r="C403" s="2">
        <v>6</v>
      </c>
      <c r="D403" s="2" t="s">
        <v>839</v>
      </c>
    </row>
    <row r="404" spans="1:4">
      <c r="A404" s="3" t="s">
        <v>1638</v>
      </c>
      <c r="B404" s="2" t="s">
        <v>1639</v>
      </c>
      <c r="C404" s="2">
        <v>6</v>
      </c>
      <c r="D404" s="2" t="s">
        <v>839</v>
      </c>
    </row>
    <row r="405" spans="1:4">
      <c r="A405" s="3" t="s">
        <v>1640</v>
      </c>
      <c r="B405" s="2" t="s">
        <v>1641</v>
      </c>
      <c r="C405" s="2">
        <v>6</v>
      </c>
      <c r="D405" s="2" t="s">
        <v>839</v>
      </c>
    </row>
    <row r="406" spans="1:4">
      <c r="A406" s="3" t="s">
        <v>1642</v>
      </c>
      <c r="B406" s="2" t="s">
        <v>1643</v>
      </c>
      <c r="C406" s="2">
        <v>6</v>
      </c>
      <c r="D406" s="2" t="s">
        <v>839</v>
      </c>
    </row>
    <row r="407" spans="1:4">
      <c r="A407" s="3" t="s">
        <v>1644</v>
      </c>
      <c r="B407" s="2" t="s">
        <v>1645</v>
      </c>
      <c r="C407" s="2">
        <v>6</v>
      </c>
      <c r="D407" s="2" t="s">
        <v>839</v>
      </c>
    </row>
    <row r="408" spans="1:4">
      <c r="A408" s="3" t="s">
        <v>1646</v>
      </c>
      <c r="B408" s="2" t="s">
        <v>1647</v>
      </c>
      <c r="C408" s="2">
        <v>6</v>
      </c>
      <c r="D408" s="2" t="s">
        <v>839</v>
      </c>
    </row>
    <row r="409" spans="1:4">
      <c r="A409" s="3" t="s">
        <v>1648</v>
      </c>
      <c r="B409" s="2" t="s">
        <v>1649</v>
      </c>
      <c r="C409" s="2">
        <v>6</v>
      </c>
      <c r="D409" s="2" t="s">
        <v>839</v>
      </c>
    </row>
    <row r="410" spans="1:4">
      <c r="A410" s="3" t="s">
        <v>1650</v>
      </c>
      <c r="B410" s="2" t="s">
        <v>1651</v>
      </c>
      <c r="C410" s="2">
        <v>6</v>
      </c>
      <c r="D410" s="2" t="s">
        <v>839</v>
      </c>
    </row>
    <row r="411" spans="1:4">
      <c r="A411" s="3" t="s">
        <v>1652</v>
      </c>
      <c r="B411" s="2" t="s">
        <v>1653</v>
      </c>
      <c r="C411" s="2">
        <v>6</v>
      </c>
      <c r="D411" s="2" t="s">
        <v>839</v>
      </c>
    </row>
    <row r="412" spans="1:4">
      <c r="A412" s="3" t="s">
        <v>1654</v>
      </c>
      <c r="B412" s="2" t="s">
        <v>1655</v>
      </c>
      <c r="C412" s="2">
        <v>6</v>
      </c>
      <c r="D412" s="2" t="s">
        <v>839</v>
      </c>
    </row>
    <row r="413" spans="1:4">
      <c r="A413" s="3" t="s">
        <v>1656</v>
      </c>
      <c r="B413" s="2" t="s">
        <v>1657</v>
      </c>
      <c r="C413" s="2">
        <v>6</v>
      </c>
      <c r="D413" s="2" t="s">
        <v>839</v>
      </c>
    </row>
    <row r="414" spans="1:4">
      <c r="A414" s="3" t="s">
        <v>1658</v>
      </c>
      <c r="B414" s="2" t="s">
        <v>1659</v>
      </c>
      <c r="C414" s="2">
        <v>6</v>
      </c>
      <c r="D414" s="2" t="s">
        <v>839</v>
      </c>
    </row>
    <row r="415" spans="1:4">
      <c r="A415" s="3" t="s">
        <v>1660</v>
      </c>
      <c r="B415" s="2" t="s">
        <v>1661</v>
      </c>
      <c r="C415" s="2">
        <v>6</v>
      </c>
      <c r="D415" s="2" t="s">
        <v>839</v>
      </c>
    </row>
    <row r="416" spans="1:4">
      <c r="A416" s="3" t="s">
        <v>1662</v>
      </c>
      <c r="B416" s="2" t="s">
        <v>1663</v>
      </c>
      <c r="C416" s="2">
        <v>6</v>
      </c>
      <c r="D416" s="2" t="s">
        <v>839</v>
      </c>
    </row>
    <row r="417" spans="1:4">
      <c r="A417" s="3" t="s">
        <v>1664</v>
      </c>
      <c r="B417" s="2" t="s">
        <v>1665</v>
      </c>
      <c r="C417" s="2">
        <v>6</v>
      </c>
      <c r="D417" s="2" t="s">
        <v>839</v>
      </c>
    </row>
    <row r="418" spans="1:4">
      <c r="A418" s="3" t="s">
        <v>1666</v>
      </c>
      <c r="B418" s="2" t="s">
        <v>1667</v>
      </c>
      <c r="C418" s="2">
        <v>6</v>
      </c>
      <c r="D418" s="2" t="s">
        <v>839</v>
      </c>
    </row>
    <row r="419" spans="1:4">
      <c r="A419" s="3" t="s">
        <v>1668</v>
      </c>
      <c r="B419" s="2" t="s">
        <v>1669</v>
      </c>
      <c r="C419" s="2">
        <v>6</v>
      </c>
      <c r="D419" s="2" t="s">
        <v>839</v>
      </c>
    </row>
    <row r="420" spans="1:4">
      <c r="A420" s="3" t="s">
        <v>1670</v>
      </c>
      <c r="B420" s="2" t="s">
        <v>1671</v>
      </c>
      <c r="C420" s="2">
        <v>6</v>
      </c>
      <c r="D420" s="2" t="s">
        <v>839</v>
      </c>
    </row>
    <row r="421" spans="1:4">
      <c r="A421" s="3" t="s">
        <v>1672</v>
      </c>
      <c r="B421" s="2" t="s">
        <v>1673</v>
      </c>
      <c r="C421" s="2">
        <v>6</v>
      </c>
      <c r="D421" s="2" t="s">
        <v>839</v>
      </c>
    </row>
    <row r="422" spans="1:4">
      <c r="A422" s="3" t="s">
        <v>1674</v>
      </c>
      <c r="B422" s="2" t="s">
        <v>1675</v>
      </c>
      <c r="C422" s="2">
        <v>6</v>
      </c>
      <c r="D422" s="2" t="s">
        <v>839</v>
      </c>
    </row>
    <row r="423" spans="1:4">
      <c r="A423" s="3" t="s">
        <v>1676</v>
      </c>
      <c r="B423" s="2" t="s">
        <v>1677</v>
      </c>
      <c r="C423" s="2">
        <v>6</v>
      </c>
      <c r="D423" s="2" t="s">
        <v>839</v>
      </c>
    </row>
    <row r="424" spans="1:4">
      <c r="A424" s="3" t="s">
        <v>1678</v>
      </c>
      <c r="B424" s="2" t="s">
        <v>1679</v>
      </c>
      <c r="C424" s="2">
        <v>6</v>
      </c>
      <c r="D424" s="2" t="s">
        <v>839</v>
      </c>
    </row>
    <row r="425" spans="1:4">
      <c r="A425" s="3" t="s">
        <v>1680</v>
      </c>
      <c r="B425" s="2" t="s">
        <v>1681</v>
      </c>
      <c r="C425" s="2">
        <v>6</v>
      </c>
      <c r="D425" s="2" t="s">
        <v>839</v>
      </c>
    </row>
    <row r="426" spans="1:4">
      <c r="A426" s="3" t="s">
        <v>1682</v>
      </c>
      <c r="B426" s="2" t="s">
        <v>1683</v>
      </c>
      <c r="C426" s="2">
        <v>6</v>
      </c>
      <c r="D426" s="2" t="s">
        <v>839</v>
      </c>
    </row>
    <row r="427" spans="1:4">
      <c r="A427" s="3" t="s">
        <v>1684</v>
      </c>
      <c r="B427" s="2" t="s">
        <v>1685</v>
      </c>
      <c r="C427" s="2">
        <v>6</v>
      </c>
      <c r="D427" s="2" t="s">
        <v>839</v>
      </c>
    </row>
    <row r="428" spans="1:4">
      <c r="A428" s="3" t="s">
        <v>1686</v>
      </c>
      <c r="B428" s="2" t="s">
        <v>1687</v>
      </c>
      <c r="C428" s="2">
        <v>6</v>
      </c>
      <c r="D428" s="2" t="s">
        <v>839</v>
      </c>
    </row>
    <row r="429" spans="1:4">
      <c r="A429" s="3" t="s">
        <v>1688</v>
      </c>
      <c r="B429" s="2" t="s">
        <v>1689</v>
      </c>
      <c r="C429" s="2">
        <v>6</v>
      </c>
      <c r="D429" s="2" t="s">
        <v>839</v>
      </c>
    </row>
    <row r="430" spans="1:4">
      <c r="A430" s="3" t="s">
        <v>1690</v>
      </c>
      <c r="B430" s="2" t="s">
        <v>1691</v>
      </c>
      <c r="C430" s="2">
        <v>6</v>
      </c>
      <c r="D430" s="2" t="s">
        <v>839</v>
      </c>
    </row>
    <row r="431" spans="1:4">
      <c r="A431" s="3" t="s">
        <v>1692</v>
      </c>
      <c r="B431" s="2" t="s">
        <v>1693</v>
      </c>
      <c r="C431" s="2">
        <v>6</v>
      </c>
      <c r="D431" s="2" t="s">
        <v>839</v>
      </c>
    </row>
    <row r="432" spans="1:4">
      <c r="A432" s="3" t="s">
        <v>1694</v>
      </c>
      <c r="B432" s="2" t="s">
        <v>1695</v>
      </c>
      <c r="C432" s="2">
        <v>6</v>
      </c>
      <c r="D432" s="2" t="s">
        <v>839</v>
      </c>
    </row>
    <row r="433" spans="1:4">
      <c r="A433" s="3" t="s">
        <v>1696</v>
      </c>
      <c r="B433" s="2" t="s">
        <v>1697</v>
      </c>
      <c r="C433" s="2">
        <v>6</v>
      </c>
      <c r="D433" s="2" t="s">
        <v>839</v>
      </c>
    </row>
    <row r="434" spans="1:4">
      <c r="A434" s="3" t="s">
        <v>1698</v>
      </c>
      <c r="B434" s="2" t="s">
        <v>1699</v>
      </c>
      <c r="C434" s="2">
        <v>6</v>
      </c>
      <c r="D434" s="2" t="s">
        <v>839</v>
      </c>
    </row>
    <row r="435" spans="1:4">
      <c r="A435" s="3" t="s">
        <v>1700</v>
      </c>
      <c r="B435" s="2" t="s">
        <v>1701</v>
      </c>
      <c r="C435" s="2">
        <v>6</v>
      </c>
      <c r="D435" s="2" t="s">
        <v>839</v>
      </c>
    </row>
    <row r="436" spans="1:4">
      <c r="A436" s="3" t="s">
        <v>1702</v>
      </c>
      <c r="B436" s="2" t="s">
        <v>1703</v>
      </c>
      <c r="C436" s="2">
        <v>6</v>
      </c>
      <c r="D436" s="2" t="s">
        <v>839</v>
      </c>
    </row>
    <row r="437" spans="1:4">
      <c r="A437" s="3" t="s">
        <v>1704</v>
      </c>
      <c r="B437" s="2" t="s">
        <v>1705</v>
      </c>
      <c r="C437" s="2">
        <v>6</v>
      </c>
      <c r="D437" s="2" t="s">
        <v>839</v>
      </c>
    </row>
    <row r="438" spans="1:4">
      <c r="A438" s="3" t="s">
        <v>1706</v>
      </c>
      <c r="B438" s="2" t="s">
        <v>1707</v>
      </c>
      <c r="C438" s="2">
        <v>6</v>
      </c>
      <c r="D438" s="2" t="s">
        <v>839</v>
      </c>
    </row>
    <row r="439" spans="1:4">
      <c r="A439" s="3" t="s">
        <v>1708</v>
      </c>
      <c r="B439" s="2" t="s">
        <v>1709</v>
      </c>
      <c r="C439" s="2">
        <v>6</v>
      </c>
      <c r="D439" s="2" t="s">
        <v>839</v>
      </c>
    </row>
    <row r="440" spans="1:4">
      <c r="A440" s="3" t="s">
        <v>1710</v>
      </c>
      <c r="B440" s="2" t="s">
        <v>1711</v>
      </c>
      <c r="C440" s="2">
        <v>6</v>
      </c>
      <c r="D440" s="2" t="s">
        <v>839</v>
      </c>
    </row>
    <row r="441" spans="1:4">
      <c r="A441" s="3" t="s">
        <v>1712</v>
      </c>
      <c r="B441" s="2" t="s">
        <v>1713</v>
      </c>
      <c r="C441" s="2">
        <v>6</v>
      </c>
      <c r="D441" s="2" t="s">
        <v>839</v>
      </c>
    </row>
    <row r="442" spans="1:4">
      <c r="A442" s="3" t="s">
        <v>1714</v>
      </c>
      <c r="B442" s="2" t="s">
        <v>1715</v>
      </c>
      <c r="C442" s="2">
        <v>6</v>
      </c>
      <c r="D442" s="2" t="s">
        <v>839</v>
      </c>
    </row>
    <row r="443" spans="1:4">
      <c r="A443" s="3" t="s">
        <v>1716</v>
      </c>
      <c r="B443" s="2" t="s">
        <v>1717</v>
      </c>
      <c r="C443" s="2">
        <v>6</v>
      </c>
      <c r="D443" s="2" t="s">
        <v>839</v>
      </c>
    </row>
    <row r="444" spans="1:4">
      <c r="A444" s="3" t="s">
        <v>1718</v>
      </c>
      <c r="B444" s="2" t="s">
        <v>1719</v>
      </c>
      <c r="C444" s="2">
        <v>6</v>
      </c>
      <c r="D444" s="2" t="s">
        <v>839</v>
      </c>
    </row>
    <row r="445" spans="1:4">
      <c r="A445" s="3" t="s">
        <v>1720</v>
      </c>
      <c r="B445" s="2" t="s">
        <v>1721</v>
      </c>
      <c r="C445" s="2">
        <v>6</v>
      </c>
      <c r="D445" s="2" t="s">
        <v>839</v>
      </c>
    </row>
    <row r="446" spans="1:4">
      <c r="A446" s="3" t="s">
        <v>1722</v>
      </c>
      <c r="B446" s="2" t="s">
        <v>1723</v>
      </c>
      <c r="C446" s="2">
        <v>6</v>
      </c>
      <c r="D446" s="2" t="s">
        <v>839</v>
      </c>
    </row>
    <row r="447" spans="1:4">
      <c r="A447" s="3" t="s">
        <v>1724</v>
      </c>
      <c r="B447" s="2" t="s">
        <v>1725</v>
      </c>
      <c r="C447" s="2">
        <v>6</v>
      </c>
      <c r="D447" s="2" t="s">
        <v>839</v>
      </c>
    </row>
    <row r="448" spans="1:4">
      <c r="A448" s="3" t="s">
        <v>1726</v>
      </c>
      <c r="B448" s="2" t="s">
        <v>1727</v>
      </c>
      <c r="C448" s="2">
        <v>6</v>
      </c>
      <c r="D448" s="2" t="s">
        <v>839</v>
      </c>
    </row>
    <row r="449" spans="1:4">
      <c r="A449" s="3" t="s">
        <v>1728</v>
      </c>
      <c r="B449" s="2" t="s">
        <v>1729</v>
      </c>
      <c r="C449" s="2">
        <v>6</v>
      </c>
      <c r="D449" s="2" t="s">
        <v>839</v>
      </c>
    </row>
    <row r="450" spans="1:4">
      <c r="A450" s="3" t="s">
        <v>1730</v>
      </c>
      <c r="B450" s="2" t="s">
        <v>1731</v>
      </c>
      <c r="C450" s="2">
        <v>6</v>
      </c>
      <c r="D450" s="2" t="s">
        <v>839</v>
      </c>
    </row>
    <row r="451" spans="1:4">
      <c r="A451" s="3" t="s">
        <v>1732</v>
      </c>
      <c r="B451" s="2" t="s">
        <v>1733</v>
      </c>
      <c r="C451" s="2">
        <v>6</v>
      </c>
      <c r="D451" s="2" t="s">
        <v>839</v>
      </c>
    </row>
    <row r="452" spans="1:4">
      <c r="A452" s="3" t="s">
        <v>1734</v>
      </c>
      <c r="B452" s="2" t="s">
        <v>1735</v>
      </c>
      <c r="C452" s="2">
        <v>6</v>
      </c>
      <c r="D452" s="2" t="s">
        <v>839</v>
      </c>
    </row>
    <row r="453" spans="1:4">
      <c r="A453" s="3" t="s">
        <v>1736</v>
      </c>
      <c r="B453" s="2" t="s">
        <v>1737</v>
      </c>
      <c r="C453" s="2">
        <v>6</v>
      </c>
      <c r="D453" s="2" t="s">
        <v>839</v>
      </c>
    </row>
    <row r="454" spans="1:4">
      <c r="A454" s="3" t="s">
        <v>1738</v>
      </c>
      <c r="B454" s="2" t="s">
        <v>1739</v>
      </c>
      <c r="C454" s="2">
        <v>6</v>
      </c>
      <c r="D454" s="2" t="s">
        <v>839</v>
      </c>
    </row>
    <row r="455" spans="1:4">
      <c r="A455" s="3" t="s">
        <v>1740</v>
      </c>
      <c r="B455" s="2" t="s">
        <v>1741</v>
      </c>
      <c r="C455" s="2">
        <v>6</v>
      </c>
      <c r="D455" s="2" t="s">
        <v>839</v>
      </c>
    </row>
    <row r="456" spans="1:4">
      <c r="A456" s="3" t="s">
        <v>1742</v>
      </c>
      <c r="B456" s="2" t="s">
        <v>1743</v>
      </c>
      <c r="C456" s="2">
        <v>6</v>
      </c>
      <c r="D456" s="2" t="s">
        <v>839</v>
      </c>
    </row>
    <row r="457" spans="1:4">
      <c r="A457" s="3" t="s">
        <v>1744</v>
      </c>
      <c r="B457" s="2" t="s">
        <v>1745</v>
      </c>
      <c r="C457" s="2">
        <v>6</v>
      </c>
      <c r="D457" s="2" t="s">
        <v>839</v>
      </c>
    </row>
    <row r="458" spans="1:4">
      <c r="A458" s="3" t="s">
        <v>1746</v>
      </c>
      <c r="B458" s="2" t="s">
        <v>1747</v>
      </c>
      <c r="C458" s="2">
        <v>6</v>
      </c>
      <c r="D458" s="2" t="s">
        <v>839</v>
      </c>
    </row>
    <row r="459" spans="1:4">
      <c r="A459" s="3" t="s">
        <v>1748</v>
      </c>
      <c r="B459" s="2" t="s">
        <v>1749</v>
      </c>
      <c r="C459" s="2">
        <v>6</v>
      </c>
      <c r="D459" s="2" t="s">
        <v>839</v>
      </c>
    </row>
    <row r="460" spans="1:4">
      <c r="A460" s="3" t="s">
        <v>1750</v>
      </c>
      <c r="B460" s="2" t="s">
        <v>1751</v>
      </c>
      <c r="C460" s="2">
        <v>6</v>
      </c>
      <c r="D460" s="2" t="s">
        <v>839</v>
      </c>
    </row>
    <row r="461" spans="1:4">
      <c r="A461" s="3" t="s">
        <v>1752</v>
      </c>
      <c r="B461" s="2" t="s">
        <v>1753</v>
      </c>
      <c r="C461" s="2">
        <v>6</v>
      </c>
      <c r="D461" s="2" t="s">
        <v>839</v>
      </c>
    </row>
    <row r="462" spans="1:4">
      <c r="A462" s="3" t="s">
        <v>1754</v>
      </c>
      <c r="B462" s="2" t="s">
        <v>1755</v>
      </c>
      <c r="C462" s="2">
        <v>6</v>
      </c>
      <c r="D462" s="2" t="s">
        <v>839</v>
      </c>
    </row>
    <row r="463" spans="1:4">
      <c r="A463" s="3" t="s">
        <v>1756</v>
      </c>
      <c r="B463" s="2" t="s">
        <v>1757</v>
      </c>
      <c r="C463" s="2">
        <v>6</v>
      </c>
      <c r="D463" s="2" t="s">
        <v>839</v>
      </c>
    </row>
    <row r="464" spans="1:4">
      <c r="A464" s="3" t="s">
        <v>1758</v>
      </c>
      <c r="B464" s="2" t="s">
        <v>1759</v>
      </c>
      <c r="C464" s="2">
        <v>6</v>
      </c>
      <c r="D464" s="2" t="s">
        <v>839</v>
      </c>
    </row>
    <row r="465" spans="1:4">
      <c r="A465" s="3" t="s">
        <v>1760</v>
      </c>
      <c r="B465" s="2" t="s">
        <v>1761</v>
      </c>
      <c r="C465" s="2">
        <v>6</v>
      </c>
      <c r="D465" s="2" t="s">
        <v>839</v>
      </c>
    </row>
    <row r="466" spans="1:4">
      <c r="A466" s="3" t="s">
        <v>1762</v>
      </c>
      <c r="B466" s="2" t="s">
        <v>1763</v>
      </c>
      <c r="C466" s="2">
        <v>6</v>
      </c>
      <c r="D466" s="2" t="s">
        <v>839</v>
      </c>
    </row>
    <row r="467" spans="1:4">
      <c r="A467" s="3" t="s">
        <v>1764</v>
      </c>
      <c r="B467" s="2" t="s">
        <v>1765</v>
      </c>
      <c r="C467" s="2">
        <v>6</v>
      </c>
      <c r="D467" s="2" t="s">
        <v>839</v>
      </c>
    </row>
    <row r="468" spans="1:4">
      <c r="A468" s="3" t="s">
        <v>1766</v>
      </c>
      <c r="B468" s="2" t="s">
        <v>1767</v>
      </c>
      <c r="C468" s="2">
        <v>6</v>
      </c>
      <c r="D468" s="2" t="s">
        <v>839</v>
      </c>
    </row>
    <row r="469" spans="1:4">
      <c r="A469" s="3" t="s">
        <v>1768</v>
      </c>
      <c r="B469" s="2" t="s">
        <v>1769</v>
      </c>
      <c r="C469" s="2">
        <v>6</v>
      </c>
      <c r="D469" s="2" t="s">
        <v>839</v>
      </c>
    </row>
    <row r="470" spans="1:4">
      <c r="A470" s="3" t="s">
        <v>1770</v>
      </c>
      <c r="B470" s="2" t="s">
        <v>1771</v>
      </c>
      <c r="C470" s="2">
        <v>6</v>
      </c>
      <c r="D470" s="2" t="s">
        <v>839</v>
      </c>
    </row>
    <row r="471" spans="1:4">
      <c r="A471" s="3" t="s">
        <v>1772</v>
      </c>
      <c r="B471" s="2" t="s">
        <v>1773</v>
      </c>
      <c r="C471" s="2">
        <v>6</v>
      </c>
      <c r="D471" s="2" t="s">
        <v>839</v>
      </c>
    </row>
    <row r="472" spans="1:4">
      <c r="A472" s="3" t="s">
        <v>1774</v>
      </c>
      <c r="B472" s="2" t="s">
        <v>1775</v>
      </c>
      <c r="C472" s="2">
        <v>6</v>
      </c>
      <c r="D472" s="2" t="s">
        <v>839</v>
      </c>
    </row>
    <row r="473" spans="1:4">
      <c r="A473" s="3" t="s">
        <v>1776</v>
      </c>
      <c r="B473" s="2" t="s">
        <v>1777</v>
      </c>
      <c r="C473" s="2">
        <v>6</v>
      </c>
      <c r="D473" s="2" t="s">
        <v>839</v>
      </c>
    </row>
    <row r="474" spans="1:4">
      <c r="A474" s="3" t="s">
        <v>1778</v>
      </c>
      <c r="B474" s="2" t="s">
        <v>1779</v>
      </c>
      <c r="C474" s="2">
        <v>6</v>
      </c>
      <c r="D474" s="2" t="s">
        <v>839</v>
      </c>
    </row>
    <row r="475" spans="1:4">
      <c r="A475" s="3" t="s">
        <v>1780</v>
      </c>
      <c r="B475" s="2" t="s">
        <v>1781</v>
      </c>
      <c r="C475" s="2">
        <v>6</v>
      </c>
      <c r="D475" s="2" t="s">
        <v>839</v>
      </c>
    </row>
    <row r="476" spans="1:4">
      <c r="A476" s="3" t="s">
        <v>1782</v>
      </c>
      <c r="B476" s="2" t="s">
        <v>1783</v>
      </c>
      <c r="C476" s="2">
        <v>6</v>
      </c>
      <c r="D476" s="2" t="s">
        <v>839</v>
      </c>
    </row>
    <row r="477" spans="1:4">
      <c r="A477" s="3" t="s">
        <v>1784</v>
      </c>
      <c r="B477" s="2" t="s">
        <v>1785</v>
      </c>
      <c r="C477" s="2">
        <v>6</v>
      </c>
      <c r="D477" s="2" t="s">
        <v>839</v>
      </c>
    </row>
    <row r="478" spans="1:4">
      <c r="A478" s="3" t="s">
        <v>1786</v>
      </c>
      <c r="B478" s="2" t="s">
        <v>1787</v>
      </c>
      <c r="C478" s="2">
        <v>6</v>
      </c>
      <c r="D478" s="2" t="s">
        <v>839</v>
      </c>
    </row>
    <row r="479" spans="1:4">
      <c r="A479" s="3" t="s">
        <v>1788</v>
      </c>
      <c r="B479" s="2" t="s">
        <v>1789</v>
      </c>
      <c r="C479" s="2">
        <v>6</v>
      </c>
      <c r="D479" s="2" t="s">
        <v>839</v>
      </c>
    </row>
    <row r="480" spans="1:4">
      <c r="A480" s="3" t="s">
        <v>1790</v>
      </c>
      <c r="B480" s="2" t="s">
        <v>1791</v>
      </c>
      <c r="C480" s="2">
        <v>6</v>
      </c>
      <c r="D480" s="2" t="s">
        <v>839</v>
      </c>
    </row>
    <row r="481" spans="1:4">
      <c r="A481" s="3" t="s">
        <v>1792</v>
      </c>
      <c r="B481" s="2" t="s">
        <v>1793</v>
      </c>
      <c r="C481" s="2">
        <v>6</v>
      </c>
      <c r="D481" s="2" t="s">
        <v>839</v>
      </c>
    </row>
    <row r="482" spans="1:4">
      <c r="A482" s="3" t="s">
        <v>1794</v>
      </c>
      <c r="B482" s="2" t="s">
        <v>1795</v>
      </c>
      <c r="C482" s="2">
        <v>6</v>
      </c>
      <c r="D482" s="2" t="s">
        <v>839</v>
      </c>
    </row>
    <row r="483" spans="1:4">
      <c r="A483" s="3" t="s">
        <v>1796</v>
      </c>
      <c r="B483" s="2" t="s">
        <v>1797</v>
      </c>
      <c r="C483" s="2">
        <v>6</v>
      </c>
      <c r="D483" s="2" t="s">
        <v>839</v>
      </c>
    </row>
    <row r="484" spans="1:4">
      <c r="A484" s="3" t="s">
        <v>1798</v>
      </c>
      <c r="B484" s="2" t="s">
        <v>1799</v>
      </c>
      <c r="C484" s="2">
        <v>6</v>
      </c>
      <c r="D484" s="2" t="s">
        <v>839</v>
      </c>
    </row>
    <row r="485" spans="1:4">
      <c r="A485" s="3" t="s">
        <v>1800</v>
      </c>
      <c r="B485" s="2" t="s">
        <v>1801</v>
      </c>
      <c r="C485" s="2">
        <v>6</v>
      </c>
      <c r="D485" s="2" t="s">
        <v>839</v>
      </c>
    </row>
    <row r="486" spans="1:4">
      <c r="A486" s="3" t="s">
        <v>1802</v>
      </c>
      <c r="B486" s="2" t="s">
        <v>1803</v>
      </c>
      <c r="C486" s="2">
        <v>6</v>
      </c>
      <c r="D486" s="2" t="s">
        <v>839</v>
      </c>
    </row>
    <row r="487" spans="1:4">
      <c r="A487" s="3" t="s">
        <v>1804</v>
      </c>
      <c r="B487" s="2" t="s">
        <v>1805</v>
      </c>
      <c r="C487" s="2">
        <v>6</v>
      </c>
      <c r="D487" s="2" t="s">
        <v>839</v>
      </c>
    </row>
    <row r="488" spans="1:4">
      <c r="A488" s="3" t="s">
        <v>1806</v>
      </c>
      <c r="B488" s="2" t="s">
        <v>1807</v>
      </c>
      <c r="C488" s="2">
        <v>6</v>
      </c>
      <c r="D488" s="2" t="s">
        <v>839</v>
      </c>
    </row>
    <row r="489" spans="1:4">
      <c r="A489" s="3" t="s">
        <v>1808</v>
      </c>
      <c r="B489" s="2" t="s">
        <v>1809</v>
      </c>
      <c r="C489" s="2">
        <v>6</v>
      </c>
      <c r="D489" s="2" t="s">
        <v>839</v>
      </c>
    </row>
    <row r="490" spans="1:4">
      <c r="A490" s="3" t="s">
        <v>1810</v>
      </c>
      <c r="B490" s="2" t="s">
        <v>1811</v>
      </c>
      <c r="C490" s="2">
        <v>6</v>
      </c>
      <c r="D490" s="2" t="s">
        <v>839</v>
      </c>
    </row>
    <row r="491" spans="1:4">
      <c r="A491" s="3" t="s">
        <v>1812</v>
      </c>
      <c r="B491" s="2" t="s">
        <v>1813</v>
      </c>
      <c r="C491" s="2">
        <v>6</v>
      </c>
      <c r="D491" s="2" t="s">
        <v>839</v>
      </c>
    </row>
    <row r="492" spans="1:4">
      <c r="A492" s="3" t="s">
        <v>1814</v>
      </c>
      <c r="B492" s="2" t="s">
        <v>1815</v>
      </c>
      <c r="C492" s="2">
        <v>6</v>
      </c>
      <c r="D492" s="2" t="s">
        <v>839</v>
      </c>
    </row>
    <row r="493" spans="1:4">
      <c r="A493" s="3" t="s">
        <v>1816</v>
      </c>
      <c r="B493" s="2" t="s">
        <v>1817</v>
      </c>
      <c r="C493" s="2">
        <v>6</v>
      </c>
      <c r="D493" s="2" t="s">
        <v>839</v>
      </c>
    </row>
    <row r="494" spans="1:4">
      <c r="A494" s="3" t="s">
        <v>1818</v>
      </c>
      <c r="B494" s="2" t="s">
        <v>1819</v>
      </c>
      <c r="C494" s="2">
        <v>6</v>
      </c>
      <c r="D494" s="2" t="s">
        <v>839</v>
      </c>
    </row>
    <row r="495" spans="1:4">
      <c r="A495" s="3" t="s">
        <v>1820</v>
      </c>
      <c r="B495" s="2" t="s">
        <v>1821</v>
      </c>
      <c r="C495" s="2">
        <v>6</v>
      </c>
      <c r="D495" s="2" t="s">
        <v>839</v>
      </c>
    </row>
    <row r="496" spans="1:4">
      <c r="A496" s="3" t="s">
        <v>1822</v>
      </c>
      <c r="B496" s="2" t="s">
        <v>1823</v>
      </c>
      <c r="C496" s="2">
        <v>6</v>
      </c>
      <c r="D496" s="2" t="s">
        <v>839</v>
      </c>
    </row>
    <row r="497" spans="1:4">
      <c r="A497" s="3" t="s">
        <v>1824</v>
      </c>
      <c r="B497" s="2" t="s">
        <v>1825</v>
      </c>
      <c r="C497" s="2">
        <v>6</v>
      </c>
      <c r="D497" s="2" t="s">
        <v>839</v>
      </c>
    </row>
    <row r="498" spans="1:4">
      <c r="A498" s="3" t="s">
        <v>1826</v>
      </c>
      <c r="B498" s="2" t="s">
        <v>1827</v>
      </c>
      <c r="C498" s="2">
        <v>6</v>
      </c>
      <c r="D498" s="2" t="s">
        <v>839</v>
      </c>
    </row>
    <row r="499" spans="1:4">
      <c r="A499" s="3" t="s">
        <v>1828</v>
      </c>
      <c r="B499" s="2" t="s">
        <v>1829</v>
      </c>
      <c r="C499" s="2">
        <v>6</v>
      </c>
      <c r="D499" s="2" t="s">
        <v>839</v>
      </c>
    </row>
    <row r="500" spans="1:4">
      <c r="A500" s="3" t="s">
        <v>1830</v>
      </c>
      <c r="B500" s="2" t="s">
        <v>1831</v>
      </c>
      <c r="C500" s="2">
        <v>6</v>
      </c>
      <c r="D500" s="2" t="s">
        <v>839</v>
      </c>
    </row>
    <row r="501" spans="1:4">
      <c r="A501" s="3" t="s">
        <v>1832</v>
      </c>
      <c r="B501" s="2" t="s">
        <v>1833</v>
      </c>
      <c r="C501" s="2">
        <v>6</v>
      </c>
      <c r="D501" s="2" t="s">
        <v>839</v>
      </c>
    </row>
    <row r="502" spans="1:4">
      <c r="A502" s="3" t="s">
        <v>1834</v>
      </c>
      <c r="B502" s="2" t="s">
        <v>1835</v>
      </c>
      <c r="C502" s="2">
        <v>6</v>
      </c>
      <c r="D502" s="2" t="s">
        <v>839</v>
      </c>
    </row>
    <row r="503" spans="1:4">
      <c r="A503" s="3" t="s">
        <v>1836</v>
      </c>
      <c r="B503" s="2" t="s">
        <v>1837</v>
      </c>
      <c r="C503" s="2">
        <v>6</v>
      </c>
      <c r="D503" s="2" t="s">
        <v>839</v>
      </c>
    </row>
    <row r="504" spans="1:4">
      <c r="A504" s="3" t="s">
        <v>1838</v>
      </c>
      <c r="B504" s="2" t="s">
        <v>1839</v>
      </c>
      <c r="C504" s="2">
        <v>6</v>
      </c>
      <c r="D504" s="2" t="s">
        <v>839</v>
      </c>
    </row>
    <row r="505" spans="1:4">
      <c r="A505" s="3" t="s">
        <v>1840</v>
      </c>
      <c r="B505" s="2" t="s">
        <v>1841</v>
      </c>
      <c r="C505" s="2">
        <v>6</v>
      </c>
      <c r="D505" s="2" t="s">
        <v>839</v>
      </c>
    </row>
    <row r="506" spans="1:4">
      <c r="A506" s="3" t="s">
        <v>1842</v>
      </c>
      <c r="B506" s="2" t="s">
        <v>1843</v>
      </c>
      <c r="C506" s="2">
        <v>6</v>
      </c>
      <c r="D506" s="2" t="s">
        <v>839</v>
      </c>
    </row>
    <row r="507" spans="1:4">
      <c r="A507" s="3" t="s">
        <v>1844</v>
      </c>
      <c r="B507" s="2" t="s">
        <v>1845</v>
      </c>
      <c r="C507" s="2">
        <v>6</v>
      </c>
      <c r="D507" s="2" t="s">
        <v>839</v>
      </c>
    </row>
    <row r="508" spans="1:4">
      <c r="A508" s="3" t="s">
        <v>1846</v>
      </c>
      <c r="B508" s="2" t="s">
        <v>1847</v>
      </c>
      <c r="C508" s="2">
        <v>6</v>
      </c>
      <c r="D508" s="2" t="s">
        <v>839</v>
      </c>
    </row>
    <row r="509" spans="1:4">
      <c r="A509" s="3" t="s">
        <v>1848</v>
      </c>
      <c r="B509" s="2" t="s">
        <v>1849</v>
      </c>
      <c r="C509" s="2">
        <v>6</v>
      </c>
      <c r="D509" s="2" t="s">
        <v>839</v>
      </c>
    </row>
    <row r="510" spans="1:4">
      <c r="A510" s="3" t="s">
        <v>1850</v>
      </c>
      <c r="B510" s="2" t="s">
        <v>1851</v>
      </c>
      <c r="C510" s="2">
        <v>6</v>
      </c>
      <c r="D510" s="2" t="s">
        <v>839</v>
      </c>
    </row>
    <row r="511" spans="1:4">
      <c r="A511" s="3" t="s">
        <v>1852</v>
      </c>
      <c r="B511" s="2" t="s">
        <v>1853</v>
      </c>
      <c r="C511" s="2">
        <v>6</v>
      </c>
      <c r="D511" s="2" t="s">
        <v>839</v>
      </c>
    </row>
    <row r="512" spans="1:4">
      <c r="A512" s="3" t="s">
        <v>1854</v>
      </c>
      <c r="B512" s="2" t="s">
        <v>1855</v>
      </c>
      <c r="C512" s="2">
        <v>6</v>
      </c>
      <c r="D512" s="2" t="s">
        <v>839</v>
      </c>
    </row>
    <row r="513" spans="1:4">
      <c r="A513" s="3" t="s">
        <v>1856</v>
      </c>
      <c r="B513" s="2" t="s">
        <v>1857</v>
      </c>
      <c r="C513" s="2">
        <v>6</v>
      </c>
      <c r="D513" s="2" t="s">
        <v>839</v>
      </c>
    </row>
    <row r="514" spans="1:4">
      <c r="A514" s="3" t="s">
        <v>1858</v>
      </c>
      <c r="B514" s="2" t="s">
        <v>1859</v>
      </c>
      <c r="C514" s="2">
        <v>6</v>
      </c>
      <c r="D514" s="2" t="s">
        <v>839</v>
      </c>
    </row>
    <row r="515" spans="1:4">
      <c r="A515" s="3" t="s">
        <v>1860</v>
      </c>
      <c r="B515" s="2" t="s">
        <v>1861</v>
      </c>
      <c r="C515" s="2">
        <v>6</v>
      </c>
      <c r="D515" s="2" t="s">
        <v>839</v>
      </c>
    </row>
    <row r="516" spans="1:4">
      <c r="A516" s="3" t="s">
        <v>1862</v>
      </c>
      <c r="B516" s="2" t="s">
        <v>1863</v>
      </c>
      <c r="C516" s="2">
        <v>6</v>
      </c>
      <c r="D516" s="2" t="s">
        <v>839</v>
      </c>
    </row>
    <row r="517" spans="1:4">
      <c r="A517" s="3" t="s">
        <v>1864</v>
      </c>
      <c r="B517" s="2" t="s">
        <v>1865</v>
      </c>
      <c r="C517" s="2">
        <v>6</v>
      </c>
      <c r="D517" s="2" t="s">
        <v>839</v>
      </c>
    </row>
    <row r="518" spans="1:4">
      <c r="A518" s="3" t="s">
        <v>1866</v>
      </c>
      <c r="B518" s="2" t="s">
        <v>1867</v>
      </c>
      <c r="C518" s="2">
        <v>6</v>
      </c>
      <c r="D518" s="2" t="s">
        <v>839</v>
      </c>
    </row>
    <row r="519" spans="1:4">
      <c r="A519" s="3" t="s">
        <v>1868</v>
      </c>
      <c r="B519" s="2" t="s">
        <v>1869</v>
      </c>
      <c r="C519" s="2">
        <v>6</v>
      </c>
      <c r="D519" s="2" t="s">
        <v>839</v>
      </c>
    </row>
    <row r="520" spans="1:4">
      <c r="A520" s="3" t="s">
        <v>1870</v>
      </c>
      <c r="B520" s="2" t="s">
        <v>1871</v>
      </c>
      <c r="C520" s="2">
        <v>6</v>
      </c>
      <c r="D520" s="2" t="s">
        <v>839</v>
      </c>
    </row>
    <row r="521" spans="1:4">
      <c r="A521" s="3" t="s">
        <v>1872</v>
      </c>
      <c r="B521" s="2" t="s">
        <v>1873</v>
      </c>
      <c r="C521" s="2">
        <v>6</v>
      </c>
      <c r="D521" s="2" t="s">
        <v>839</v>
      </c>
    </row>
    <row r="522" spans="1:4">
      <c r="A522" s="3" t="s">
        <v>1874</v>
      </c>
      <c r="B522" s="2" t="s">
        <v>1875</v>
      </c>
      <c r="C522" s="2">
        <v>6</v>
      </c>
      <c r="D522" s="2" t="s">
        <v>839</v>
      </c>
    </row>
    <row r="523" spans="1:4">
      <c r="A523" s="3" t="s">
        <v>1876</v>
      </c>
      <c r="B523" s="2" t="s">
        <v>1877</v>
      </c>
      <c r="C523" s="2">
        <v>6</v>
      </c>
      <c r="D523" s="2" t="s">
        <v>839</v>
      </c>
    </row>
    <row r="524" spans="1:4">
      <c r="A524" s="3" t="s">
        <v>1878</v>
      </c>
      <c r="B524" s="2" t="s">
        <v>1879</v>
      </c>
      <c r="C524" s="2">
        <v>6</v>
      </c>
      <c r="D524" s="2" t="s">
        <v>839</v>
      </c>
    </row>
    <row r="525" spans="1:4">
      <c r="A525" s="3" t="s">
        <v>1880</v>
      </c>
      <c r="B525" s="2" t="s">
        <v>1881</v>
      </c>
      <c r="C525" s="2">
        <v>6</v>
      </c>
      <c r="D525" s="2" t="s">
        <v>839</v>
      </c>
    </row>
    <row r="526" spans="1:4">
      <c r="A526" s="3" t="s">
        <v>1882</v>
      </c>
      <c r="B526" s="2" t="s">
        <v>1883</v>
      </c>
      <c r="C526" s="2">
        <v>6</v>
      </c>
      <c r="D526" s="2" t="s">
        <v>839</v>
      </c>
    </row>
    <row r="527" spans="1:4">
      <c r="A527" s="3" t="s">
        <v>1884</v>
      </c>
      <c r="B527" s="2" t="s">
        <v>1885</v>
      </c>
      <c r="C527" s="2">
        <v>6</v>
      </c>
      <c r="D527" s="2" t="s">
        <v>839</v>
      </c>
    </row>
    <row r="528" spans="1:4">
      <c r="A528" s="3" t="s">
        <v>1886</v>
      </c>
      <c r="B528" s="2" t="s">
        <v>1887</v>
      </c>
      <c r="C528" s="2">
        <v>6</v>
      </c>
      <c r="D528" s="2" t="s">
        <v>839</v>
      </c>
    </row>
    <row r="529" spans="1:4">
      <c r="A529" s="3" t="s">
        <v>1888</v>
      </c>
      <c r="B529" s="2" t="s">
        <v>1889</v>
      </c>
      <c r="C529" s="2">
        <v>6</v>
      </c>
      <c r="D529" s="2" t="s">
        <v>839</v>
      </c>
    </row>
    <row r="530" spans="1:4">
      <c r="A530" s="3" t="s">
        <v>1890</v>
      </c>
      <c r="B530" s="2" t="s">
        <v>1891</v>
      </c>
      <c r="C530" s="2">
        <v>6</v>
      </c>
      <c r="D530" s="2" t="s">
        <v>839</v>
      </c>
    </row>
    <row r="531" spans="1:4">
      <c r="A531" s="3" t="s">
        <v>1892</v>
      </c>
      <c r="B531" s="2" t="s">
        <v>1893</v>
      </c>
      <c r="C531" s="2">
        <v>6</v>
      </c>
      <c r="D531" s="2" t="s">
        <v>839</v>
      </c>
    </row>
    <row r="532" spans="1:4">
      <c r="A532" s="3" t="s">
        <v>1894</v>
      </c>
      <c r="B532" s="2" t="s">
        <v>1895</v>
      </c>
      <c r="C532" s="2">
        <v>6</v>
      </c>
      <c r="D532" s="2" t="s">
        <v>839</v>
      </c>
    </row>
    <row r="533" spans="1:4">
      <c r="A533" s="3" t="s">
        <v>1896</v>
      </c>
      <c r="B533" s="2" t="s">
        <v>1897</v>
      </c>
      <c r="C533" s="2">
        <v>6</v>
      </c>
      <c r="D533" s="2" t="s">
        <v>839</v>
      </c>
    </row>
    <row r="534" spans="1:4">
      <c r="A534" s="3" t="s">
        <v>1898</v>
      </c>
      <c r="B534" s="2" t="s">
        <v>1899</v>
      </c>
      <c r="C534" s="2">
        <v>6</v>
      </c>
      <c r="D534" s="2" t="s">
        <v>839</v>
      </c>
    </row>
    <row r="535" spans="1:4">
      <c r="A535" s="3" t="s">
        <v>1900</v>
      </c>
      <c r="B535" s="2" t="s">
        <v>1901</v>
      </c>
      <c r="C535" s="2">
        <v>6</v>
      </c>
      <c r="D535" s="2" t="s">
        <v>839</v>
      </c>
    </row>
    <row r="536" spans="1:4">
      <c r="A536" s="3" t="s">
        <v>1902</v>
      </c>
      <c r="B536" s="2" t="s">
        <v>1903</v>
      </c>
      <c r="C536" s="2">
        <v>6</v>
      </c>
      <c r="D536" s="2" t="s">
        <v>839</v>
      </c>
    </row>
    <row r="537" spans="1:4">
      <c r="A537" s="3" t="s">
        <v>1904</v>
      </c>
      <c r="B537" s="2" t="s">
        <v>1905</v>
      </c>
      <c r="C537" s="2">
        <v>6</v>
      </c>
      <c r="D537" s="2" t="s">
        <v>839</v>
      </c>
    </row>
    <row r="538" spans="1:4">
      <c r="A538" s="3" t="s">
        <v>1906</v>
      </c>
      <c r="B538" s="2" t="s">
        <v>1907</v>
      </c>
      <c r="C538" s="2">
        <v>6</v>
      </c>
      <c r="D538" s="2" t="s">
        <v>839</v>
      </c>
    </row>
    <row r="539" spans="1:4">
      <c r="A539" s="3" t="s">
        <v>1908</v>
      </c>
      <c r="B539" s="2" t="s">
        <v>1909</v>
      </c>
      <c r="C539" s="2">
        <v>6</v>
      </c>
      <c r="D539" s="2" t="s">
        <v>839</v>
      </c>
    </row>
    <row r="540" spans="1:4">
      <c r="A540" s="3" t="s">
        <v>1910</v>
      </c>
      <c r="B540" s="2" t="s">
        <v>1911</v>
      </c>
      <c r="C540" s="2">
        <v>6</v>
      </c>
      <c r="D540" s="2" t="s">
        <v>839</v>
      </c>
    </row>
    <row r="541" spans="1:4">
      <c r="A541" s="3" t="s">
        <v>1912</v>
      </c>
      <c r="B541" s="2" t="s">
        <v>1913</v>
      </c>
      <c r="C541" s="2">
        <v>6</v>
      </c>
      <c r="D541" s="2" t="s">
        <v>839</v>
      </c>
    </row>
    <row r="542" spans="1:4">
      <c r="A542" s="3" t="s">
        <v>1914</v>
      </c>
      <c r="B542" s="2" t="s">
        <v>1915</v>
      </c>
      <c r="C542" s="2">
        <v>6</v>
      </c>
      <c r="D542" s="2" t="s">
        <v>839</v>
      </c>
    </row>
    <row r="543" spans="1:4">
      <c r="A543" s="3" t="s">
        <v>1916</v>
      </c>
      <c r="B543" s="2" t="s">
        <v>1917</v>
      </c>
      <c r="C543" s="2">
        <v>6</v>
      </c>
      <c r="D543" s="2" t="s">
        <v>839</v>
      </c>
    </row>
    <row r="544" spans="1:4">
      <c r="A544" s="3" t="s">
        <v>1918</v>
      </c>
      <c r="B544" s="2" t="s">
        <v>1919</v>
      </c>
      <c r="C544" s="2">
        <v>6</v>
      </c>
      <c r="D544" s="2" t="s">
        <v>839</v>
      </c>
    </row>
    <row r="545" spans="1:4">
      <c r="A545" s="3" t="s">
        <v>1920</v>
      </c>
      <c r="B545" s="2" t="s">
        <v>1921</v>
      </c>
      <c r="C545" s="2">
        <v>6</v>
      </c>
      <c r="D545" s="2" t="s">
        <v>839</v>
      </c>
    </row>
    <row r="546" spans="1:4">
      <c r="A546" s="3" t="s">
        <v>1922</v>
      </c>
      <c r="B546" s="2" t="s">
        <v>1923</v>
      </c>
      <c r="C546" s="2">
        <v>6</v>
      </c>
      <c r="D546" s="2" t="s">
        <v>839</v>
      </c>
    </row>
    <row r="547" spans="1:4">
      <c r="A547" s="3" t="s">
        <v>1924</v>
      </c>
      <c r="B547" s="2" t="s">
        <v>1925</v>
      </c>
      <c r="C547" s="2">
        <v>6</v>
      </c>
      <c r="D547" s="2" t="s">
        <v>839</v>
      </c>
    </row>
    <row r="548" spans="1:4">
      <c r="A548" s="3" t="s">
        <v>1926</v>
      </c>
      <c r="B548" s="2" t="s">
        <v>1927</v>
      </c>
      <c r="C548" s="2">
        <v>6</v>
      </c>
      <c r="D548" s="2" t="s">
        <v>839</v>
      </c>
    </row>
    <row r="549" spans="1:4">
      <c r="A549" s="3" t="s">
        <v>1928</v>
      </c>
      <c r="B549" s="2" t="s">
        <v>1929</v>
      </c>
      <c r="C549" s="2">
        <v>6</v>
      </c>
      <c r="D549" s="2" t="s">
        <v>839</v>
      </c>
    </row>
    <row r="550" spans="1:4">
      <c r="A550" s="3" t="s">
        <v>1930</v>
      </c>
      <c r="B550" s="2" t="s">
        <v>1931</v>
      </c>
      <c r="C550" s="2">
        <v>6</v>
      </c>
      <c r="D550" s="2" t="s">
        <v>839</v>
      </c>
    </row>
    <row r="551" spans="1:4">
      <c r="A551" s="3" t="s">
        <v>1932</v>
      </c>
      <c r="B551" s="2" t="s">
        <v>1933</v>
      </c>
      <c r="C551" s="2">
        <v>6</v>
      </c>
      <c r="D551" s="2" t="s">
        <v>839</v>
      </c>
    </row>
    <row r="552" spans="1:4">
      <c r="A552" s="3" t="s">
        <v>1934</v>
      </c>
      <c r="B552" s="2" t="s">
        <v>1935</v>
      </c>
      <c r="C552" s="2">
        <v>6</v>
      </c>
      <c r="D552" s="2" t="s">
        <v>839</v>
      </c>
    </row>
    <row r="553" spans="1:4">
      <c r="A553" s="3" t="s">
        <v>1936</v>
      </c>
      <c r="B553" s="2" t="s">
        <v>1937</v>
      </c>
      <c r="C553" s="2">
        <v>6</v>
      </c>
      <c r="D553" s="2" t="s">
        <v>839</v>
      </c>
    </row>
    <row r="554" spans="1:4">
      <c r="A554" s="3" t="s">
        <v>1938</v>
      </c>
      <c r="B554" s="2" t="s">
        <v>1939</v>
      </c>
      <c r="C554" s="2">
        <v>6</v>
      </c>
      <c r="D554" s="2" t="s">
        <v>839</v>
      </c>
    </row>
    <row r="555" spans="1:4">
      <c r="A555" s="3" t="s">
        <v>1940</v>
      </c>
      <c r="B555" s="2" t="s">
        <v>1941</v>
      </c>
      <c r="C555" s="2">
        <v>6</v>
      </c>
      <c r="D555" s="2" t="s">
        <v>839</v>
      </c>
    </row>
    <row r="556" spans="1:4">
      <c r="A556" s="3" t="s">
        <v>1942</v>
      </c>
      <c r="B556" s="2" t="s">
        <v>1943</v>
      </c>
      <c r="C556" s="2">
        <v>6</v>
      </c>
      <c r="D556" s="2" t="s">
        <v>839</v>
      </c>
    </row>
    <row r="557" spans="1:4">
      <c r="A557" s="3" t="s">
        <v>1944</v>
      </c>
      <c r="B557" s="2" t="s">
        <v>1945</v>
      </c>
      <c r="C557" s="2">
        <v>6</v>
      </c>
      <c r="D557" s="2" t="s">
        <v>839</v>
      </c>
    </row>
    <row r="558" spans="1:4">
      <c r="A558" s="3" t="s">
        <v>1946</v>
      </c>
      <c r="B558" s="2" t="s">
        <v>1947</v>
      </c>
      <c r="C558" s="2">
        <v>6</v>
      </c>
      <c r="D558" s="2" t="s">
        <v>839</v>
      </c>
    </row>
    <row r="559" spans="1:4">
      <c r="A559" s="3" t="s">
        <v>1948</v>
      </c>
      <c r="B559" s="2" t="s">
        <v>1949</v>
      </c>
      <c r="C559" s="2">
        <v>6</v>
      </c>
      <c r="D559" s="2" t="s">
        <v>839</v>
      </c>
    </row>
    <row r="560" spans="1:4">
      <c r="A560" s="3" t="s">
        <v>1950</v>
      </c>
      <c r="B560" s="2" t="s">
        <v>1951</v>
      </c>
      <c r="C560" s="2">
        <v>6</v>
      </c>
      <c r="D560" s="2" t="s">
        <v>839</v>
      </c>
    </row>
    <row r="561" spans="1:4">
      <c r="A561" s="3" t="s">
        <v>1952</v>
      </c>
      <c r="B561" s="2" t="s">
        <v>1953</v>
      </c>
      <c r="C561" s="2">
        <v>6</v>
      </c>
      <c r="D561" s="2" t="s">
        <v>839</v>
      </c>
    </row>
    <row r="562" spans="1:4">
      <c r="A562" s="3" t="s">
        <v>1954</v>
      </c>
      <c r="B562" s="2" t="s">
        <v>1955</v>
      </c>
      <c r="C562" s="2">
        <v>6</v>
      </c>
      <c r="D562" s="2" t="s">
        <v>839</v>
      </c>
    </row>
    <row r="563" spans="1:4">
      <c r="A563" s="3" t="s">
        <v>1956</v>
      </c>
      <c r="B563" s="2" t="s">
        <v>1957</v>
      </c>
      <c r="C563" s="2">
        <v>6</v>
      </c>
      <c r="D563" s="2" t="s">
        <v>839</v>
      </c>
    </row>
    <row r="564" spans="1:4">
      <c r="A564" s="3" t="s">
        <v>1958</v>
      </c>
      <c r="B564" s="2" t="s">
        <v>1959</v>
      </c>
      <c r="C564" s="2">
        <v>6</v>
      </c>
      <c r="D564" s="2" t="s">
        <v>839</v>
      </c>
    </row>
    <row r="565" spans="1:4">
      <c r="A565" s="3" t="s">
        <v>1960</v>
      </c>
      <c r="B565" s="2" t="s">
        <v>1961</v>
      </c>
      <c r="C565" s="2">
        <v>6</v>
      </c>
      <c r="D565" s="2" t="s">
        <v>839</v>
      </c>
    </row>
    <row r="566" spans="1:4">
      <c r="A566" s="3" t="s">
        <v>1962</v>
      </c>
      <c r="B566" s="2" t="s">
        <v>1963</v>
      </c>
      <c r="C566" s="2">
        <v>6</v>
      </c>
      <c r="D566" s="2" t="s">
        <v>839</v>
      </c>
    </row>
    <row r="567" spans="1:4">
      <c r="A567" s="3" t="s">
        <v>1964</v>
      </c>
      <c r="B567" s="2" t="s">
        <v>1965</v>
      </c>
      <c r="C567" s="2">
        <v>6</v>
      </c>
      <c r="D567" s="2" t="s">
        <v>839</v>
      </c>
    </row>
    <row r="568" spans="1:4">
      <c r="A568" s="3" t="s">
        <v>1966</v>
      </c>
      <c r="B568" s="2" t="s">
        <v>1967</v>
      </c>
      <c r="C568" s="2">
        <v>6</v>
      </c>
      <c r="D568" s="2" t="s">
        <v>839</v>
      </c>
    </row>
    <row r="569" spans="1:4">
      <c r="A569" s="3" t="s">
        <v>1968</v>
      </c>
      <c r="B569" s="2" t="s">
        <v>1969</v>
      </c>
      <c r="C569" s="2">
        <v>6</v>
      </c>
      <c r="D569" s="2" t="s">
        <v>839</v>
      </c>
    </row>
    <row r="570" spans="1:4">
      <c r="A570" s="3" t="s">
        <v>1970</v>
      </c>
      <c r="B570" s="2" t="s">
        <v>1971</v>
      </c>
      <c r="C570" s="2">
        <v>6</v>
      </c>
      <c r="D570" s="2" t="s">
        <v>839</v>
      </c>
    </row>
    <row r="571" spans="1:4">
      <c r="A571" s="3" t="s">
        <v>1972</v>
      </c>
      <c r="B571" s="2" t="s">
        <v>1973</v>
      </c>
      <c r="C571" s="2">
        <v>6</v>
      </c>
      <c r="D571" s="2" t="s">
        <v>839</v>
      </c>
    </row>
    <row r="572" spans="1:4">
      <c r="A572" s="3" t="s">
        <v>1974</v>
      </c>
      <c r="B572" s="2" t="s">
        <v>1975</v>
      </c>
      <c r="C572" s="2">
        <v>6</v>
      </c>
      <c r="D572" s="2" t="s">
        <v>839</v>
      </c>
    </row>
    <row r="573" spans="1:4">
      <c r="A573" s="3" t="s">
        <v>1976</v>
      </c>
      <c r="B573" s="2" t="s">
        <v>1977</v>
      </c>
      <c r="C573" s="2">
        <v>6</v>
      </c>
      <c r="D573" s="2" t="s">
        <v>839</v>
      </c>
    </row>
    <row r="574" spans="1:4">
      <c r="A574" s="3" t="s">
        <v>1978</v>
      </c>
      <c r="B574" s="2" t="s">
        <v>1979</v>
      </c>
      <c r="C574" s="2">
        <v>6</v>
      </c>
      <c r="D574" s="2" t="s">
        <v>839</v>
      </c>
    </row>
    <row r="575" spans="1:4">
      <c r="A575" s="3" t="s">
        <v>1980</v>
      </c>
      <c r="B575" s="2" t="s">
        <v>1981</v>
      </c>
      <c r="C575" s="2">
        <v>6</v>
      </c>
      <c r="D575" s="2" t="s">
        <v>839</v>
      </c>
    </row>
    <row r="576" spans="1:4">
      <c r="A576" s="3" t="s">
        <v>1982</v>
      </c>
      <c r="B576" s="2" t="s">
        <v>1983</v>
      </c>
      <c r="C576" s="2">
        <v>6</v>
      </c>
      <c r="D576" s="2" t="s">
        <v>839</v>
      </c>
    </row>
    <row r="577" spans="1:4">
      <c r="A577" s="3" t="s">
        <v>1984</v>
      </c>
      <c r="B577" s="2" t="s">
        <v>1985</v>
      </c>
      <c r="C577" s="2">
        <v>6</v>
      </c>
      <c r="D577" s="2" t="s">
        <v>839</v>
      </c>
    </row>
    <row r="578" spans="1:4">
      <c r="A578" s="3" t="s">
        <v>1986</v>
      </c>
      <c r="B578" s="2" t="s">
        <v>1987</v>
      </c>
      <c r="C578" s="2">
        <v>6</v>
      </c>
      <c r="D578" s="2" t="s">
        <v>839</v>
      </c>
    </row>
    <row r="579" spans="1:4">
      <c r="A579" s="3" t="s">
        <v>1988</v>
      </c>
      <c r="B579" s="2" t="s">
        <v>1989</v>
      </c>
      <c r="C579" s="2">
        <v>6</v>
      </c>
      <c r="D579" s="2" t="s">
        <v>839</v>
      </c>
    </row>
    <row r="580" spans="1:4">
      <c r="A580" s="3" t="s">
        <v>1990</v>
      </c>
      <c r="B580" s="2" t="s">
        <v>1991</v>
      </c>
      <c r="C580" s="2">
        <v>6</v>
      </c>
      <c r="D580" s="2" t="s">
        <v>839</v>
      </c>
    </row>
    <row r="581" spans="1:4">
      <c r="A581" s="3" t="s">
        <v>1992</v>
      </c>
      <c r="B581" s="2" t="s">
        <v>1993</v>
      </c>
      <c r="C581" s="2">
        <v>6</v>
      </c>
      <c r="D581" s="2" t="s">
        <v>839</v>
      </c>
    </row>
    <row r="582" spans="1:4">
      <c r="A582" s="3" t="s">
        <v>1994</v>
      </c>
      <c r="B582" s="2" t="s">
        <v>1995</v>
      </c>
      <c r="C582" s="2">
        <v>6</v>
      </c>
      <c r="D582" s="2" t="s">
        <v>839</v>
      </c>
    </row>
    <row r="583" spans="1:4">
      <c r="A583" s="3" t="s">
        <v>1996</v>
      </c>
      <c r="B583" s="2" t="s">
        <v>1997</v>
      </c>
      <c r="C583" s="2">
        <v>6</v>
      </c>
      <c r="D583" s="2" t="s">
        <v>839</v>
      </c>
    </row>
    <row r="584" spans="1:4">
      <c r="A584" s="3" t="s">
        <v>1998</v>
      </c>
      <c r="B584" s="2" t="s">
        <v>1999</v>
      </c>
      <c r="C584" s="2">
        <v>6</v>
      </c>
      <c r="D584" s="2" t="s">
        <v>839</v>
      </c>
    </row>
    <row r="585" spans="1:4">
      <c r="A585" s="3" t="s">
        <v>2000</v>
      </c>
      <c r="B585" s="2" t="s">
        <v>2001</v>
      </c>
      <c r="C585" s="2">
        <v>6</v>
      </c>
      <c r="D585" s="2" t="s">
        <v>839</v>
      </c>
    </row>
    <row r="586" spans="1:4">
      <c r="A586" s="3" t="s">
        <v>2002</v>
      </c>
      <c r="B586" s="2" t="s">
        <v>2003</v>
      </c>
      <c r="C586" s="2">
        <v>6</v>
      </c>
      <c r="D586" s="2" t="s">
        <v>839</v>
      </c>
    </row>
    <row r="587" spans="1:4">
      <c r="A587" s="3" t="s">
        <v>2004</v>
      </c>
      <c r="B587" s="2" t="s">
        <v>2005</v>
      </c>
      <c r="C587" s="2">
        <v>6</v>
      </c>
      <c r="D587" s="2" t="s">
        <v>839</v>
      </c>
    </row>
    <row r="588" spans="1:4">
      <c r="A588" s="3" t="s">
        <v>2006</v>
      </c>
      <c r="B588" s="2" t="s">
        <v>2007</v>
      </c>
      <c r="C588" s="2">
        <v>6</v>
      </c>
      <c r="D588" s="2" t="s">
        <v>839</v>
      </c>
    </row>
    <row r="589" spans="1:4">
      <c r="A589" s="3" t="s">
        <v>2008</v>
      </c>
      <c r="B589" s="2" t="s">
        <v>2009</v>
      </c>
      <c r="C589" s="2">
        <v>6</v>
      </c>
      <c r="D589" s="2" t="s">
        <v>839</v>
      </c>
    </row>
    <row r="590" spans="1:4">
      <c r="A590" s="3" t="s">
        <v>2010</v>
      </c>
      <c r="B590" s="2" t="s">
        <v>2011</v>
      </c>
      <c r="C590" s="2">
        <v>6</v>
      </c>
      <c r="D590" s="2" t="s">
        <v>839</v>
      </c>
    </row>
    <row r="591" spans="1:4">
      <c r="A591" s="3" t="s">
        <v>2012</v>
      </c>
      <c r="B591" s="2" t="s">
        <v>2013</v>
      </c>
      <c r="C591" s="2">
        <v>6</v>
      </c>
      <c r="D591" s="2" t="s">
        <v>839</v>
      </c>
    </row>
    <row r="592" spans="1:4">
      <c r="A592" s="3" t="s">
        <v>2014</v>
      </c>
      <c r="B592" s="2" t="s">
        <v>2015</v>
      </c>
      <c r="C592" s="2">
        <v>6</v>
      </c>
      <c r="D592" s="2" t="s">
        <v>839</v>
      </c>
    </row>
    <row r="593" spans="1:4">
      <c r="A593" s="3" t="s">
        <v>2016</v>
      </c>
      <c r="B593" s="2" t="s">
        <v>2017</v>
      </c>
      <c r="C593" s="2">
        <v>6</v>
      </c>
      <c r="D593" s="2" t="s">
        <v>839</v>
      </c>
    </row>
    <row r="594" spans="1:4">
      <c r="A594" s="3" t="s">
        <v>2018</v>
      </c>
      <c r="B594" s="2" t="s">
        <v>2019</v>
      </c>
      <c r="C594" s="2">
        <v>6</v>
      </c>
      <c r="D594" s="2" t="s">
        <v>839</v>
      </c>
    </row>
    <row r="595" spans="1:4">
      <c r="A595" s="3" t="s">
        <v>2020</v>
      </c>
      <c r="B595" s="2" t="s">
        <v>2021</v>
      </c>
      <c r="C595" s="2">
        <v>6</v>
      </c>
      <c r="D595" s="2" t="s">
        <v>839</v>
      </c>
    </row>
    <row r="596" spans="1:4">
      <c r="A596" s="3" t="s">
        <v>2022</v>
      </c>
      <c r="B596" s="2" t="s">
        <v>2023</v>
      </c>
      <c r="C596" s="2">
        <v>6</v>
      </c>
      <c r="D596" s="2" t="s">
        <v>839</v>
      </c>
    </row>
    <row r="597" spans="1:4">
      <c r="A597" s="3" t="s">
        <v>2024</v>
      </c>
      <c r="B597" s="2" t="s">
        <v>2025</v>
      </c>
      <c r="C597" s="2">
        <v>6</v>
      </c>
      <c r="D597" s="2" t="s">
        <v>839</v>
      </c>
    </row>
    <row r="598" spans="1:4">
      <c r="A598" s="3" t="s">
        <v>2026</v>
      </c>
      <c r="B598" s="2" t="s">
        <v>2027</v>
      </c>
      <c r="C598" s="2">
        <v>6</v>
      </c>
      <c r="D598" s="2" t="s">
        <v>839</v>
      </c>
    </row>
    <row r="599" spans="1:4">
      <c r="A599" s="3" t="s">
        <v>2028</v>
      </c>
      <c r="B599" s="2" t="s">
        <v>2029</v>
      </c>
      <c r="C599" s="2">
        <v>6</v>
      </c>
      <c r="D599" s="2" t="s">
        <v>839</v>
      </c>
    </row>
    <row r="600" spans="1:4">
      <c r="A600" s="3" t="s">
        <v>2030</v>
      </c>
      <c r="B600" s="2" t="s">
        <v>2031</v>
      </c>
      <c r="C600" s="2">
        <v>6</v>
      </c>
      <c r="D600" s="2" t="s">
        <v>839</v>
      </c>
    </row>
    <row r="601" spans="1:4">
      <c r="A601" s="3" t="s">
        <v>2032</v>
      </c>
      <c r="B601" s="2" t="s">
        <v>2033</v>
      </c>
      <c r="C601" s="2">
        <v>6</v>
      </c>
      <c r="D601" s="2" t="s">
        <v>839</v>
      </c>
    </row>
    <row r="602" spans="1:4">
      <c r="A602" s="3" t="s">
        <v>2034</v>
      </c>
      <c r="B602" s="2" t="s">
        <v>2035</v>
      </c>
      <c r="C602" s="2">
        <v>6</v>
      </c>
      <c r="D602" s="2" t="s">
        <v>839</v>
      </c>
    </row>
    <row r="603" spans="1:4">
      <c r="A603" s="3" t="s">
        <v>2036</v>
      </c>
      <c r="B603" s="2" t="s">
        <v>2037</v>
      </c>
      <c r="C603" s="2">
        <v>6</v>
      </c>
      <c r="D603" s="2" t="s">
        <v>839</v>
      </c>
    </row>
    <row r="604" spans="1:4">
      <c r="A604" s="3" t="s">
        <v>2038</v>
      </c>
      <c r="B604" s="2" t="s">
        <v>2039</v>
      </c>
      <c r="C604" s="2">
        <v>6</v>
      </c>
      <c r="D604" s="2" t="s">
        <v>839</v>
      </c>
    </row>
    <row r="605" spans="1:4">
      <c r="A605" s="3" t="s">
        <v>2040</v>
      </c>
      <c r="B605" s="2" t="s">
        <v>2041</v>
      </c>
      <c r="C605" s="2">
        <v>6</v>
      </c>
      <c r="D605" s="2" t="s">
        <v>839</v>
      </c>
    </row>
    <row r="606" spans="1:4">
      <c r="A606" s="3" t="s">
        <v>2042</v>
      </c>
      <c r="B606" s="2" t="s">
        <v>2043</v>
      </c>
      <c r="C606" s="2">
        <v>6</v>
      </c>
      <c r="D606" s="2" t="s">
        <v>839</v>
      </c>
    </row>
    <row r="607" spans="1:4">
      <c r="A607" s="3" t="s">
        <v>2044</v>
      </c>
      <c r="B607" s="2" t="s">
        <v>2045</v>
      </c>
      <c r="C607" s="2">
        <v>6</v>
      </c>
      <c r="D607" s="2" t="s">
        <v>839</v>
      </c>
    </row>
    <row r="608" spans="1:4">
      <c r="A608" s="3" t="s">
        <v>2046</v>
      </c>
      <c r="B608" s="2" t="s">
        <v>2047</v>
      </c>
      <c r="C608" s="2">
        <v>6</v>
      </c>
      <c r="D608" s="2" t="s">
        <v>839</v>
      </c>
    </row>
    <row r="609" spans="1:4">
      <c r="A609" s="3" t="s">
        <v>2048</v>
      </c>
      <c r="B609" s="2" t="s">
        <v>2049</v>
      </c>
      <c r="C609" s="2">
        <v>6</v>
      </c>
      <c r="D609" s="2" t="s">
        <v>839</v>
      </c>
    </row>
    <row r="610" spans="1:4">
      <c r="A610" s="3" t="s">
        <v>2050</v>
      </c>
      <c r="B610" s="2" t="s">
        <v>2051</v>
      </c>
      <c r="C610" s="2">
        <v>6</v>
      </c>
      <c r="D610" s="2" t="s">
        <v>839</v>
      </c>
    </row>
    <row r="611" spans="1:4">
      <c r="A611" s="3" t="s">
        <v>2052</v>
      </c>
      <c r="B611" s="2" t="s">
        <v>2053</v>
      </c>
      <c r="C611" s="2">
        <v>6</v>
      </c>
      <c r="D611" s="2" t="s">
        <v>839</v>
      </c>
    </row>
    <row r="612" spans="1:4">
      <c r="A612" s="3" t="s">
        <v>2054</v>
      </c>
      <c r="B612" s="2" t="s">
        <v>2055</v>
      </c>
      <c r="C612" s="2">
        <v>6</v>
      </c>
      <c r="D612" s="2" t="s">
        <v>839</v>
      </c>
    </row>
    <row r="613" spans="1:4">
      <c r="A613" s="3" t="s">
        <v>2056</v>
      </c>
      <c r="B613" s="2" t="s">
        <v>2057</v>
      </c>
      <c r="C613" s="2">
        <v>6</v>
      </c>
      <c r="D613" s="2" t="s">
        <v>839</v>
      </c>
    </row>
    <row r="614" spans="1:4">
      <c r="A614" s="3" t="s">
        <v>2058</v>
      </c>
      <c r="B614" s="2" t="s">
        <v>2059</v>
      </c>
      <c r="C614" s="2">
        <v>6</v>
      </c>
      <c r="D614" s="2" t="s">
        <v>839</v>
      </c>
    </row>
    <row r="615" spans="1:4">
      <c r="A615" s="3" t="s">
        <v>2060</v>
      </c>
      <c r="B615" s="2" t="s">
        <v>2061</v>
      </c>
      <c r="C615" s="2">
        <v>6</v>
      </c>
      <c r="D615" s="2" t="s">
        <v>839</v>
      </c>
    </row>
    <row r="616" spans="1:4">
      <c r="A616" s="3" t="s">
        <v>2062</v>
      </c>
      <c r="B616" s="2" t="s">
        <v>2063</v>
      </c>
      <c r="C616" s="2">
        <v>6</v>
      </c>
      <c r="D616" s="2" t="s">
        <v>839</v>
      </c>
    </row>
    <row r="617" spans="1:4">
      <c r="A617" s="3" t="s">
        <v>2064</v>
      </c>
      <c r="B617" s="2" t="s">
        <v>2065</v>
      </c>
      <c r="C617" s="2">
        <v>6</v>
      </c>
      <c r="D617" s="2" t="s">
        <v>839</v>
      </c>
    </row>
    <row r="618" spans="1:4">
      <c r="A618" s="3" t="s">
        <v>2066</v>
      </c>
      <c r="B618" s="2" t="s">
        <v>2067</v>
      </c>
      <c r="C618" s="2">
        <v>6</v>
      </c>
      <c r="D618" s="2" t="s">
        <v>839</v>
      </c>
    </row>
    <row r="619" spans="1:4">
      <c r="A619" s="3" t="s">
        <v>2068</v>
      </c>
      <c r="B619" s="2" t="s">
        <v>2069</v>
      </c>
      <c r="C619" s="2">
        <v>6</v>
      </c>
      <c r="D619" s="2" t="s">
        <v>839</v>
      </c>
    </row>
    <row r="620" spans="1:4">
      <c r="A620" s="3" t="s">
        <v>2070</v>
      </c>
      <c r="B620" s="2" t="s">
        <v>2071</v>
      </c>
      <c r="C620" s="2">
        <v>6</v>
      </c>
      <c r="D620" s="2" t="s">
        <v>839</v>
      </c>
    </row>
    <row r="621" spans="1:4">
      <c r="A621" s="3" t="s">
        <v>2072</v>
      </c>
      <c r="B621" s="2" t="s">
        <v>2073</v>
      </c>
      <c r="C621" s="2">
        <v>6</v>
      </c>
      <c r="D621" s="2" t="s">
        <v>839</v>
      </c>
    </row>
    <row r="622" spans="1:4">
      <c r="A622" s="3" t="s">
        <v>2074</v>
      </c>
      <c r="B622" s="2" t="s">
        <v>2075</v>
      </c>
      <c r="C622" s="2">
        <v>6</v>
      </c>
      <c r="D622" s="2" t="s">
        <v>839</v>
      </c>
    </row>
    <row r="623" spans="1:4">
      <c r="A623" s="3" t="s">
        <v>2076</v>
      </c>
      <c r="B623" s="2" t="s">
        <v>2077</v>
      </c>
      <c r="C623" s="2">
        <v>6</v>
      </c>
      <c r="D623" s="2" t="s">
        <v>839</v>
      </c>
    </row>
    <row r="624" spans="1:4">
      <c r="A624" s="3" t="s">
        <v>2078</v>
      </c>
      <c r="B624" s="2" t="s">
        <v>2079</v>
      </c>
      <c r="C624" s="2">
        <v>6</v>
      </c>
      <c r="D624" s="2" t="s">
        <v>839</v>
      </c>
    </row>
    <row r="625" spans="1:4">
      <c r="A625" s="3" t="s">
        <v>2080</v>
      </c>
      <c r="B625" s="2" t="s">
        <v>2081</v>
      </c>
      <c r="C625" s="2">
        <v>6</v>
      </c>
      <c r="D625" s="2" t="s">
        <v>839</v>
      </c>
    </row>
    <row r="626" spans="1:4">
      <c r="A626" s="3" t="s">
        <v>2082</v>
      </c>
      <c r="B626" s="2" t="s">
        <v>2083</v>
      </c>
      <c r="C626" s="2">
        <v>6</v>
      </c>
      <c r="D626" s="2" t="s">
        <v>839</v>
      </c>
    </row>
    <row r="627" spans="1:4">
      <c r="A627" s="3" t="s">
        <v>2084</v>
      </c>
      <c r="B627" s="2" t="s">
        <v>2085</v>
      </c>
      <c r="C627" s="2">
        <v>6</v>
      </c>
      <c r="D627" s="2" t="s">
        <v>839</v>
      </c>
    </row>
    <row r="628" spans="1:4">
      <c r="A628" s="3" t="s">
        <v>2086</v>
      </c>
      <c r="B628" s="2" t="s">
        <v>2087</v>
      </c>
      <c r="C628" s="2">
        <v>6</v>
      </c>
      <c r="D628" s="2" t="s">
        <v>839</v>
      </c>
    </row>
    <row r="629" spans="1:4">
      <c r="A629" s="3" t="s">
        <v>2088</v>
      </c>
      <c r="B629" s="2" t="s">
        <v>2089</v>
      </c>
      <c r="C629" s="2">
        <v>6</v>
      </c>
      <c r="D629" s="2" t="s">
        <v>839</v>
      </c>
    </row>
    <row r="630" spans="1:4">
      <c r="A630" s="3" t="s">
        <v>2090</v>
      </c>
      <c r="B630" s="2" t="s">
        <v>2091</v>
      </c>
      <c r="C630" s="2">
        <v>6</v>
      </c>
      <c r="D630" s="2" t="s">
        <v>839</v>
      </c>
    </row>
    <row r="631" spans="1:4">
      <c r="A631" s="3" t="s">
        <v>2092</v>
      </c>
      <c r="B631" s="2" t="s">
        <v>2093</v>
      </c>
      <c r="C631" s="2">
        <v>6</v>
      </c>
      <c r="D631" s="2" t="s">
        <v>839</v>
      </c>
    </row>
    <row r="632" spans="1:4">
      <c r="A632" s="3" t="s">
        <v>2094</v>
      </c>
      <c r="B632" s="2" t="s">
        <v>2095</v>
      </c>
      <c r="C632" s="2">
        <v>6</v>
      </c>
      <c r="D632" s="2" t="s">
        <v>839</v>
      </c>
    </row>
    <row r="633" spans="1:4">
      <c r="A633" s="3" t="s">
        <v>2096</v>
      </c>
      <c r="B633" s="2" t="s">
        <v>2097</v>
      </c>
      <c r="C633" s="2">
        <v>6</v>
      </c>
      <c r="D633" s="2" t="s">
        <v>839</v>
      </c>
    </row>
    <row r="634" spans="1:4">
      <c r="A634" s="3" t="s">
        <v>2098</v>
      </c>
      <c r="B634" s="2" t="s">
        <v>2099</v>
      </c>
      <c r="C634" s="2">
        <v>6</v>
      </c>
      <c r="D634" s="2" t="s">
        <v>839</v>
      </c>
    </row>
    <row r="635" spans="1:4">
      <c r="A635" s="3" t="s">
        <v>2100</v>
      </c>
      <c r="B635" s="2" t="s">
        <v>2101</v>
      </c>
      <c r="C635" s="2">
        <v>6</v>
      </c>
      <c r="D635" s="2" t="s">
        <v>839</v>
      </c>
    </row>
    <row r="636" spans="1:4">
      <c r="A636" s="3" t="s">
        <v>2102</v>
      </c>
      <c r="B636" s="2" t="s">
        <v>2103</v>
      </c>
      <c r="C636" s="2">
        <v>6</v>
      </c>
      <c r="D636" s="2" t="s">
        <v>839</v>
      </c>
    </row>
    <row r="637" spans="1:4">
      <c r="A637" s="3" t="s">
        <v>2104</v>
      </c>
      <c r="B637" s="2" t="s">
        <v>2105</v>
      </c>
      <c r="C637" s="2">
        <v>6</v>
      </c>
      <c r="D637" s="2" t="s">
        <v>839</v>
      </c>
    </row>
    <row r="638" spans="1:4">
      <c r="A638" s="3" t="s">
        <v>2106</v>
      </c>
      <c r="B638" s="2" t="s">
        <v>2107</v>
      </c>
      <c r="C638" s="2">
        <v>6</v>
      </c>
      <c r="D638" s="2" t="s">
        <v>839</v>
      </c>
    </row>
    <row r="639" spans="1:4">
      <c r="A639" s="3" t="s">
        <v>2108</v>
      </c>
      <c r="B639" s="2" t="s">
        <v>2109</v>
      </c>
      <c r="C639" s="2">
        <v>6</v>
      </c>
      <c r="D639" s="2" t="s">
        <v>839</v>
      </c>
    </row>
    <row r="640" spans="1:4">
      <c r="A640" s="3" t="s">
        <v>2110</v>
      </c>
      <c r="B640" s="2" t="s">
        <v>2111</v>
      </c>
      <c r="C640" s="2">
        <v>6</v>
      </c>
      <c r="D640" s="2" t="s">
        <v>839</v>
      </c>
    </row>
    <row r="641" spans="1:4">
      <c r="A641" s="3" t="s">
        <v>2112</v>
      </c>
      <c r="B641" s="2" t="s">
        <v>2113</v>
      </c>
      <c r="C641" s="2">
        <v>6</v>
      </c>
      <c r="D641" s="2" t="s">
        <v>839</v>
      </c>
    </row>
    <row r="642" spans="1:4">
      <c r="A642" s="3" t="s">
        <v>2114</v>
      </c>
      <c r="B642" s="2" t="s">
        <v>2115</v>
      </c>
      <c r="C642" s="2">
        <v>6</v>
      </c>
      <c r="D642" s="2" t="s">
        <v>839</v>
      </c>
    </row>
    <row r="643" spans="1:4">
      <c r="A643" s="3" t="s">
        <v>2116</v>
      </c>
      <c r="B643" s="2" t="s">
        <v>2117</v>
      </c>
      <c r="C643" s="2">
        <v>6</v>
      </c>
      <c r="D643" s="2" t="s">
        <v>839</v>
      </c>
    </row>
    <row r="644" spans="1:4">
      <c r="A644" s="3" t="s">
        <v>2118</v>
      </c>
      <c r="B644" s="2" t="s">
        <v>2119</v>
      </c>
      <c r="C644" s="2">
        <v>6</v>
      </c>
      <c r="D644" s="2" t="s">
        <v>839</v>
      </c>
    </row>
    <row r="645" spans="1:4">
      <c r="A645" s="3" t="s">
        <v>2120</v>
      </c>
      <c r="B645" s="2" t="s">
        <v>2121</v>
      </c>
      <c r="C645" s="2">
        <v>6</v>
      </c>
      <c r="D645" s="2" t="s">
        <v>839</v>
      </c>
    </row>
    <row r="646" spans="1:4">
      <c r="A646" s="3" t="s">
        <v>2122</v>
      </c>
      <c r="B646" s="2" t="s">
        <v>2123</v>
      </c>
      <c r="C646" s="2">
        <v>6</v>
      </c>
      <c r="D646" s="2" t="s">
        <v>839</v>
      </c>
    </row>
    <row r="647" spans="1:4">
      <c r="A647" s="3" t="s">
        <v>2124</v>
      </c>
      <c r="B647" s="2" t="s">
        <v>2125</v>
      </c>
      <c r="C647" s="2">
        <v>6</v>
      </c>
      <c r="D647" s="2" t="s">
        <v>839</v>
      </c>
    </row>
    <row r="648" spans="1:4">
      <c r="A648" s="3" t="s">
        <v>2126</v>
      </c>
      <c r="B648" s="2" t="s">
        <v>2127</v>
      </c>
      <c r="C648" s="2">
        <v>6</v>
      </c>
      <c r="D648" s="2" t="s">
        <v>839</v>
      </c>
    </row>
    <row r="649" spans="1:4">
      <c r="A649" s="3" t="s">
        <v>2128</v>
      </c>
      <c r="B649" s="2" t="s">
        <v>2129</v>
      </c>
      <c r="C649" s="2">
        <v>6</v>
      </c>
      <c r="D649" s="2" t="s">
        <v>839</v>
      </c>
    </row>
    <row r="650" spans="1:4">
      <c r="A650" s="3" t="s">
        <v>2130</v>
      </c>
      <c r="B650" s="2" t="s">
        <v>2131</v>
      </c>
      <c r="C650" s="2">
        <v>6</v>
      </c>
      <c r="D650" s="2" t="s">
        <v>839</v>
      </c>
    </row>
    <row r="651" spans="1:4">
      <c r="A651" s="3" t="s">
        <v>2132</v>
      </c>
      <c r="B651" s="2" t="s">
        <v>2133</v>
      </c>
      <c r="C651" s="2">
        <v>6</v>
      </c>
      <c r="D651" s="2" t="s">
        <v>839</v>
      </c>
    </row>
    <row r="652" spans="1:4">
      <c r="A652" s="3" t="s">
        <v>2134</v>
      </c>
      <c r="B652" s="2" t="s">
        <v>2135</v>
      </c>
      <c r="C652" s="2">
        <v>6</v>
      </c>
      <c r="D652" s="2" t="s">
        <v>839</v>
      </c>
    </row>
    <row r="653" spans="1:4">
      <c r="A653" s="3" t="s">
        <v>2136</v>
      </c>
      <c r="B653" s="2" t="s">
        <v>2137</v>
      </c>
      <c r="C653" s="2">
        <v>6</v>
      </c>
      <c r="D653" s="2" t="s">
        <v>839</v>
      </c>
    </row>
    <row r="654" spans="1:4">
      <c r="A654" s="3" t="s">
        <v>2138</v>
      </c>
      <c r="B654" s="2" t="s">
        <v>2139</v>
      </c>
      <c r="C654" s="2">
        <v>6</v>
      </c>
      <c r="D654" s="2" t="s">
        <v>839</v>
      </c>
    </row>
    <row r="655" spans="1:4">
      <c r="A655" s="3" t="s">
        <v>2140</v>
      </c>
      <c r="B655" s="2" t="s">
        <v>2141</v>
      </c>
      <c r="C655" s="2">
        <v>6</v>
      </c>
      <c r="D655" s="2" t="s">
        <v>839</v>
      </c>
    </row>
    <row r="656" spans="1:4">
      <c r="A656" s="3" t="s">
        <v>2142</v>
      </c>
      <c r="B656" s="2" t="s">
        <v>2143</v>
      </c>
      <c r="C656" s="2">
        <v>6</v>
      </c>
      <c r="D656" s="2" t="s">
        <v>839</v>
      </c>
    </row>
    <row r="657" spans="1:4">
      <c r="A657" s="3" t="s">
        <v>2144</v>
      </c>
      <c r="B657" s="2" t="s">
        <v>2145</v>
      </c>
      <c r="C657" s="2">
        <v>6</v>
      </c>
      <c r="D657" s="2" t="s">
        <v>839</v>
      </c>
    </row>
    <row r="658" spans="1:4">
      <c r="A658" s="3" t="s">
        <v>2146</v>
      </c>
      <c r="B658" s="2" t="s">
        <v>2147</v>
      </c>
      <c r="C658" s="2">
        <v>6</v>
      </c>
      <c r="D658" s="2" t="s">
        <v>839</v>
      </c>
    </row>
    <row r="659" spans="1:4">
      <c r="A659" s="3" t="s">
        <v>2148</v>
      </c>
      <c r="B659" s="2" t="s">
        <v>2149</v>
      </c>
      <c r="C659" s="2">
        <v>6</v>
      </c>
      <c r="D659" s="2" t="s">
        <v>839</v>
      </c>
    </row>
    <row r="660" spans="1:4">
      <c r="A660" s="3" t="s">
        <v>2150</v>
      </c>
      <c r="B660" s="2" t="s">
        <v>2151</v>
      </c>
      <c r="C660" s="2">
        <v>6</v>
      </c>
      <c r="D660" s="2" t="s">
        <v>839</v>
      </c>
    </row>
    <row r="661" spans="1:4">
      <c r="A661" s="3" t="s">
        <v>2152</v>
      </c>
      <c r="B661" s="2" t="s">
        <v>2153</v>
      </c>
      <c r="C661" s="2">
        <v>6</v>
      </c>
      <c r="D661" s="2" t="s">
        <v>839</v>
      </c>
    </row>
    <row r="662" spans="1:4">
      <c r="A662" s="3" t="s">
        <v>2154</v>
      </c>
      <c r="B662" s="2" t="s">
        <v>2155</v>
      </c>
      <c r="C662" s="2">
        <v>6</v>
      </c>
      <c r="D662" s="2" t="s">
        <v>839</v>
      </c>
    </row>
    <row r="663" spans="1:4">
      <c r="A663" s="3" t="s">
        <v>2156</v>
      </c>
      <c r="B663" s="2" t="s">
        <v>2157</v>
      </c>
      <c r="C663" s="2">
        <v>6</v>
      </c>
      <c r="D663" s="2" t="s">
        <v>839</v>
      </c>
    </row>
    <row r="664" spans="1:4">
      <c r="A664" s="3" t="s">
        <v>2158</v>
      </c>
      <c r="B664" s="2" t="s">
        <v>2159</v>
      </c>
      <c r="C664" s="2">
        <v>6</v>
      </c>
      <c r="D664" s="2" t="s">
        <v>839</v>
      </c>
    </row>
    <row r="665" spans="1:4">
      <c r="A665" s="3" t="s">
        <v>2160</v>
      </c>
      <c r="B665" s="2" t="s">
        <v>2161</v>
      </c>
      <c r="C665" s="2">
        <v>6</v>
      </c>
      <c r="D665" s="2" t="s">
        <v>839</v>
      </c>
    </row>
    <row r="666" spans="1:4">
      <c r="A666" s="3" t="s">
        <v>2162</v>
      </c>
      <c r="B666" s="2" t="s">
        <v>2163</v>
      </c>
      <c r="C666" s="2">
        <v>6</v>
      </c>
      <c r="D666" s="2" t="s">
        <v>839</v>
      </c>
    </row>
    <row r="667" spans="1:4">
      <c r="A667" s="3" t="s">
        <v>2164</v>
      </c>
      <c r="B667" s="2" t="s">
        <v>2165</v>
      </c>
      <c r="C667" s="2">
        <v>6</v>
      </c>
      <c r="D667" s="2" t="s">
        <v>839</v>
      </c>
    </row>
    <row r="668" spans="1:4">
      <c r="A668" s="3" t="s">
        <v>2166</v>
      </c>
      <c r="B668" s="2" t="s">
        <v>2167</v>
      </c>
      <c r="C668" s="2">
        <v>6</v>
      </c>
      <c r="D668" s="2" t="s">
        <v>839</v>
      </c>
    </row>
    <row r="669" spans="1:4">
      <c r="A669" s="3" t="s">
        <v>2168</v>
      </c>
      <c r="B669" s="2" t="s">
        <v>2169</v>
      </c>
      <c r="C669" s="2">
        <v>6</v>
      </c>
      <c r="D669" s="2" t="s">
        <v>839</v>
      </c>
    </row>
    <row r="670" spans="1:4">
      <c r="A670" s="3" t="s">
        <v>2170</v>
      </c>
      <c r="B670" s="2" t="s">
        <v>2171</v>
      </c>
      <c r="C670" s="2">
        <v>6</v>
      </c>
      <c r="D670" s="2" t="s">
        <v>839</v>
      </c>
    </row>
    <row r="671" spans="1:4">
      <c r="A671" s="3" t="s">
        <v>2172</v>
      </c>
      <c r="B671" s="2" t="s">
        <v>2173</v>
      </c>
      <c r="C671" s="2">
        <v>6</v>
      </c>
      <c r="D671" s="2" t="s">
        <v>839</v>
      </c>
    </row>
    <row r="672" spans="1:4">
      <c r="A672" s="3" t="s">
        <v>2174</v>
      </c>
      <c r="B672" s="2" t="s">
        <v>2175</v>
      </c>
      <c r="C672" s="2">
        <v>6</v>
      </c>
      <c r="D672" s="2" t="s">
        <v>839</v>
      </c>
    </row>
    <row r="673" spans="1:4">
      <c r="A673" s="3" t="s">
        <v>2176</v>
      </c>
      <c r="B673" s="2" t="s">
        <v>2177</v>
      </c>
      <c r="C673" s="2">
        <v>6</v>
      </c>
      <c r="D673" s="2" t="s">
        <v>839</v>
      </c>
    </row>
    <row r="674" spans="1:4">
      <c r="A674" s="3" t="s">
        <v>2178</v>
      </c>
      <c r="B674" s="2" t="s">
        <v>2179</v>
      </c>
      <c r="C674" s="2">
        <v>6</v>
      </c>
      <c r="D674" s="2" t="s">
        <v>839</v>
      </c>
    </row>
    <row r="675" spans="1:4">
      <c r="A675" s="3" t="s">
        <v>2180</v>
      </c>
      <c r="B675" s="2" t="s">
        <v>2181</v>
      </c>
      <c r="C675" s="2">
        <v>6</v>
      </c>
      <c r="D675" s="2" t="s">
        <v>839</v>
      </c>
    </row>
    <row r="676" spans="1:4">
      <c r="A676" s="3" t="s">
        <v>2182</v>
      </c>
      <c r="B676" s="2" t="s">
        <v>2183</v>
      </c>
      <c r="C676" s="2">
        <v>6</v>
      </c>
      <c r="D676" s="2" t="s">
        <v>839</v>
      </c>
    </row>
    <row r="677" spans="1:4">
      <c r="A677" s="3" t="s">
        <v>2184</v>
      </c>
      <c r="B677" s="2" t="s">
        <v>2185</v>
      </c>
      <c r="C677" s="2">
        <v>6</v>
      </c>
      <c r="D677" s="2" t="s">
        <v>839</v>
      </c>
    </row>
    <row r="678" spans="1:4">
      <c r="A678" s="3" t="s">
        <v>2186</v>
      </c>
      <c r="B678" s="2" t="s">
        <v>2187</v>
      </c>
      <c r="C678" s="2">
        <v>6</v>
      </c>
      <c r="D678" s="2" t="s">
        <v>839</v>
      </c>
    </row>
    <row r="679" spans="1:4">
      <c r="A679" s="3" t="s">
        <v>2188</v>
      </c>
      <c r="B679" s="2" t="s">
        <v>2189</v>
      </c>
      <c r="C679" s="2">
        <v>6</v>
      </c>
      <c r="D679" s="2" t="s">
        <v>839</v>
      </c>
    </row>
    <row r="680" spans="1:4">
      <c r="A680" s="3" t="s">
        <v>2190</v>
      </c>
      <c r="B680" s="2" t="s">
        <v>2191</v>
      </c>
      <c r="C680" s="2">
        <v>6</v>
      </c>
      <c r="D680" s="2" t="s">
        <v>839</v>
      </c>
    </row>
    <row r="681" spans="1:4">
      <c r="A681" s="3" t="s">
        <v>2192</v>
      </c>
      <c r="B681" s="2" t="s">
        <v>2193</v>
      </c>
      <c r="C681" s="2">
        <v>6</v>
      </c>
      <c r="D681" s="2" t="s">
        <v>839</v>
      </c>
    </row>
    <row r="682" spans="1:4">
      <c r="A682" s="3" t="s">
        <v>2194</v>
      </c>
      <c r="B682" s="2" t="s">
        <v>2195</v>
      </c>
      <c r="C682" s="2">
        <v>6</v>
      </c>
      <c r="D682" s="2" t="s">
        <v>839</v>
      </c>
    </row>
    <row r="683" spans="1:4">
      <c r="A683" s="3" t="s">
        <v>2196</v>
      </c>
      <c r="B683" s="2" t="s">
        <v>2197</v>
      </c>
      <c r="C683" s="2">
        <v>6</v>
      </c>
      <c r="D683" s="2" t="s">
        <v>839</v>
      </c>
    </row>
    <row r="684" spans="1:4">
      <c r="A684" s="3" t="s">
        <v>2198</v>
      </c>
      <c r="B684" s="2" t="s">
        <v>2199</v>
      </c>
      <c r="C684" s="2">
        <v>6</v>
      </c>
      <c r="D684" s="2" t="s">
        <v>839</v>
      </c>
    </row>
    <row r="685" spans="1:4">
      <c r="A685" s="3" t="s">
        <v>2200</v>
      </c>
      <c r="B685" s="2" t="s">
        <v>2201</v>
      </c>
      <c r="C685" s="2">
        <v>6</v>
      </c>
      <c r="D685" s="2" t="s">
        <v>839</v>
      </c>
    </row>
    <row r="686" spans="1:4">
      <c r="A686" s="3" t="s">
        <v>2202</v>
      </c>
      <c r="B686" s="2" t="s">
        <v>2203</v>
      </c>
      <c r="C686" s="2">
        <v>6</v>
      </c>
      <c r="D686" s="2" t="s">
        <v>839</v>
      </c>
    </row>
    <row r="687" spans="1:4">
      <c r="A687" s="3" t="s">
        <v>2204</v>
      </c>
      <c r="B687" s="2" t="s">
        <v>2205</v>
      </c>
      <c r="C687" s="2">
        <v>6</v>
      </c>
      <c r="D687" s="2" t="s">
        <v>839</v>
      </c>
    </row>
    <row r="688" spans="1:4">
      <c r="A688" s="3" t="s">
        <v>2206</v>
      </c>
      <c r="B688" s="2" t="s">
        <v>2207</v>
      </c>
      <c r="C688" s="2">
        <v>6</v>
      </c>
      <c r="D688" s="2" t="s">
        <v>839</v>
      </c>
    </row>
    <row r="689" spans="1:4">
      <c r="A689" s="3" t="s">
        <v>2208</v>
      </c>
      <c r="B689" s="2" t="s">
        <v>2209</v>
      </c>
      <c r="C689" s="2">
        <v>6</v>
      </c>
      <c r="D689" s="2" t="s">
        <v>839</v>
      </c>
    </row>
    <row r="690" spans="1:4">
      <c r="A690" s="3" t="s">
        <v>2210</v>
      </c>
      <c r="B690" s="2" t="s">
        <v>2211</v>
      </c>
      <c r="C690" s="2">
        <v>6</v>
      </c>
      <c r="D690" s="2" t="s">
        <v>839</v>
      </c>
    </row>
    <row r="691" spans="1:4">
      <c r="A691" s="3" t="s">
        <v>2212</v>
      </c>
      <c r="B691" s="2" t="s">
        <v>2213</v>
      </c>
      <c r="C691" s="2">
        <v>6</v>
      </c>
      <c r="D691" s="2" t="s">
        <v>839</v>
      </c>
    </row>
    <row r="692" spans="1:4">
      <c r="A692" s="3" t="s">
        <v>2214</v>
      </c>
      <c r="B692" s="2" t="s">
        <v>2215</v>
      </c>
      <c r="C692" s="2">
        <v>6</v>
      </c>
      <c r="D692" s="2" t="s">
        <v>839</v>
      </c>
    </row>
    <row r="693" spans="1:4">
      <c r="A693" s="3" t="s">
        <v>2216</v>
      </c>
      <c r="B693" s="2" t="s">
        <v>2217</v>
      </c>
      <c r="C693" s="2">
        <v>6</v>
      </c>
      <c r="D693" s="2" t="s">
        <v>839</v>
      </c>
    </row>
    <row r="694" spans="1:4">
      <c r="A694" s="3" t="s">
        <v>2218</v>
      </c>
      <c r="B694" s="2" t="s">
        <v>2219</v>
      </c>
      <c r="C694" s="2">
        <v>6</v>
      </c>
      <c r="D694" s="2" t="s">
        <v>839</v>
      </c>
    </row>
    <row r="695" spans="1:4">
      <c r="A695" s="3" t="s">
        <v>2220</v>
      </c>
      <c r="B695" s="2" t="s">
        <v>2221</v>
      </c>
      <c r="C695" s="2">
        <v>6</v>
      </c>
      <c r="D695" s="2" t="s">
        <v>839</v>
      </c>
    </row>
    <row r="696" spans="1:4">
      <c r="A696" s="3" t="s">
        <v>2222</v>
      </c>
      <c r="B696" s="2" t="s">
        <v>2223</v>
      </c>
      <c r="C696" s="2">
        <v>6</v>
      </c>
      <c r="D696" s="2" t="s">
        <v>839</v>
      </c>
    </row>
    <row r="697" spans="1:4">
      <c r="A697" s="3" t="s">
        <v>2224</v>
      </c>
      <c r="B697" s="2" t="s">
        <v>2225</v>
      </c>
      <c r="C697" s="2">
        <v>6</v>
      </c>
      <c r="D697" s="2" t="s">
        <v>839</v>
      </c>
    </row>
    <row r="698" spans="1:4">
      <c r="A698" s="3" t="s">
        <v>2226</v>
      </c>
      <c r="B698" s="2" t="s">
        <v>2227</v>
      </c>
      <c r="C698" s="2">
        <v>6</v>
      </c>
      <c r="D698" s="2" t="s">
        <v>839</v>
      </c>
    </row>
    <row r="699" spans="1:4">
      <c r="A699" s="3" t="s">
        <v>2228</v>
      </c>
      <c r="B699" s="2" t="s">
        <v>2229</v>
      </c>
      <c r="C699" s="2">
        <v>6</v>
      </c>
      <c r="D699" s="2" t="s">
        <v>839</v>
      </c>
    </row>
    <row r="700" spans="1:4">
      <c r="A700" s="3" t="s">
        <v>2230</v>
      </c>
      <c r="B700" s="2" t="s">
        <v>2231</v>
      </c>
      <c r="C700" s="2">
        <v>6</v>
      </c>
      <c r="D700" s="2" t="s">
        <v>839</v>
      </c>
    </row>
    <row r="701" spans="1:4">
      <c r="A701" s="3" t="s">
        <v>2232</v>
      </c>
      <c r="B701" s="2" t="s">
        <v>2233</v>
      </c>
      <c r="C701" s="2">
        <v>6</v>
      </c>
      <c r="D701" s="2" t="s">
        <v>839</v>
      </c>
    </row>
    <row r="702" spans="1:4">
      <c r="A702" s="3" t="s">
        <v>2234</v>
      </c>
      <c r="B702" s="2" t="s">
        <v>2235</v>
      </c>
      <c r="C702" s="2">
        <v>6</v>
      </c>
      <c r="D702" s="2" t="s">
        <v>839</v>
      </c>
    </row>
    <row r="703" spans="1:4">
      <c r="A703" s="3" t="s">
        <v>2236</v>
      </c>
      <c r="B703" s="2" t="s">
        <v>2237</v>
      </c>
      <c r="C703" s="2">
        <v>6</v>
      </c>
      <c r="D703" s="2" t="s">
        <v>839</v>
      </c>
    </row>
    <row r="704" spans="1:4">
      <c r="A704" s="3" t="s">
        <v>2238</v>
      </c>
      <c r="B704" s="2" t="s">
        <v>2239</v>
      </c>
      <c r="C704" s="2">
        <v>6</v>
      </c>
      <c r="D704" s="2" t="s">
        <v>839</v>
      </c>
    </row>
    <row r="705" spans="1:4">
      <c r="A705" s="3" t="s">
        <v>2240</v>
      </c>
      <c r="B705" s="2" t="s">
        <v>2241</v>
      </c>
      <c r="C705" s="2">
        <v>6</v>
      </c>
      <c r="D705" s="2" t="s">
        <v>839</v>
      </c>
    </row>
    <row r="706" spans="1:4">
      <c r="A706" s="3" t="s">
        <v>2242</v>
      </c>
      <c r="B706" s="2" t="s">
        <v>2243</v>
      </c>
      <c r="C706" s="2">
        <v>6</v>
      </c>
      <c r="D706" s="2" t="s">
        <v>839</v>
      </c>
    </row>
    <row r="707" spans="1:4">
      <c r="A707" s="3" t="s">
        <v>2244</v>
      </c>
      <c r="B707" s="2" t="s">
        <v>2245</v>
      </c>
      <c r="C707" s="2">
        <v>6</v>
      </c>
      <c r="D707" s="2" t="s">
        <v>839</v>
      </c>
    </row>
    <row r="708" spans="1:4">
      <c r="A708" s="3" t="s">
        <v>2246</v>
      </c>
      <c r="B708" s="2" t="s">
        <v>2247</v>
      </c>
      <c r="C708" s="2">
        <v>6</v>
      </c>
      <c r="D708" s="2" t="s">
        <v>839</v>
      </c>
    </row>
    <row r="709" spans="1:4">
      <c r="A709" s="3" t="s">
        <v>2248</v>
      </c>
      <c r="B709" s="2" t="s">
        <v>2249</v>
      </c>
      <c r="C709" s="2">
        <v>6</v>
      </c>
      <c r="D709" s="2" t="s">
        <v>839</v>
      </c>
    </row>
    <row r="710" spans="1:4">
      <c r="A710" s="3" t="s">
        <v>2250</v>
      </c>
      <c r="B710" s="2" t="s">
        <v>2251</v>
      </c>
      <c r="C710" s="2">
        <v>6</v>
      </c>
      <c r="D710" s="2" t="s">
        <v>839</v>
      </c>
    </row>
    <row r="711" spans="1:4">
      <c r="A711" s="3" t="s">
        <v>2252</v>
      </c>
      <c r="B711" s="2" t="s">
        <v>2253</v>
      </c>
      <c r="C711" s="2">
        <v>6</v>
      </c>
      <c r="D711" s="2" t="s">
        <v>839</v>
      </c>
    </row>
    <row r="712" spans="1:4">
      <c r="A712" s="3" t="s">
        <v>2254</v>
      </c>
      <c r="B712" s="2" t="s">
        <v>2255</v>
      </c>
      <c r="C712" s="2">
        <v>6</v>
      </c>
      <c r="D712" s="2" t="s">
        <v>839</v>
      </c>
    </row>
    <row r="713" spans="1:4">
      <c r="A713" s="3" t="s">
        <v>2256</v>
      </c>
      <c r="B713" s="2" t="s">
        <v>2257</v>
      </c>
      <c r="C713" s="2">
        <v>6</v>
      </c>
      <c r="D713" s="2" t="s">
        <v>839</v>
      </c>
    </row>
    <row r="714" spans="1:4">
      <c r="A714" s="3" t="s">
        <v>2258</v>
      </c>
      <c r="B714" s="2" t="s">
        <v>2259</v>
      </c>
      <c r="C714" s="2">
        <v>6</v>
      </c>
      <c r="D714" s="2" t="s">
        <v>839</v>
      </c>
    </row>
    <row r="715" spans="1:4">
      <c r="A715" s="3" t="s">
        <v>2260</v>
      </c>
      <c r="B715" s="2" t="s">
        <v>2261</v>
      </c>
      <c r="C715" s="2">
        <v>6</v>
      </c>
      <c r="D715" s="2" t="s">
        <v>839</v>
      </c>
    </row>
    <row r="716" spans="1:4">
      <c r="A716" s="3" t="s">
        <v>2262</v>
      </c>
      <c r="B716" s="2" t="s">
        <v>2263</v>
      </c>
      <c r="C716" s="2">
        <v>6</v>
      </c>
      <c r="D716" s="2" t="s">
        <v>839</v>
      </c>
    </row>
    <row r="717" spans="1:4">
      <c r="A717" s="3" t="s">
        <v>2264</v>
      </c>
      <c r="B717" s="2" t="s">
        <v>2265</v>
      </c>
      <c r="C717" s="2">
        <v>6</v>
      </c>
      <c r="D717" s="2" t="s">
        <v>839</v>
      </c>
    </row>
    <row r="718" spans="1:4">
      <c r="A718" s="3" t="s">
        <v>2266</v>
      </c>
      <c r="B718" s="2" t="s">
        <v>2267</v>
      </c>
      <c r="C718" s="2">
        <v>6</v>
      </c>
      <c r="D718" s="2" t="s">
        <v>839</v>
      </c>
    </row>
    <row r="719" spans="1:4">
      <c r="A719" s="3" t="s">
        <v>2268</v>
      </c>
      <c r="B719" s="2" t="s">
        <v>2269</v>
      </c>
      <c r="C719" s="2">
        <v>6</v>
      </c>
      <c r="D719" s="2" t="s">
        <v>839</v>
      </c>
    </row>
    <row r="720" spans="1:4">
      <c r="A720" s="3" t="s">
        <v>2270</v>
      </c>
      <c r="B720" s="2" t="s">
        <v>2271</v>
      </c>
      <c r="C720" s="2">
        <v>6</v>
      </c>
      <c r="D720" s="2" t="s">
        <v>839</v>
      </c>
    </row>
    <row r="721" spans="1:4">
      <c r="A721" s="3" t="s">
        <v>2272</v>
      </c>
      <c r="B721" s="2" t="s">
        <v>2273</v>
      </c>
      <c r="C721" s="2">
        <v>6</v>
      </c>
      <c r="D721" s="2" t="s">
        <v>839</v>
      </c>
    </row>
    <row r="722" spans="1:4">
      <c r="A722" s="3" t="s">
        <v>2274</v>
      </c>
      <c r="B722" s="2" t="s">
        <v>2275</v>
      </c>
      <c r="C722" s="2">
        <v>6</v>
      </c>
      <c r="D722" s="2" t="s">
        <v>839</v>
      </c>
    </row>
    <row r="723" spans="1:4">
      <c r="A723" s="3" t="s">
        <v>2276</v>
      </c>
      <c r="B723" s="2" t="s">
        <v>2277</v>
      </c>
      <c r="C723" s="2">
        <v>6</v>
      </c>
      <c r="D723" s="2" t="s">
        <v>839</v>
      </c>
    </row>
    <row r="724" spans="1:4">
      <c r="A724" s="3" t="s">
        <v>2278</v>
      </c>
      <c r="B724" s="2" t="s">
        <v>2279</v>
      </c>
      <c r="C724" s="2">
        <v>6</v>
      </c>
      <c r="D724" s="2" t="s">
        <v>839</v>
      </c>
    </row>
    <row r="725" spans="1:4">
      <c r="A725" s="3" t="s">
        <v>2280</v>
      </c>
      <c r="B725" s="2" t="s">
        <v>2281</v>
      </c>
      <c r="C725" s="2">
        <v>6</v>
      </c>
      <c r="D725" s="2" t="s">
        <v>839</v>
      </c>
    </row>
    <row r="726" spans="1:4">
      <c r="A726" s="3" t="s">
        <v>2282</v>
      </c>
      <c r="B726" s="2" t="s">
        <v>2283</v>
      </c>
      <c r="C726" s="2">
        <v>6</v>
      </c>
      <c r="D726" s="2" t="s">
        <v>839</v>
      </c>
    </row>
    <row r="727" spans="1:4">
      <c r="A727" s="3" t="s">
        <v>2284</v>
      </c>
      <c r="B727" s="2" t="s">
        <v>2285</v>
      </c>
      <c r="C727" s="2">
        <v>6</v>
      </c>
      <c r="D727" s="2" t="s">
        <v>839</v>
      </c>
    </row>
    <row r="728" spans="1:4">
      <c r="A728" s="3" t="s">
        <v>2286</v>
      </c>
      <c r="B728" s="2" t="s">
        <v>2287</v>
      </c>
      <c r="C728" s="2">
        <v>6</v>
      </c>
      <c r="D728" s="2" t="s">
        <v>839</v>
      </c>
    </row>
    <row r="729" spans="1:4">
      <c r="A729" s="3" t="s">
        <v>2288</v>
      </c>
      <c r="B729" s="2" t="s">
        <v>2289</v>
      </c>
      <c r="C729" s="2">
        <v>6</v>
      </c>
      <c r="D729" s="2" t="s">
        <v>839</v>
      </c>
    </row>
    <row r="730" spans="1:4">
      <c r="A730" s="3" t="s">
        <v>2290</v>
      </c>
      <c r="B730" s="2" t="s">
        <v>2291</v>
      </c>
      <c r="C730" s="2">
        <v>6</v>
      </c>
      <c r="D730" s="2" t="s">
        <v>839</v>
      </c>
    </row>
    <row r="731" spans="1:4">
      <c r="A731" s="3" t="s">
        <v>2292</v>
      </c>
      <c r="B731" s="2" t="s">
        <v>2293</v>
      </c>
      <c r="C731" s="2">
        <v>6</v>
      </c>
      <c r="D731" s="2" t="s">
        <v>839</v>
      </c>
    </row>
    <row r="732" spans="1:4">
      <c r="A732" s="3" t="s">
        <v>2294</v>
      </c>
      <c r="B732" s="2" t="s">
        <v>2295</v>
      </c>
      <c r="C732" s="2">
        <v>6</v>
      </c>
      <c r="D732" s="2" t="s">
        <v>839</v>
      </c>
    </row>
    <row r="733" spans="1:4">
      <c r="A733" s="3" t="s">
        <v>2296</v>
      </c>
      <c r="B733" s="2" t="s">
        <v>2297</v>
      </c>
      <c r="C733" s="2">
        <v>6</v>
      </c>
      <c r="D733" s="2" t="s">
        <v>839</v>
      </c>
    </row>
    <row r="734" spans="1:4">
      <c r="A734" s="3" t="s">
        <v>2298</v>
      </c>
      <c r="B734" s="2" t="s">
        <v>2299</v>
      </c>
      <c r="C734" s="2">
        <v>6</v>
      </c>
      <c r="D734" s="2" t="s">
        <v>839</v>
      </c>
    </row>
    <row r="735" spans="1:4">
      <c r="A735" s="3" t="s">
        <v>2300</v>
      </c>
      <c r="B735" s="2" t="s">
        <v>2301</v>
      </c>
      <c r="C735" s="2">
        <v>6</v>
      </c>
      <c r="D735" s="2" t="s">
        <v>839</v>
      </c>
    </row>
    <row r="736" spans="1:4">
      <c r="A736" s="3" t="s">
        <v>2302</v>
      </c>
      <c r="B736" s="2" t="s">
        <v>2303</v>
      </c>
      <c r="C736" s="2">
        <v>6</v>
      </c>
      <c r="D736" s="2" t="s">
        <v>839</v>
      </c>
    </row>
    <row r="737" spans="1:4">
      <c r="A737" s="3" t="s">
        <v>2304</v>
      </c>
      <c r="B737" s="2" t="s">
        <v>2305</v>
      </c>
      <c r="C737" s="2">
        <v>6</v>
      </c>
      <c r="D737" s="2" t="s">
        <v>839</v>
      </c>
    </row>
    <row r="738" spans="1:4">
      <c r="A738" s="3" t="s">
        <v>2306</v>
      </c>
      <c r="B738" s="2" t="s">
        <v>2307</v>
      </c>
      <c r="C738" s="2">
        <v>6</v>
      </c>
      <c r="D738" s="2" t="s">
        <v>839</v>
      </c>
    </row>
    <row r="739" spans="1:4">
      <c r="A739" s="3" t="s">
        <v>2308</v>
      </c>
      <c r="B739" s="2" t="s">
        <v>2309</v>
      </c>
      <c r="C739" s="2">
        <v>6</v>
      </c>
      <c r="D739" s="2" t="s">
        <v>839</v>
      </c>
    </row>
    <row r="740" spans="1:4">
      <c r="A740" s="3" t="s">
        <v>2310</v>
      </c>
      <c r="B740" s="2" t="s">
        <v>2311</v>
      </c>
      <c r="C740" s="2">
        <v>6</v>
      </c>
      <c r="D740" s="2" t="s">
        <v>839</v>
      </c>
    </row>
    <row r="741" spans="1:4">
      <c r="A741" s="3" t="s">
        <v>2312</v>
      </c>
      <c r="B741" s="2" t="s">
        <v>2313</v>
      </c>
      <c r="C741" s="2">
        <v>6</v>
      </c>
      <c r="D741" s="2" t="s">
        <v>839</v>
      </c>
    </row>
    <row r="742" spans="1:4">
      <c r="A742" s="3" t="s">
        <v>2314</v>
      </c>
      <c r="B742" s="2" t="s">
        <v>2315</v>
      </c>
      <c r="C742" s="2">
        <v>6</v>
      </c>
      <c r="D742" s="2" t="s">
        <v>839</v>
      </c>
    </row>
    <row r="743" spans="1:4">
      <c r="A743" s="3" t="s">
        <v>2316</v>
      </c>
      <c r="B743" s="2" t="s">
        <v>2317</v>
      </c>
      <c r="C743" s="2">
        <v>6</v>
      </c>
      <c r="D743" s="2" t="s">
        <v>839</v>
      </c>
    </row>
    <row r="744" spans="1:4">
      <c r="A744" s="3" t="s">
        <v>2318</v>
      </c>
      <c r="B744" s="2" t="s">
        <v>2319</v>
      </c>
      <c r="C744" s="2">
        <v>6</v>
      </c>
      <c r="D744" s="2" t="s">
        <v>839</v>
      </c>
    </row>
    <row r="745" spans="1:4">
      <c r="A745" s="3" t="s">
        <v>2320</v>
      </c>
      <c r="B745" s="2" t="s">
        <v>2321</v>
      </c>
      <c r="C745" s="2">
        <v>6</v>
      </c>
      <c r="D745" s="2" t="s">
        <v>839</v>
      </c>
    </row>
    <row r="746" spans="1:4">
      <c r="A746" s="3" t="s">
        <v>2322</v>
      </c>
      <c r="B746" s="2" t="s">
        <v>2323</v>
      </c>
      <c r="C746" s="2">
        <v>6</v>
      </c>
      <c r="D746" s="2" t="s">
        <v>839</v>
      </c>
    </row>
    <row r="747" spans="1:4">
      <c r="A747" s="3" t="s">
        <v>2324</v>
      </c>
      <c r="B747" s="2" t="s">
        <v>2325</v>
      </c>
      <c r="C747" s="2">
        <v>6</v>
      </c>
      <c r="D747" s="2" t="s">
        <v>839</v>
      </c>
    </row>
    <row r="748" spans="1:4">
      <c r="A748" s="3" t="s">
        <v>2326</v>
      </c>
      <c r="B748" s="2" t="s">
        <v>2327</v>
      </c>
      <c r="C748" s="2">
        <v>6</v>
      </c>
      <c r="D748" s="2" t="s">
        <v>839</v>
      </c>
    </row>
    <row r="749" spans="1:4">
      <c r="A749" s="3" t="s">
        <v>2328</v>
      </c>
      <c r="B749" s="2" t="s">
        <v>2329</v>
      </c>
      <c r="C749" s="2">
        <v>6</v>
      </c>
      <c r="D749" s="2" t="s">
        <v>839</v>
      </c>
    </row>
    <row r="750" spans="1:4">
      <c r="A750" s="3" t="s">
        <v>2330</v>
      </c>
      <c r="B750" s="2" t="s">
        <v>2331</v>
      </c>
      <c r="C750" s="2">
        <v>6</v>
      </c>
      <c r="D750" s="2" t="s">
        <v>839</v>
      </c>
    </row>
    <row r="751" spans="1:4">
      <c r="A751" s="3" t="s">
        <v>2332</v>
      </c>
      <c r="B751" s="2" t="s">
        <v>2333</v>
      </c>
      <c r="C751" s="2">
        <v>6</v>
      </c>
      <c r="D751" s="2" t="s">
        <v>839</v>
      </c>
    </row>
    <row r="752" spans="1:4">
      <c r="A752" s="3" t="s">
        <v>2334</v>
      </c>
      <c r="B752" s="2" t="s">
        <v>2335</v>
      </c>
      <c r="C752" s="2">
        <v>6</v>
      </c>
      <c r="D752" s="2" t="s">
        <v>839</v>
      </c>
    </row>
    <row r="753" spans="1:4">
      <c r="A753" s="3" t="s">
        <v>2336</v>
      </c>
      <c r="B753" s="2" t="s">
        <v>2337</v>
      </c>
      <c r="C753" s="2">
        <v>6</v>
      </c>
      <c r="D753" s="2" t="s">
        <v>839</v>
      </c>
    </row>
    <row r="754" spans="1:4">
      <c r="A754" s="3" t="s">
        <v>2338</v>
      </c>
      <c r="B754" s="2" t="s">
        <v>2339</v>
      </c>
      <c r="C754" s="2">
        <v>6</v>
      </c>
      <c r="D754" s="2" t="s">
        <v>839</v>
      </c>
    </row>
    <row r="755" spans="1:4">
      <c r="A755" s="3" t="s">
        <v>2340</v>
      </c>
      <c r="B755" s="2" t="s">
        <v>2341</v>
      </c>
      <c r="C755" s="2">
        <v>6</v>
      </c>
      <c r="D755" s="2" t="s">
        <v>839</v>
      </c>
    </row>
    <row r="756" spans="1:4">
      <c r="A756" s="3" t="s">
        <v>2342</v>
      </c>
      <c r="B756" s="2" t="s">
        <v>2343</v>
      </c>
      <c r="C756" s="2">
        <v>6</v>
      </c>
      <c r="D756" s="2" t="s">
        <v>839</v>
      </c>
    </row>
    <row r="757" spans="1:4">
      <c r="A757" s="3" t="s">
        <v>2344</v>
      </c>
      <c r="B757" s="2" t="s">
        <v>2345</v>
      </c>
      <c r="C757" s="2">
        <v>6</v>
      </c>
      <c r="D757" s="2" t="s">
        <v>839</v>
      </c>
    </row>
    <row r="758" spans="1:4">
      <c r="A758" s="3" t="s">
        <v>2346</v>
      </c>
      <c r="B758" s="2" t="s">
        <v>2347</v>
      </c>
      <c r="C758" s="2">
        <v>6</v>
      </c>
      <c r="D758" s="2" t="s">
        <v>839</v>
      </c>
    </row>
    <row r="759" spans="1:4">
      <c r="A759" s="3" t="s">
        <v>2348</v>
      </c>
      <c r="B759" s="2" t="s">
        <v>2349</v>
      </c>
      <c r="C759" s="2">
        <v>6</v>
      </c>
      <c r="D759" s="2" t="s">
        <v>839</v>
      </c>
    </row>
    <row r="760" spans="1:4">
      <c r="A760" s="3" t="s">
        <v>2350</v>
      </c>
      <c r="B760" s="2" t="s">
        <v>2351</v>
      </c>
      <c r="C760" s="2">
        <v>6</v>
      </c>
      <c r="D760" s="2" t="s">
        <v>839</v>
      </c>
    </row>
    <row r="761" spans="1:4">
      <c r="A761" s="3" t="s">
        <v>2352</v>
      </c>
      <c r="B761" s="2" t="s">
        <v>2353</v>
      </c>
      <c r="C761" s="2">
        <v>6</v>
      </c>
      <c r="D761" s="2" t="s">
        <v>839</v>
      </c>
    </row>
    <row r="762" spans="1:4">
      <c r="A762" s="3" t="s">
        <v>2354</v>
      </c>
      <c r="B762" s="2" t="s">
        <v>2355</v>
      </c>
      <c r="C762" s="2">
        <v>6</v>
      </c>
      <c r="D762" s="2" t="s">
        <v>839</v>
      </c>
    </row>
    <row r="763" spans="1:4">
      <c r="A763" s="3" t="s">
        <v>2356</v>
      </c>
      <c r="B763" s="2" t="s">
        <v>2357</v>
      </c>
      <c r="C763" s="2">
        <v>6</v>
      </c>
      <c r="D763" s="2" t="s">
        <v>839</v>
      </c>
    </row>
    <row r="764" spans="1:4">
      <c r="A764" s="3" t="s">
        <v>2358</v>
      </c>
      <c r="B764" s="2" t="s">
        <v>2359</v>
      </c>
      <c r="C764" s="2">
        <v>6</v>
      </c>
      <c r="D764" s="2" t="s">
        <v>839</v>
      </c>
    </row>
    <row r="765" spans="1:4">
      <c r="A765" s="3" t="s">
        <v>2360</v>
      </c>
      <c r="B765" s="2" t="s">
        <v>2361</v>
      </c>
      <c r="C765" s="2">
        <v>6</v>
      </c>
      <c r="D765" s="2" t="s">
        <v>839</v>
      </c>
    </row>
    <row r="766" spans="1:4">
      <c r="A766" s="3" t="s">
        <v>2362</v>
      </c>
      <c r="B766" s="2" t="s">
        <v>2363</v>
      </c>
      <c r="C766" s="2">
        <v>6</v>
      </c>
      <c r="D766" s="2" t="s">
        <v>839</v>
      </c>
    </row>
    <row r="767" spans="1:4">
      <c r="A767" s="3" t="s">
        <v>2364</v>
      </c>
      <c r="B767" s="2" t="s">
        <v>2365</v>
      </c>
      <c r="C767" s="2">
        <v>6</v>
      </c>
      <c r="D767" s="2" t="s">
        <v>839</v>
      </c>
    </row>
    <row r="768" spans="1:4">
      <c r="A768" s="3" t="s">
        <v>2366</v>
      </c>
      <c r="B768" s="2" t="s">
        <v>2367</v>
      </c>
      <c r="C768" s="2">
        <v>6</v>
      </c>
      <c r="D768" s="2" t="s">
        <v>839</v>
      </c>
    </row>
    <row r="769" spans="1:4">
      <c r="A769" s="3" t="s">
        <v>2368</v>
      </c>
      <c r="B769" s="2" t="s">
        <v>2369</v>
      </c>
      <c r="C769" s="2">
        <v>6</v>
      </c>
      <c r="D769" s="2" t="s">
        <v>839</v>
      </c>
    </row>
    <row r="770" spans="1:4">
      <c r="A770" s="3" t="s">
        <v>2370</v>
      </c>
      <c r="B770" s="2" t="s">
        <v>2371</v>
      </c>
      <c r="C770" s="2">
        <v>6</v>
      </c>
      <c r="D770" s="2" t="s">
        <v>839</v>
      </c>
    </row>
    <row r="771" spans="1:4">
      <c r="A771" s="3" t="s">
        <v>2372</v>
      </c>
      <c r="B771" s="2" t="s">
        <v>2373</v>
      </c>
      <c r="C771" s="2">
        <v>6</v>
      </c>
      <c r="D771" s="2" t="s">
        <v>839</v>
      </c>
    </row>
    <row r="772" spans="1:4">
      <c r="A772" s="3" t="s">
        <v>2374</v>
      </c>
      <c r="B772" s="2" t="s">
        <v>2375</v>
      </c>
      <c r="C772" s="2">
        <v>6</v>
      </c>
      <c r="D772" s="2" t="s">
        <v>839</v>
      </c>
    </row>
    <row r="773" spans="1:4">
      <c r="A773" s="3" t="s">
        <v>2376</v>
      </c>
      <c r="B773" s="2" t="s">
        <v>2377</v>
      </c>
      <c r="C773" s="2">
        <v>6</v>
      </c>
      <c r="D773" s="2" t="s">
        <v>839</v>
      </c>
    </row>
    <row r="774" spans="1:4">
      <c r="A774" s="3" t="s">
        <v>2378</v>
      </c>
      <c r="B774" s="2" t="s">
        <v>2379</v>
      </c>
      <c r="C774" s="2">
        <v>6</v>
      </c>
      <c r="D774" s="2" t="s">
        <v>839</v>
      </c>
    </row>
    <row r="775" spans="1:4">
      <c r="A775" s="3" t="s">
        <v>2380</v>
      </c>
      <c r="B775" s="2" t="s">
        <v>2381</v>
      </c>
      <c r="C775" s="2">
        <v>6</v>
      </c>
      <c r="D775" s="2" t="s">
        <v>839</v>
      </c>
    </row>
    <row r="776" spans="1:4">
      <c r="A776" s="3" t="s">
        <v>2382</v>
      </c>
      <c r="B776" s="2" t="s">
        <v>2383</v>
      </c>
      <c r="C776" s="2">
        <v>6</v>
      </c>
      <c r="D776" s="2" t="s">
        <v>839</v>
      </c>
    </row>
    <row r="777" spans="1:4">
      <c r="A777" s="3" t="s">
        <v>2384</v>
      </c>
      <c r="B777" s="2" t="s">
        <v>2385</v>
      </c>
      <c r="C777" s="2">
        <v>6</v>
      </c>
      <c r="D777" s="2" t="s">
        <v>839</v>
      </c>
    </row>
    <row r="778" spans="1:4">
      <c r="A778" s="3" t="s">
        <v>2386</v>
      </c>
      <c r="B778" s="2" t="s">
        <v>2387</v>
      </c>
      <c r="C778" s="2">
        <v>6</v>
      </c>
      <c r="D778" s="2" t="s">
        <v>839</v>
      </c>
    </row>
    <row r="779" spans="1:4">
      <c r="A779" s="3" t="s">
        <v>2388</v>
      </c>
      <c r="B779" s="2" t="s">
        <v>2389</v>
      </c>
      <c r="C779" s="2">
        <v>6</v>
      </c>
      <c r="D779" s="2" t="s">
        <v>839</v>
      </c>
    </row>
    <row r="780" spans="1:4">
      <c r="A780" s="3" t="s">
        <v>2390</v>
      </c>
      <c r="B780" s="2" t="s">
        <v>2391</v>
      </c>
      <c r="C780" s="2">
        <v>6</v>
      </c>
      <c r="D780" s="2" t="s">
        <v>839</v>
      </c>
    </row>
    <row r="781" spans="1:4">
      <c r="A781" s="3" t="s">
        <v>2392</v>
      </c>
      <c r="B781" s="2" t="s">
        <v>2393</v>
      </c>
      <c r="C781" s="2">
        <v>6</v>
      </c>
      <c r="D781" s="2" t="s">
        <v>839</v>
      </c>
    </row>
    <row r="782" spans="1:4">
      <c r="A782" s="3" t="s">
        <v>2394</v>
      </c>
      <c r="B782" s="2" t="s">
        <v>2395</v>
      </c>
      <c r="C782" s="2">
        <v>6</v>
      </c>
      <c r="D782" s="2" t="s">
        <v>839</v>
      </c>
    </row>
    <row r="783" spans="1:4">
      <c r="A783" s="3" t="s">
        <v>2396</v>
      </c>
      <c r="B783" s="2" t="s">
        <v>2397</v>
      </c>
      <c r="C783" s="2">
        <v>6</v>
      </c>
      <c r="D783" s="2" t="s">
        <v>839</v>
      </c>
    </row>
    <row r="784" spans="1:4">
      <c r="A784" s="3" t="s">
        <v>2398</v>
      </c>
      <c r="B784" s="2" t="s">
        <v>2399</v>
      </c>
      <c r="C784" s="2">
        <v>6</v>
      </c>
      <c r="D784" s="2" t="s">
        <v>839</v>
      </c>
    </row>
    <row r="785" spans="1:4">
      <c r="A785" s="3" t="s">
        <v>2400</v>
      </c>
      <c r="B785" s="2" t="s">
        <v>2401</v>
      </c>
      <c r="C785" s="2">
        <v>6</v>
      </c>
      <c r="D785" s="2" t="s">
        <v>839</v>
      </c>
    </row>
    <row r="786" spans="1:4">
      <c r="A786" s="3" t="s">
        <v>2402</v>
      </c>
      <c r="B786" s="2" t="s">
        <v>2403</v>
      </c>
      <c r="C786" s="2">
        <v>6</v>
      </c>
      <c r="D786" s="2" t="s">
        <v>839</v>
      </c>
    </row>
    <row r="787" spans="1:4">
      <c r="A787" s="3" t="s">
        <v>2404</v>
      </c>
      <c r="B787" s="2" t="s">
        <v>2405</v>
      </c>
      <c r="C787" s="2">
        <v>6</v>
      </c>
      <c r="D787" s="2" t="s">
        <v>839</v>
      </c>
    </row>
    <row r="788" spans="1:4">
      <c r="A788" s="3" t="s">
        <v>2406</v>
      </c>
      <c r="B788" s="2" t="s">
        <v>2407</v>
      </c>
      <c r="C788" s="2">
        <v>6</v>
      </c>
      <c r="D788" s="2" t="s">
        <v>839</v>
      </c>
    </row>
    <row r="789" spans="1:4">
      <c r="A789" s="3" t="s">
        <v>2408</v>
      </c>
      <c r="B789" s="2" t="s">
        <v>2409</v>
      </c>
      <c r="C789" s="2">
        <v>6</v>
      </c>
      <c r="D789" s="2" t="s">
        <v>839</v>
      </c>
    </row>
    <row r="790" spans="1:4">
      <c r="A790" s="3" t="s">
        <v>2410</v>
      </c>
      <c r="B790" s="2" t="s">
        <v>2411</v>
      </c>
      <c r="C790" s="2">
        <v>6</v>
      </c>
      <c r="D790" s="2" t="s">
        <v>839</v>
      </c>
    </row>
    <row r="791" spans="1:4">
      <c r="A791" s="3" t="s">
        <v>2412</v>
      </c>
      <c r="B791" s="2" t="s">
        <v>2413</v>
      </c>
      <c r="C791" s="2">
        <v>6</v>
      </c>
      <c r="D791" s="2" t="s">
        <v>839</v>
      </c>
    </row>
    <row r="792" spans="1:4">
      <c r="A792" s="3" t="s">
        <v>2414</v>
      </c>
      <c r="B792" s="2" t="s">
        <v>2415</v>
      </c>
      <c r="C792" s="2">
        <v>6</v>
      </c>
      <c r="D792" s="2" t="s">
        <v>839</v>
      </c>
    </row>
    <row r="793" spans="1:4">
      <c r="A793" s="3" t="s">
        <v>2416</v>
      </c>
      <c r="B793" s="2" t="s">
        <v>2417</v>
      </c>
      <c r="C793" s="2">
        <v>6</v>
      </c>
      <c r="D793" s="2" t="s">
        <v>839</v>
      </c>
    </row>
    <row r="794" spans="1:4">
      <c r="A794" s="3" t="s">
        <v>2418</v>
      </c>
      <c r="B794" s="2" t="s">
        <v>2419</v>
      </c>
      <c r="C794" s="2">
        <v>6</v>
      </c>
      <c r="D794" s="2" t="s">
        <v>839</v>
      </c>
    </row>
    <row r="795" spans="1:4">
      <c r="A795" s="3" t="s">
        <v>2420</v>
      </c>
      <c r="B795" s="2" t="s">
        <v>2421</v>
      </c>
      <c r="C795" s="2">
        <v>6</v>
      </c>
      <c r="D795" s="2" t="s">
        <v>839</v>
      </c>
    </row>
    <row r="796" spans="1:4">
      <c r="A796" s="3" t="s">
        <v>2422</v>
      </c>
      <c r="B796" s="2" t="s">
        <v>2423</v>
      </c>
      <c r="C796" s="2">
        <v>6</v>
      </c>
      <c r="D796" s="2" t="s">
        <v>839</v>
      </c>
    </row>
    <row r="797" spans="1:4">
      <c r="A797" s="3" t="s">
        <v>2424</v>
      </c>
      <c r="B797" s="2" t="s">
        <v>2425</v>
      </c>
      <c r="C797" s="2">
        <v>6</v>
      </c>
      <c r="D797" s="2" t="s">
        <v>839</v>
      </c>
    </row>
    <row r="798" spans="1:4">
      <c r="A798" s="3" t="s">
        <v>2426</v>
      </c>
      <c r="B798" s="2" t="s">
        <v>2427</v>
      </c>
      <c r="C798" s="2">
        <v>6</v>
      </c>
      <c r="D798" s="2" t="s">
        <v>839</v>
      </c>
    </row>
    <row r="799" spans="1:4">
      <c r="A799" s="3" t="s">
        <v>2428</v>
      </c>
      <c r="B799" s="2" t="s">
        <v>2429</v>
      </c>
      <c r="C799" s="2">
        <v>6</v>
      </c>
      <c r="D799" s="2" t="s">
        <v>839</v>
      </c>
    </row>
    <row r="800" spans="1:4">
      <c r="A800" s="3" t="s">
        <v>2430</v>
      </c>
      <c r="B800" s="2" t="s">
        <v>2431</v>
      </c>
      <c r="C800" s="2">
        <v>6</v>
      </c>
      <c r="D800" s="2" t="s">
        <v>839</v>
      </c>
    </row>
    <row r="801" spans="1:4">
      <c r="A801" s="3" t="s">
        <v>2432</v>
      </c>
      <c r="B801" s="2" t="s">
        <v>2433</v>
      </c>
      <c r="C801" s="2">
        <v>6</v>
      </c>
      <c r="D801" s="2" t="s">
        <v>839</v>
      </c>
    </row>
    <row r="802" spans="1:4">
      <c r="A802" s="3" t="s">
        <v>2434</v>
      </c>
      <c r="B802" s="2" t="s">
        <v>2435</v>
      </c>
      <c r="C802" s="2">
        <v>6</v>
      </c>
      <c r="D802" s="2" t="s">
        <v>839</v>
      </c>
    </row>
    <row r="803" spans="1:4">
      <c r="A803" s="3" t="s">
        <v>2436</v>
      </c>
      <c r="B803" s="2" t="s">
        <v>2437</v>
      </c>
      <c r="C803" s="2">
        <v>6</v>
      </c>
      <c r="D803" s="2" t="s">
        <v>839</v>
      </c>
    </row>
    <row r="804" spans="1:4">
      <c r="A804" s="3" t="s">
        <v>2438</v>
      </c>
      <c r="B804" s="2" t="s">
        <v>2439</v>
      </c>
      <c r="C804" s="2">
        <v>6</v>
      </c>
      <c r="D804" s="2" t="s">
        <v>839</v>
      </c>
    </row>
    <row r="805" spans="1:4">
      <c r="A805" s="3" t="s">
        <v>2440</v>
      </c>
      <c r="B805" s="2" t="s">
        <v>2441</v>
      </c>
      <c r="C805" s="2">
        <v>6</v>
      </c>
      <c r="D805" s="2" t="s">
        <v>839</v>
      </c>
    </row>
    <row r="806" spans="1:4">
      <c r="A806" s="3" t="s">
        <v>2442</v>
      </c>
      <c r="B806" s="2" t="s">
        <v>2443</v>
      </c>
      <c r="C806" s="2">
        <v>6</v>
      </c>
      <c r="D806" s="2" t="s">
        <v>839</v>
      </c>
    </row>
    <row r="807" spans="1:4">
      <c r="A807" s="3" t="s">
        <v>2444</v>
      </c>
      <c r="B807" s="2" t="s">
        <v>2445</v>
      </c>
      <c r="C807" s="2">
        <v>6</v>
      </c>
      <c r="D807" s="2" t="s">
        <v>839</v>
      </c>
    </row>
    <row r="808" spans="1:4">
      <c r="A808" s="3" t="s">
        <v>2446</v>
      </c>
      <c r="B808" s="2" t="s">
        <v>2447</v>
      </c>
      <c r="C808" s="2">
        <v>6</v>
      </c>
      <c r="D808" s="2" t="s">
        <v>839</v>
      </c>
    </row>
    <row r="809" spans="1:4">
      <c r="A809" s="3" t="s">
        <v>2448</v>
      </c>
      <c r="B809" s="2" t="s">
        <v>2449</v>
      </c>
      <c r="C809" s="2">
        <v>6</v>
      </c>
      <c r="D809" s="2" t="s">
        <v>839</v>
      </c>
    </row>
    <row r="810" spans="1:4">
      <c r="A810" s="3" t="s">
        <v>2450</v>
      </c>
      <c r="B810" s="2" t="s">
        <v>2451</v>
      </c>
      <c r="C810" s="2">
        <v>6</v>
      </c>
      <c r="D810" s="2" t="s">
        <v>839</v>
      </c>
    </row>
    <row r="811" spans="1:4">
      <c r="A811" s="3" t="s">
        <v>2452</v>
      </c>
      <c r="B811" s="2" t="s">
        <v>2453</v>
      </c>
      <c r="C811" s="2">
        <v>6</v>
      </c>
      <c r="D811" s="2" t="s">
        <v>839</v>
      </c>
    </row>
    <row r="812" spans="1:4">
      <c r="A812" s="3" t="s">
        <v>2454</v>
      </c>
      <c r="B812" s="2" t="s">
        <v>2455</v>
      </c>
      <c r="C812" s="2">
        <v>6</v>
      </c>
      <c r="D812" s="2" t="s">
        <v>839</v>
      </c>
    </row>
    <row r="813" spans="1:4">
      <c r="A813" s="3" t="s">
        <v>2456</v>
      </c>
      <c r="B813" s="2" t="s">
        <v>2457</v>
      </c>
      <c r="C813" s="2">
        <v>6</v>
      </c>
      <c r="D813" s="2" t="s">
        <v>839</v>
      </c>
    </row>
    <row r="814" spans="1:4">
      <c r="A814" s="3" t="s">
        <v>2458</v>
      </c>
      <c r="B814" s="2" t="s">
        <v>2459</v>
      </c>
      <c r="C814" s="2">
        <v>6</v>
      </c>
      <c r="D814" s="2" t="s">
        <v>839</v>
      </c>
    </row>
    <row r="815" spans="1:4">
      <c r="A815" s="3" t="s">
        <v>2460</v>
      </c>
      <c r="B815" s="2" t="s">
        <v>2461</v>
      </c>
      <c r="C815" s="2">
        <v>6</v>
      </c>
      <c r="D815" s="2" t="s">
        <v>839</v>
      </c>
    </row>
    <row r="816" spans="1:4">
      <c r="A816" s="3" t="s">
        <v>2462</v>
      </c>
      <c r="B816" s="2" t="s">
        <v>2463</v>
      </c>
      <c r="C816" s="2">
        <v>6</v>
      </c>
      <c r="D816" s="2" t="s">
        <v>839</v>
      </c>
    </row>
    <row r="817" spans="1:4">
      <c r="A817" s="3" t="s">
        <v>2464</v>
      </c>
      <c r="B817" s="2" t="s">
        <v>2465</v>
      </c>
      <c r="C817" s="2">
        <v>6</v>
      </c>
      <c r="D817" s="2" t="s">
        <v>839</v>
      </c>
    </row>
    <row r="818" spans="1:4">
      <c r="A818" s="3" t="s">
        <v>2466</v>
      </c>
      <c r="B818" s="2" t="s">
        <v>2467</v>
      </c>
      <c r="C818" s="2">
        <v>6</v>
      </c>
      <c r="D818" s="2" t="s">
        <v>839</v>
      </c>
    </row>
    <row r="819" spans="1:4">
      <c r="A819" s="3" t="s">
        <v>2468</v>
      </c>
      <c r="B819" s="2" t="s">
        <v>2469</v>
      </c>
      <c r="C819" s="2">
        <v>6</v>
      </c>
      <c r="D819" s="2" t="s">
        <v>839</v>
      </c>
    </row>
    <row r="820" spans="1:4">
      <c r="A820" s="3" t="s">
        <v>2470</v>
      </c>
      <c r="B820" s="2" t="s">
        <v>2471</v>
      </c>
      <c r="C820" s="2">
        <v>6</v>
      </c>
      <c r="D820" s="2" t="s">
        <v>839</v>
      </c>
    </row>
    <row r="821" spans="1:4">
      <c r="A821" s="3" t="s">
        <v>2472</v>
      </c>
      <c r="B821" s="2" t="s">
        <v>2473</v>
      </c>
      <c r="C821" s="2">
        <v>6</v>
      </c>
      <c r="D821" s="2" t="s">
        <v>839</v>
      </c>
    </row>
    <row r="822" spans="1:4">
      <c r="A822" s="3" t="s">
        <v>2474</v>
      </c>
      <c r="B822" s="2" t="s">
        <v>2475</v>
      </c>
      <c r="C822" s="2">
        <v>6</v>
      </c>
      <c r="D822" s="2" t="s">
        <v>839</v>
      </c>
    </row>
    <row r="823" spans="1:4">
      <c r="A823" s="3" t="s">
        <v>2476</v>
      </c>
      <c r="B823" s="2" t="s">
        <v>2477</v>
      </c>
      <c r="C823" s="2">
        <v>6</v>
      </c>
      <c r="D823" s="2" t="s">
        <v>839</v>
      </c>
    </row>
    <row r="824" spans="1:4">
      <c r="A824" s="3" t="s">
        <v>2478</v>
      </c>
      <c r="B824" s="2" t="s">
        <v>2479</v>
      </c>
      <c r="C824" s="2">
        <v>6</v>
      </c>
      <c r="D824" s="2" t="s">
        <v>839</v>
      </c>
    </row>
    <row r="825" spans="1:4">
      <c r="A825" s="3" t="s">
        <v>2480</v>
      </c>
      <c r="B825" s="2" t="s">
        <v>2481</v>
      </c>
      <c r="C825" s="2">
        <v>6</v>
      </c>
      <c r="D825" s="2" t="s">
        <v>839</v>
      </c>
    </row>
    <row r="826" spans="1:4">
      <c r="A826" s="3" t="s">
        <v>2482</v>
      </c>
      <c r="B826" s="2" t="s">
        <v>2483</v>
      </c>
      <c r="C826" s="2">
        <v>6</v>
      </c>
      <c r="D826" s="2" t="s">
        <v>839</v>
      </c>
    </row>
    <row r="827" spans="1:4">
      <c r="A827" s="3" t="s">
        <v>2484</v>
      </c>
      <c r="B827" s="2" t="s">
        <v>2485</v>
      </c>
      <c r="C827" s="2">
        <v>6</v>
      </c>
      <c r="D827" s="2" t="s">
        <v>839</v>
      </c>
    </row>
    <row r="828" spans="1:4">
      <c r="A828" s="3" t="s">
        <v>2486</v>
      </c>
      <c r="B828" s="2" t="s">
        <v>2487</v>
      </c>
      <c r="C828" s="2">
        <v>6</v>
      </c>
      <c r="D828" s="2" t="s">
        <v>839</v>
      </c>
    </row>
    <row r="829" spans="1:4">
      <c r="A829" s="3" t="s">
        <v>2488</v>
      </c>
      <c r="B829" s="2" t="s">
        <v>2489</v>
      </c>
      <c r="C829" s="2">
        <v>6</v>
      </c>
      <c r="D829" s="2" t="s">
        <v>839</v>
      </c>
    </row>
    <row r="830" spans="1:4">
      <c r="A830" s="3" t="s">
        <v>2490</v>
      </c>
      <c r="B830" s="2" t="s">
        <v>2491</v>
      </c>
      <c r="C830" s="2">
        <v>6</v>
      </c>
      <c r="D830" s="2" t="s">
        <v>839</v>
      </c>
    </row>
    <row r="831" spans="1:4">
      <c r="A831" s="3" t="s">
        <v>2492</v>
      </c>
      <c r="B831" s="2" t="s">
        <v>2493</v>
      </c>
      <c r="C831" s="2">
        <v>6</v>
      </c>
      <c r="D831" s="2" t="s">
        <v>839</v>
      </c>
    </row>
    <row r="832" spans="1:4">
      <c r="A832" s="3" t="s">
        <v>2494</v>
      </c>
      <c r="B832" s="2" t="s">
        <v>2495</v>
      </c>
      <c r="C832" s="2">
        <v>6</v>
      </c>
      <c r="D832" s="2" t="s">
        <v>839</v>
      </c>
    </row>
    <row r="833" spans="1:4">
      <c r="A833" s="3" t="s">
        <v>2496</v>
      </c>
      <c r="B833" s="2" t="s">
        <v>2497</v>
      </c>
      <c r="C833" s="2">
        <v>6</v>
      </c>
      <c r="D833" s="2" t="s">
        <v>839</v>
      </c>
    </row>
    <row r="834" spans="1:4">
      <c r="A834" s="3" t="s">
        <v>2498</v>
      </c>
      <c r="B834" s="2" t="s">
        <v>2499</v>
      </c>
      <c r="C834" s="2">
        <v>6</v>
      </c>
      <c r="D834" s="2" t="s">
        <v>839</v>
      </c>
    </row>
    <row r="835" spans="1:4">
      <c r="A835" s="3" t="s">
        <v>2500</v>
      </c>
      <c r="B835" s="2" t="s">
        <v>2501</v>
      </c>
      <c r="C835" s="2">
        <v>6</v>
      </c>
      <c r="D835" s="2" t="s">
        <v>839</v>
      </c>
    </row>
    <row r="836" spans="1:4">
      <c r="A836" s="3" t="s">
        <v>2502</v>
      </c>
      <c r="B836" s="2" t="s">
        <v>2503</v>
      </c>
      <c r="C836" s="2">
        <v>6</v>
      </c>
      <c r="D836" s="2" t="s">
        <v>839</v>
      </c>
    </row>
    <row r="837" spans="1:4">
      <c r="A837" s="3" t="s">
        <v>2504</v>
      </c>
      <c r="B837" s="2" t="s">
        <v>2505</v>
      </c>
      <c r="C837" s="2">
        <v>6</v>
      </c>
      <c r="D837" s="2" t="s">
        <v>839</v>
      </c>
    </row>
    <row r="838" spans="1:4">
      <c r="A838" s="3" t="s">
        <v>2506</v>
      </c>
      <c r="B838" s="2" t="s">
        <v>2507</v>
      </c>
      <c r="C838" s="2">
        <v>6</v>
      </c>
      <c r="D838" s="2" t="s">
        <v>839</v>
      </c>
    </row>
    <row r="839" spans="1:4">
      <c r="A839" s="3" t="s">
        <v>2508</v>
      </c>
      <c r="B839" s="2" t="s">
        <v>2509</v>
      </c>
      <c r="C839" s="2">
        <v>6</v>
      </c>
      <c r="D839" s="2" t="s">
        <v>839</v>
      </c>
    </row>
    <row r="840" spans="1:4">
      <c r="A840" s="3" t="s">
        <v>2510</v>
      </c>
      <c r="B840" s="2" t="s">
        <v>2511</v>
      </c>
      <c r="C840" s="2">
        <v>6</v>
      </c>
      <c r="D840" s="2" t="s">
        <v>839</v>
      </c>
    </row>
    <row r="841" spans="1:4">
      <c r="A841" s="3" t="s">
        <v>2512</v>
      </c>
      <c r="B841" s="2" t="s">
        <v>2513</v>
      </c>
      <c r="C841" s="2">
        <v>6</v>
      </c>
      <c r="D841" s="2" t="s">
        <v>839</v>
      </c>
    </row>
    <row r="842" spans="1:4">
      <c r="A842" s="3" t="s">
        <v>2514</v>
      </c>
      <c r="B842" s="2" t="s">
        <v>2515</v>
      </c>
      <c r="C842" s="2">
        <v>6</v>
      </c>
      <c r="D842" s="2" t="s">
        <v>839</v>
      </c>
    </row>
    <row r="843" spans="1:4">
      <c r="A843" s="3" t="s">
        <v>2516</v>
      </c>
      <c r="B843" s="2" t="s">
        <v>2517</v>
      </c>
      <c r="C843" s="2">
        <v>6</v>
      </c>
      <c r="D843" s="2" t="s">
        <v>839</v>
      </c>
    </row>
    <row r="844" spans="1:4">
      <c r="A844" s="3" t="s">
        <v>2518</v>
      </c>
      <c r="B844" s="2" t="s">
        <v>2519</v>
      </c>
      <c r="C844" s="2">
        <v>6</v>
      </c>
      <c r="D844" s="2" t="s">
        <v>839</v>
      </c>
    </row>
    <row r="845" spans="1:4">
      <c r="A845" s="3" t="s">
        <v>2520</v>
      </c>
      <c r="B845" s="2" t="s">
        <v>2521</v>
      </c>
      <c r="C845" s="2">
        <v>6</v>
      </c>
      <c r="D845" s="2" t="s">
        <v>839</v>
      </c>
    </row>
    <row r="846" spans="1:4">
      <c r="A846" s="3" t="s">
        <v>2522</v>
      </c>
      <c r="B846" s="2" t="s">
        <v>2523</v>
      </c>
      <c r="C846" s="2">
        <v>6</v>
      </c>
      <c r="D846" s="2" t="s">
        <v>839</v>
      </c>
    </row>
    <row r="847" spans="1:4">
      <c r="A847" s="3" t="s">
        <v>2524</v>
      </c>
      <c r="B847" s="2" t="s">
        <v>2525</v>
      </c>
      <c r="C847" s="2">
        <v>6</v>
      </c>
      <c r="D847" s="2" t="s">
        <v>839</v>
      </c>
    </row>
    <row r="848" spans="1:4">
      <c r="A848" s="3" t="s">
        <v>2526</v>
      </c>
      <c r="B848" s="2" t="s">
        <v>2527</v>
      </c>
      <c r="C848" s="2">
        <v>6</v>
      </c>
      <c r="D848" s="2" t="s">
        <v>839</v>
      </c>
    </row>
    <row r="849" spans="1:4">
      <c r="A849" s="3" t="s">
        <v>2528</v>
      </c>
      <c r="B849" s="2" t="s">
        <v>2529</v>
      </c>
      <c r="C849" s="2">
        <v>6</v>
      </c>
      <c r="D849" s="2" t="s">
        <v>839</v>
      </c>
    </row>
    <row r="850" spans="1:4">
      <c r="A850" s="3" t="s">
        <v>2530</v>
      </c>
      <c r="B850" s="2" t="s">
        <v>2531</v>
      </c>
      <c r="C850" s="2">
        <v>6</v>
      </c>
      <c r="D850" s="2" t="s">
        <v>839</v>
      </c>
    </row>
    <row r="851" spans="1:4">
      <c r="A851" s="3" t="s">
        <v>2532</v>
      </c>
      <c r="B851" s="2" t="s">
        <v>2533</v>
      </c>
      <c r="C851" s="2">
        <v>6</v>
      </c>
      <c r="D851" s="2" t="s">
        <v>839</v>
      </c>
    </row>
    <row r="852" spans="1:4">
      <c r="A852" s="3" t="s">
        <v>2534</v>
      </c>
      <c r="B852" s="2" t="s">
        <v>2535</v>
      </c>
      <c r="C852" s="2">
        <v>6</v>
      </c>
      <c r="D852" s="2" t="s">
        <v>839</v>
      </c>
    </row>
    <row r="853" spans="1:4">
      <c r="A853" s="3" t="s">
        <v>2536</v>
      </c>
      <c r="B853" s="2" t="s">
        <v>2537</v>
      </c>
      <c r="C853" s="2">
        <v>6</v>
      </c>
      <c r="D853" s="2" t="s">
        <v>839</v>
      </c>
    </row>
    <row r="854" spans="1:4">
      <c r="A854" s="3" t="s">
        <v>2538</v>
      </c>
      <c r="B854" s="2" t="s">
        <v>2539</v>
      </c>
      <c r="C854" s="2">
        <v>6</v>
      </c>
      <c r="D854" s="2" t="s">
        <v>839</v>
      </c>
    </row>
    <row r="855" spans="1:4">
      <c r="A855" s="3" t="s">
        <v>2540</v>
      </c>
      <c r="B855" s="2" t="s">
        <v>2541</v>
      </c>
      <c r="C855" s="2">
        <v>6</v>
      </c>
      <c r="D855" s="2" t="s">
        <v>839</v>
      </c>
    </row>
    <row r="856" spans="1:4">
      <c r="A856" s="3" t="s">
        <v>2542</v>
      </c>
      <c r="B856" s="2" t="s">
        <v>2543</v>
      </c>
      <c r="C856" s="2">
        <v>6</v>
      </c>
      <c r="D856" s="2" t="s">
        <v>839</v>
      </c>
    </row>
    <row r="857" spans="1:4">
      <c r="A857" s="3" t="s">
        <v>2544</v>
      </c>
      <c r="B857" s="2" t="s">
        <v>2545</v>
      </c>
      <c r="C857" s="2">
        <v>6</v>
      </c>
      <c r="D857" s="2" t="s">
        <v>839</v>
      </c>
    </row>
    <row r="858" spans="1:4">
      <c r="A858" s="3" t="s">
        <v>2546</v>
      </c>
      <c r="B858" s="2" t="s">
        <v>2547</v>
      </c>
      <c r="C858" s="2">
        <v>6</v>
      </c>
      <c r="D858" s="2" t="s">
        <v>839</v>
      </c>
    </row>
    <row r="859" spans="1:4">
      <c r="A859" s="3" t="s">
        <v>2548</v>
      </c>
      <c r="B859" s="2" t="s">
        <v>2549</v>
      </c>
      <c r="C859" s="2">
        <v>6</v>
      </c>
      <c r="D859" s="2" t="s">
        <v>839</v>
      </c>
    </row>
    <row r="860" spans="1:4">
      <c r="A860" s="3" t="s">
        <v>2550</v>
      </c>
      <c r="B860" s="2" t="s">
        <v>2551</v>
      </c>
      <c r="C860" s="2">
        <v>6</v>
      </c>
      <c r="D860" s="2" t="s">
        <v>839</v>
      </c>
    </row>
    <row r="861" spans="1:4">
      <c r="A861" s="3" t="s">
        <v>2552</v>
      </c>
      <c r="B861" s="2" t="s">
        <v>2553</v>
      </c>
      <c r="C861" s="2">
        <v>6</v>
      </c>
      <c r="D861" s="2" t="s">
        <v>839</v>
      </c>
    </row>
    <row r="862" spans="1:4">
      <c r="A862" s="3" t="s">
        <v>2554</v>
      </c>
      <c r="B862" s="2" t="s">
        <v>2555</v>
      </c>
      <c r="C862" s="2">
        <v>6</v>
      </c>
      <c r="D862" s="2" t="s">
        <v>839</v>
      </c>
    </row>
    <row r="863" spans="1:4">
      <c r="A863" s="3" t="s">
        <v>2556</v>
      </c>
      <c r="B863" s="2" t="s">
        <v>2557</v>
      </c>
      <c r="C863" s="2">
        <v>6</v>
      </c>
      <c r="D863" s="2" t="s">
        <v>839</v>
      </c>
    </row>
    <row r="864" spans="1:4">
      <c r="A864" s="3" t="s">
        <v>2558</v>
      </c>
      <c r="B864" s="2" t="s">
        <v>2559</v>
      </c>
      <c r="C864" s="2">
        <v>6</v>
      </c>
      <c r="D864" s="2" t="s">
        <v>839</v>
      </c>
    </row>
    <row r="865" spans="1:4">
      <c r="A865" s="3" t="s">
        <v>2560</v>
      </c>
      <c r="B865" s="2" t="s">
        <v>2561</v>
      </c>
      <c r="C865" s="2">
        <v>6</v>
      </c>
      <c r="D865" s="2" t="s">
        <v>839</v>
      </c>
    </row>
    <row r="866" spans="1:4">
      <c r="A866" s="3" t="s">
        <v>2562</v>
      </c>
      <c r="B866" s="2" t="s">
        <v>2563</v>
      </c>
      <c r="C866" s="2">
        <v>6</v>
      </c>
      <c r="D866" s="2" t="s">
        <v>839</v>
      </c>
    </row>
    <row r="867" spans="1:4">
      <c r="A867" s="3" t="s">
        <v>2564</v>
      </c>
      <c r="B867" s="2" t="s">
        <v>2565</v>
      </c>
      <c r="C867" s="2">
        <v>6</v>
      </c>
      <c r="D867" s="2" t="s">
        <v>839</v>
      </c>
    </row>
    <row r="868" spans="1:4">
      <c r="A868" s="3" t="s">
        <v>2566</v>
      </c>
      <c r="B868" s="2" t="s">
        <v>2567</v>
      </c>
      <c r="C868" s="2">
        <v>6</v>
      </c>
      <c r="D868" s="2" t="s">
        <v>839</v>
      </c>
    </row>
    <row r="869" spans="1:4">
      <c r="A869" s="3" t="s">
        <v>2568</v>
      </c>
      <c r="B869" s="2" t="s">
        <v>2569</v>
      </c>
      <c r="C869" s="2">
        <v>6</v>
      </c>
      <c r="D869" s="2" t="s">
        <v>839</v>
      </c>
    </row>
    <row r="870" spans="1:4">
      <c r="A870" s="3" t="s">
        <v>2570</v>
      </c>
      <c r="B870" s="2" t="s">
        <v>2571</v>
      </c>
      <c r="C870" s="2">
        <v>6</v>
      </c>
      <c r="D870" s="2" t="s">
        <v>839</v>
      </c>
    </row>
    <row r="871" spans="1:4">
      <c r="A871" s="3" t="s">
        <v>2572</v>
      </c>
      <c r="B871" s="2" t="s">
        <v>2573</v>
      </c>
      <c r="C871" s="2">
        <v>6</v>
      </c>
      <c r="D871" s="2" t="s">
        <v>839</v>
      </c>
    </row>
    <row r="872" spans="1:4">
      <c r="A872" s="3" t="s">
        <v>2574</v>
      </c>
      <c r="B872" s="2" t="s">
        <v>2575</v>
      </c>
      <c r="C872" s="2">
        <v>6</v>
      </c>
      <c r="D872" s="2" t="s">
        <v>839</v>
      </c>
    </row>
    <row r="873" spans="1:4">
      <c r="A873" s="3" t="s">
        <v>2576</v>
      </c>
      <c r="B873" s="2" t="s">
        <v>2577</v>
      </c>
      <c r="C873" s="2">
        <v>6</v>
      </c>
      <c r="D873" s="2" t="s">
        <v>839</v>
      </c>
    </row>
    <row r="874" spans="1:4">
      <c r="A874" s="3" t="s">
        <v>2578</v>
      </c>
      <c r="B874" s="2" t="s">
        <v>2579</v>
      </c>
      <c r="C874" s="2">
        <v>6</v>
      </c>
      <c r="D874" s="2" t="s">
        <v>839</v>
      </c>
    </row>
    <row r="875" spans="1:4">
      <c r="A875" s="3" t="s">
        <v>2580</v>
      </c>
      <c r="B875" s="2" t="s">
        <v>2581</v>
      </c>
      <c r="C875" s="2">
        <v>6</v>
      </c>
      <c r="D875" s="2" t="s">
        <v>839</v>
      </c>
    </row>
    <row r="876" spans="1:4">
      <c r="A876" s="3" t="s">
        <v>2582</v>
      </c>
      <c r="B876" s="2" t="s">
        <v>2583</v>
      </c>
      <c r="C876" s="2">
        <v>6</v>
      </c>
      <c r="D876" s="2" t="s">
        <v>839</v>
      </c>
    </row>
    <row r="877" spans="1:4">
      <c r="A877" s="3" t="s">
        <v>2584</v>
      </c>
      <c r="B877" s="2" t="s">
        <v>2585</v>
      </c>
      <c r="C877" s="2">
        <v>6</v>
      </c>
      <c r="D877" s="2" t="s">
        <v>839</v>
      </c>
    </row>
    <row r="878" spans="1:4">
      <c r="A878" s="3" t="s">
        <v>2586</v>
      </c>
      <c r="B878" s="2" t="s">
        <v>2587</v>
      </c>
      <c r="C878" s="2">
        <v>6</v>
      </c>
      <c r="D878" s="2" t="s">
        <v>839</v>
      </c>
    </row>
    <row r="879" spans="1:4">
      <c r="A879" s="3" t="s">
        <v>2588</v>
      </c>
      <c r="B879" s="2" t="s">
        <v>2589</v>
      </c>
      <c r="C879" s="2">
        <v>6</v>
      </c>
      <c r="D879" s="2" t="s">
        <v>839</v>
      </c>
    </row>
    <row r="880" spans="1:4">
      <c r="A880" s="3" t="s">
        <v>2590</v>
      </c>
      <c r="B880" s="2" t="s">
        <v>2591</v>
      </c>
      <c r="C880" s="2">
        <v>6</v>
      </c>
      <c r="D880" s="2" t="s">
        <v>839</v>
      </c>
    </row>
    <row r="881" spans="1:4">
      <c r="A881" s="3" t="s">
        <v>2592</v>
      </c>
      <c r="B881" s="2" t="s">
        <v>2593</v>
      </c>
      <c r="C881" s="2">
        <v>6</v>
      </c>
      <c r="D881" s="2" t="s">
        <v>839</v>
      </c>
    </row>
    <row r="882" spans="1:4">
      <c r="A882" s="3" t="s">
        <v>2594</v>
      </c>
      <c r="B882" s="2" t="s">
        <v>2595</v>
      </c>
      <c r="C882" s="2">
        <v>6</v>
      </c>
      <c r="D882" s="2" t="s">
        <v>839</v>
      </c>
    </row>
    <row r="883" spans="1:4">
      <c r="A883" s="3" t="s">
        <v>2596</v>
      </c>
      <c r="B883" s="2" t="s">
        <v>2597</v>
      </c>
      <c r="C883" s="2">
        <v>6</v>
      </c>
      <c r="D883" s="2" t="s">
        <v>839</v>
      </c>
    </row>
    <row r="884" spans="1:4">
      <c r="A884" s="3" t="s">
        <v>2598</v>
      </c>
      <c r="B884" s="2" t="s">
        <v>2599</v>
      </c>
      <c r="C884" s="2">
        <v>6</v>
      </c>
      <c r="D884" s="2" t="s">
        <v>839</v>
      </c>
    </row>
    <row r="885" spans="1:4">
      <c r="A885" s="3" t="s">
        <v>2600</v>
      </c>
      <c r="B885" s="2" t="s">
        <v>2601</v>
      </c>
      <c r="C885" s="2">
        <v>6</v>
      </c>
      <c r="D885" s="2" t="s">
        <v>839</v>
      </c>
    </row>
    <row r="886" spans="1:4">
      <c r="A886" s="3" t="s">
        <v>2602</v>
      </c>
      <c r="B886" s="2" t="s">
        <v>2603</v>
      </c>
      <c r="C886" s="2">
        <v>6</v>
      </c>
      <c r="D886" s="2" t="s">
        <v>839</v>
      </c>
    </row>
    <row r="887" spans="1:4">
      <c r="A887" s="3" t="s">
        <v>2604</v>
      </c>
      <c r="B887" s="2" t="s">
        <v>2605</v>
      </c>
      <c r="C887" s="2">
        <v>6</v>
      </c>
      <c r="D887" s="2" t="s">
        <v>839</v>
      </c>
    </row>
    <row r="888" spans="1:4">
      <c r="A888" s="3" t="s">
        <v>2606</v>
      </c>
      <c r="B888" s="2" t="s">
        <v>2607</v>
      </c>
      <c r="C888" s="2">
        <v>6</v>
      </c>
      <c r="D888" s="2" t="s">
        <v>839</v>
      </c>
    </row>
    <row r="889" spans="1:4">
      <c r="A889" s="3" t="s">
        <v>2608</v>
      </c>
      <c r="B889" s="2" t="s">
        <v>2609</v>
      </c>
      <c r="C889" s="2">
        <v>6</v>
      </c>
      <c r="D889" s="2" t="s">
        <v>839</v>
      </c>
    </row>
    <row r="890" spans="1:4">
      <c r="A890" s="3" t="s">
        <v>2610</v>
      </c>
      <c r="B890" s="2" t="s">
        <v>2611</v>
      </c>
      <c r="C890" s="2">
        <v>6</v>
      </c>
      <c r="D890" s="2" t="s">
        <v>839</v>
      </c>
    </row>
    <row r="891" spans="1:4">
      <c r="A891" s="3" t="s">
        <v>2612</v>
      </c>
      <c r="B891" s="2" t="s">
        <v>2613</v>
      </c>
      <c r="C891" s="2">
        <v>6</v>
      </c>
      <c r="D891" s="2" t="s">
        <v>839</v>
      </c>
    </row>
    <row r="892" spans="1:4">
      <c r="A892" s="3" t="s">
        <v>2614</v>
      </c>
      <c r="B892" s="2" t="s">
        <v>2615</v>
      </c>
      <c r="C892" s="2">
        <v>6</v>
      </c>
      <c r="D892" s="2" t="s">
        <v>839</v>
      </c>
    </row>
    <row r="893" spans="1:4">
      <c r="A893" s="3" t="s">
        <v>2616</v>
      </c>
      <c r="B893" s="2" t="s">
        <v>2617</v>
      </c>
      <c r="C893" s="2">
        <v>6</v>
      </c>
      <c r="D893" s="2" t="s">
        <v>839</v>
      </c>
    </row>
    <row r="894" spans="1:4">
      <c r="A894" s="3" t="s">
        <v>2618</v>
      </c>
      <c r="B894" s="2" t="s">
        <v>2619</v>
      </c>
      <c r="C894" s="2">
        <v>6</v>
      </c>
      <c r="D894" s="2" t="s">
        <v>839</v>
      </c>
    </row>
    <row r="895" spans="1:4">
      <c r="A895" s="3" t="s">
        <v>2620</v>
      </c>
      <c r="B895" s="2" t="s">
        <v>2621</v>
      </c>
      <c r="C895" s="2">
        <v>6</v>
      </c>
      <c r="D895" s="2" t="s">
        <v>839</v>
      </c>
    </row>
    <row r="896" spans="1:4">
      <c r="A896" s="3" t="s">
        <v>2622</v>
      </c>
      <c r="B896" s="2" t="s">
        <v>2623</v>
      </c>
      <c r="C896" s="2">
        <v>6</v>
      </c>
      <c r="D896" s="2" t="s">
        <v>839</v>
      </c>
    </row>
    <row r="897" spans="1:4">
      <c r="A897" s="3" t="s">
        <v>2624</v>
      </c>
      <c r="B897" s="2" t="s">
        <v>2625</v>
      </c>
      <c r="C897" s="2">
        <v>6</v>
      </c>
      <c r="D897" s="2" t="s">
        <v>839</v>
      </c>
    </row>
    <row r="898" spans="1:4">
      <c r="A898" s="3" t="s">
        <v>2626</v>
      </c>
      <c r="B898" s="2" t="s">
        <v>2627</v>
      </c>
      <c r="C898" s="2">
        <v>6</v>
      </c>
      <c r="D898" s="2" t="s">
        <v>839</v>
      </c>
    </row>
    <row r="899" spans="1:4">
      <c r="A899" s="3" t="s">
        <v>2628</v>
      </c>
      <c r="B899" s="2" t="s">
        <v>2629</v>
      </c>
      <c r="C899" s="2">
        <v>6</v>
      </c>
      <c r="D899" s="2" t="s">
        <v>839</v>
      </c>
    </row>
    <row r="900" spans="1:4">
      <c r="A900" s="3" t="s">
        <v>2630</v>
      </c>
      <c r="B900" s="2" t="s">
        <v>2631</v>
      </c>
      <c r="C900" s="2">
        <v>6</v>
      </c>
      <c r="D900" s="2" t="s">
        <v>839</v>
      </c>
    </row>
    <row r="901" spans="1:4">
      <c r="A901" s="3" t="s">
        <v>2632</v>
      </c>
      <c r="B901" s="2" t="s">
        <v>2633</v>
      </c>
      <c r="C901" s="2">
        <v>6</v>
      </c>
      <c r="D901" s="2" t="s">
        <v>839</v>
      </c>
    </row>
    <row r="902" spans="1:4">
      <c r="A902" s="3" t="s">
        <v>2634</v>
      </c>
      <c r="B902" s="2" t="s">
        <v>2635</v>
      </c>
      <c r="C902" s="2">
        <v>6</v>
      </c>
      <c r="D902" s="2" t="s">
        <v>839</v>
      </c>
    </row>
    <row r="903" spans="1:4">
      <c r="A903" s="3" t="s">
        <v>2636</v>
      </c>
      <c r="B903" s="2" t="s">
        <v>2637</v>
      </c>
      <c r="C903" s="2">
        <v>6</v>
      </c>
      <c r="D903" s="2" t="s">
        <v>839</v>
      </c>
    </row>
    <row r="904" spans="1:4">
      <c r="A904" s="3" t="s">
        <v>2638</v>
      </c>
      <c r="B904" s="2" t="s">
        <v>2639</v>
      </c>
      <c r="C904" s="2">
        <v>6</v>
      </c>
      <c r="D904" s="2" t="s">
        <v>839</v>
      </c>
    </row>
    <row r="905" spans="1:4">
      <c r="A905" s="3" t="s">
        <v>2640</v>
      </c>
      <c r="B905" s="2" t="s">
        <v>2641</v>
      </c>
      <c r="C905" s="2">
        <v>6</v>
      </c>
      <c r="D905" s="2" t="s">
        <v>839</v>
      </c>
    </row>
    <row r="906" spans="1:4">
      <c r="A906" s="3" t="s">
        <v>2642</v>
      </c>
      <c r="B906" s="2" t="s">
        <v>2643</v>
      </c>
      <c r="C906" s="2">
        <v>6</v>
      </c>
      <c r="D906" s="2" t="s">
        <v>839</v>
      </c>
    </row>
    <row r="907" spans="1:4">
      <c r="A907" s="3" t="s">
        <v>2644</v>
      </c>
      <c r="B907" s="2" t="s">
        <v>2645</v>
      </c>
      <c r="C907" s="2">
        <v>6</v>
      </c>
      <c r="D907" s="2" t="s">
        <v>839</v>
      </c>
    </row>
    <row r="908" spans="1:4">
      <c r="A908" s="3" t="s">
        <v>2646</v>
      </c>
      <c r="B908" s="2" t="s">
        <v>2647</v>
      </c>
      <c r="C908" s="2">
        <v>6</v>
      </c>
      <c r="D908" s="2" t="s">
        <v>839</v>
      </c>
    </row>
    <row r="909" spans="1:4">
      <c r="A909" s="3" t="s">
        <v>2648</v>
      </c>
      <c r="B909" s="2" t="s">
        <v>2649</v>
      </c>
      <c r="C909" s="2">
        <v>6</v>
      </c>
      <c r="D909" s="2" t="s">
        <v>839</v>
      </c>
    </row>
    <row r="910" spans="1:4">
      <c r="A910" s="3" t="s">
        <v>2650</v>
      </c>
      <c r="B910" s="2" t="s">
        <v>2651</v>
      </c>
      <c r="C910" s="2">
        <v>6</v>
      </c>
      <c r="D910" s="2" t="s">
        <v>839</v>
      </c>
    </row>
    <row r="911" spans="1:4">
      <c r="A911" s="3" t="s">
        <v>2652</v>
      </c>
      <c r="B911" s="2" t="s">
        <v>2653</v>
      </c>
      <c r="C911" s="2">
        <v>6</v>
      </c>
      <c r="D911" s="2" t="s">
        <v>839</v>
      </c>
    </row>
    <row r="912" spans="1:4">
      <c r="A912" s="3" t="s">
        <v>2654</v>
      </c>
      <c r="B912" s="2" t="s">
        <v>2655</v>
      </c>
      <c r="C912" s="2">
        <v>6</v>
      </c>
      <c r="D912" s="2" t="s">
        <v>839</v>
      </c>
    </row>
    <row r="913" spans="1:4">
      <c r="A913" s="3" t="s">
        <v>2656</v>
      </c>
      <c r="B913" s="2" t="s">
        <v>2657</v>
      </c>
      <c r="C913" s="2">
        <v>6</v>
      </c>
      <c r="D913" s="2" t="s">
        <v>839</v>
      </c>
    </row>
    <row r="914" spans="1:4">
      <c r="A914" s="3" t="s">
        <v>2658</v>
      </c>
      <c r="B914" s="2" t="s">
        <v>2659</v>
      </c>
      <c r="C914" s="2">
        <v>6</v>
      </c>
      <c r="D914" s="2" t="s">
        <v>839</v>
      </c>
    </row>
    <row r="915" spans="1:4">
      <c r="A915" s="3" t="s">
        <v>2660</v>
      </c>
      <c r="B915" s="2" t="s">
        <v>2661</v>
      </c>
      <c r="C915" s="2">
        <v>6</v>
      </c>
      <c r="D915" s="2" t="s">
        <v>839</v>
      </c>
    </row>
    <row r="916" spans="1:4">
      <c r="A916" s="3" t="s">
        <v>2662</v>
      </c>
      <c r="B916" s="2" t="s">
        <v>2663</v>
      </c>
      <c r="C916" s="2">
        <v>6</v>
      </c>
      <c r="D916" s="2" t="s">
        <v>839</v>
      </c>
    </row>
    <row r="917" spans="1:4">
      <c r="A917" s="3" t="s">
        <v>2664</v>
      </c>
      <c r="B917" s="2" t="s">
        <v>2665</v>
      </c>
      <c r="C917" s="2">
        <v>6</v>
      </c>
      <c r="D917" s="2" t="s">
        <v>839</v>
      </c>
    </row>
    <row r="918" spans="1:4">
      <c r="A918" s="3" t="s">
        <v>2666</v>
      </c>
      <c r="B918" s="2" t="s">
        <v>2667</v>
      </c>
      <c r="C918" s="2">
        <v>6</v>
      </c>
      <c r="D918" s="2" t="s">
        <v>839</v>
      </c>
    </row>
    <row r="919" spans="1:4">
      <c r="A919" s="3" t="s">
        <v>2668</v>
      </c>
      <c r="B919" s="2" t="s">
        <v>2669</v>
      </c>
      <c r="C919" s="2">
        <v>6</v>
      </c>
      <c r="D919" s="2" t="s">
        <v>839</v>
      </c>
    </row>
    <row r="920" spans="1:4">
      <c r="A920" s="3" t="s">
        <v>2670</v>
      </c>
      <c r="B920" s="2" t="s">
        <v>2671</v>
      </c>
      <c r="C920" s="2">
        <v>6</v>
      </c>
      <c r="D920" s="2" t="s">
        <v>839</v>
      </c>
    </row>
    <row r="921" spans="1:4">
      <c r="A921" s="3" t="s">
        <v>2672</v>
      </c>
      <c r="B921" s="2" t="s">
        <v>2673</v>
      </c>
      <c r="C921" s="2">
        <v>6</v>
      </c>
      <c r="D921" s="2" t="s">
        <v>839</v>
      </c>
    </row>
    <row r="922" spans="1:4">
      <c r="A922" s="3" t="s">
        <v>2674</v>
      </c>
      <c r="B922" s="2" t="s">
        <v>2675</v>
      </c>
      <c r="C922" s="2">
        <v>6</v>
      </c>
      <c r="D922" s="2" t="s">
        <v>839</v>
      </c>
    </row>
    <row r="923" spans="1:4">
      <c r="A923" s="3" t="s">
        <v>2676</v>
      </c>
      <c r="B923" s="2" t="s">
        <v>2677</v>
      </c>
      <c r="C923" s="2">
        <v>6</v>
      </c>
      <c r="D923" s="2" t="s">
        <v>839</v>
      </c>
    </row>
    <row r="924" spans="1:4">
      <c r="A924" s="3" t="s">
        <v>2678</v>
      </c>
      <c r="B924" s="2" t="s">
        <v>2679</v>
      </c>
      <c r="C924" s="2">
        <v>6</v>
      </c>
      <c r="D924" s="2" t="s">
        <v>839</v>
      </c>
    </row>
    <row r="925" spans="1:4">
      <c r="A925" s="3" t="s">
        <v>2680</v>
      </c>
      <c r="B925" s="2" t="s">
        <v>2681</v>
      </c>
      <c r="C925" s="2">
        <v>6</v>
      </c>
      <c r="D925" s="2" t="s">
        <v>839</v>
      </c>
    </row>
    <row r="926" spans="1:4">
      <c r="A926" s="3" t="s">
        <v>2682</v>
      </c>
      <c r="B926" s="2" t="s">
        <v>2683</v>
      </c>
      <c r="C926" s="2">
        <v>6</v>
      </c>
      <c r="D926" s="2" t="s">
        <v>839</v>
      </c>
    </row>
    <row r="927" spans="1:4">
      <c r="A927" s="3" t="s">
        <v>2684</v>
      </c>
      <c r="B927" s="2" t="s">
        <v>2685</v>
      </c>
      <c r="C927" s="2">
        <v>6</v>
      </c>
      <c r="D927" s="2" t="s">
        <v>839</v>
      </c>
    </row>
    <row r="928" spans="1:4">
      <c r="A928" s="3" t="s">
        <v>2686</v>
      </c>
      <c r="B928" s="2" t="s">
        <v>2687</v>
      </c>
      <c r="C928" s="2">
        <v>6</v>
      </c>
      <c r="D928" s="2" t="s">
        <v>839</v>
      </c>
    </row>
    <row r="929" spans="1:4">
      <c r="A929" s="3" t="s">
        <v>2688</v>
      </c>
      <c r="B929" s="2" t="s">
        <v>2689</v>
      </c>
      <c r="C929" s="2">
        <v>6</v>
      </c>
      <c r="D929" s="2" t="s">
        <v>839</v>
      </c>
    </row>
    <row r="930" spans="1:4">
      <c r="A930" s="3" t="s">
        <v>2690</v>
      </c>
      <c r="B930" s="2" t="s">
        <v>2691</v>
      </c>
      <c r="C930" s="2">
        <v>6</v>
      </c>
      <c r="D930" s="2" t="s">
        <v>839</v>
      </c>
    </row>
    <row r="931" spans="1:4">
      <c r="A931" s="3" t="s">
        <v>2692</v>
      </c>
      <c r="B931" s="2" t="s">
        <v>2693</v>
      </c>
      <c r="C931" s="2">
        <v>6</v>
      </c>
      <c r="D931" s="2" t="s">
        <v>839</v>
      </c>
    </row>
    <row r="932" spans="1:4">
      <c r="A932" s="3" t="s">
        <v>2694</v>
      </c>
      <c r="B932" s="2" t="s">
        <v>2695</v>
      </c>
      <c r="C932" s="2">
        <v>6</v>
      </c>
      <c r="D932" s="2" t="s">
        <v>839</v>
      </c>
    </row>
    <row r="933" spans="1:4">
      <c r="A933" s="3" t="s">
        <v>2696</v>
      </c>
      <c r="B933" s="2" t="s">
        <v>2697</v>
      </c>
      <c r="C933" s="2">
        <v>6</v>
      </c>
      <c r="D933" s="2" t="s">
        <v>839</v>
      </c>
    </row>
    <row r="934" spans="1:4">
      <c r="A934" s="3" t="s">
        <v>2698</v>
      </c>
      <c r="B934" s="2" t="s">
        <v>2699</v>
      </c>
      <c r="C934" s="2">
        <v>6</v>
      </c>
      <c r="D934" s="2" t="s">
        <v>839</v>
      </c>
    </row>
    <row r="935" spans="1:4">
      <c r="A935" s="3" t="s">
        <v>2700</v>
      </c>
      <c r="B935" s="2" t="s">
        <v>2701</v>
      </c>
      <c r="C935" s="2">
        <v>6</v>
      </c>
      <c r="D935" s="2" t="s">
        <v>839</v>
      </c>
    </row>
    <row r="936" spans="1:4">
      <c r="A936" s="3" t="s">
        <v>2702</v>
      </c>
      <c r="B936" s="2" t="s">
        <v>2703</v>
      </c>
      <c r="C936" s="2">
        <v>6</v>
      </c>
      <c r="D936" s="2" t="s">
        <v>839</v>
      </c>
    </row>
    <row r="937" spans="1:4">
      <c r="A937" s="3" t="s">
        <v>2704</v>
      </c>
      <c r="B937" s="2" t="s">
        <v>2705</v>
      </c>
      <c r="C937" s="2">
        <v>6</v>
      </c>
      <c r="D937" s="2" t="s">
        <v>839</v>
      </c>
    </row>
    <row r="938" spans="1:4">
      <c r="A938" s="3" t="s">
        <v>2706</v>
      </c>
      <c r="B938" s="2" t="s">
        <v>2707</v>
      </c>
      <c r="C938" s="2">
        <v>6</v>
      </c>
      <c r="D938" s="2" t="s">
        <v>839</v>
      </c>
    </row>
    <row r="939" spans="1:4">
      <c r="A939" s="3" t="s">
        <v>2708</v>
      </c>
      <c r="B939" s="2" t="s">
        <v>2709</v>
      </c>
      <c r="C939" s="2">
        <v>6</v>
      </c>
      <c r="D939" s="2" t="s">
        <v>839</v>
      </c>
    </row>
    <row r="940" spans="1:4">
      <c r="A940" s="3" t="s">
        <v>2710</v>
      </c>
      <c r="B940" s="2" t="s">
        <v>2711</v>
      </c>
      <c r="C940" s="2">
        <v>6</v>
      </c>
      <c r="D940" s="2" t="s">
        <v>839</v>
      </c>
    </row>
    <row r="941" spans="1:4">
      <c r="A941" s="3" t="s">
        <v>2712</v>
      </c>
      <c r="B941" s="2" t="s">
        <v>2713</v>
      </c>
      <c r="C941" s="2">
        <v>6</v>
      </c>
      <c r="D941" s="2" t="s">
        <v>839</v>
      </c>
    </row>
    <row r="942" spans="1:4">
      <c r="A942" s="3" t="s">
        <v>2714</v>
      </c>
      <c r="B942" s="2" t="s">
        <v>2715</v>
      </c>
      <c r="C942" s="2">
        <v>6</v>
      </c>
      <c r="D942" s="2" t="s">
        <v>839</v>
      </c>
    </row>
    <row r="943" spans="1:4">
      <c r="A943" s="3" t="s">
        <v>2716</v>
      </c>
      <c r="B943" s="2" t="s">
        <v>2717</v>
      </c>
      <c r="C943" s="2">
        <v>6</v>
      </c>
      <c r="D943" s="2" t="s">
        <v>839</v>
      </c>
    </row>
    <row r="944" spans="1:4">
      <c r="A944" s="3" t="s">
        <v>2718</v>
      </c>
      <c r="B944" s="2" t="s">
        <v>2719</v>
      </c>
      <c r="C944" s="2">
        <v>6</v>
      </c>
      <c r="D944" s="2" t="s">
        <v>839</v>
      </c>
    </row>
    <row r="945" spans="1:4">
      <c r="A945" s="3" t="s">
        <v>2720</v>
      </c>
      <c r="B945" s="2" t="s">
        <v>2721</v>
      </c>
      <c r="C945" s="2">
        <v>6</v>
      </c>
      <c r="D945" s="2" t="s">
        <v>839</v>
      </c>
    </row>
    <row r="946" spans="1:4">
      <c r="A946" s="3" t="s">
        <v>2722</v>
      </c>
      <c r="B946" s="2" t="s">
        <v>2723</v>
      </c>
      <c r="C946" s="2">
        <v>6</v>
      </c>
      <c r="D946" s="2" t="s">
        <v>839</v>
      </c>
    </row>
    <row r="947" spans="1:4">
      <c r="A947" s="3" t="s">
        <v>2724</v>
      </c>
      <c r="B947" s="2" t="s">
        <v>2725</v>
      </c>
      <c r="C947" s="2">
        <v>6</v>
      </c>
      <c r="D947" s="2" t="s">
        <v>839</v>
      </c>
    </row>
    <row r="948" spans="1:4">
      <c r="A948" s="3" t="s">
        <v>2726</v>
      </c>
      <c r="B948" s="2" t="s">
        <v>2727</v>
      </c>
      <c r="C948" s="2">
        <v>6</v>
      </c>
      <c r="D948" s="2" t="s">
        <v>839</v>
      </c>
    </row>
    <row r="949" spans="1:4">
      <c r="A949" s="3" t="s">
        <v>2728</v>
      </c>
      <c r="B949" s="2" t="s">
        <v>2729</v>
      </c>
      <c r="C949" s="2">
        <v>6</v>
      </c>
      <c r="D949" s="2" t="s">
        <v>839</v>
      </c>
    </row>
    <row r="950" spans="1:4">
      <c r="A950" s="3" t="s">
        <v>2730</v>
      </c>
      <c r="B950" s="2" t="s">
        <v>2731</v>
      </c>
      <c r="C950" s="2">
        <v>6</v>
      </c>
      <c r="D950" s="2" t="s">
        <v>839</v>
      </c>
    </row>
    <row r="951" spans="1:4">
      <c r="A951" s="3" t="s">
        <v>2732</v>
      </c>
      <c r="B951" s="2" t="s">
        <v>2733</v>
      </c>
      <c r="C951" s="2">
        <v>6</v>
      </c>
      <c r="D951" s="2" t="s">
        <v>839</v>
      </c>
    </row>
    <row r="952" spans="1:4">
      <c r="A952" s="3" t="s">
        <v>2734</v>
      </c>
      <c r="B952" s="2" t="s">
        <v>2735</v>
      </c>
      <c r="C952" s="2">
        <v>6</v>
      </c>
      <c r="D952" s="2" t="s">
        <v>839</v>
      </c>
    </row>
    <row r="953" spans="1:4">
      <c r="A953" s="3" t="s">
        <v>2736</v>
      </c>
      <c r="B953" s="2" t="s">
        <v>2737</v>
      </c>
      <c r="C953" s="2">
        <v>6</v>
      </c>
      <c r="D953" s="2" t="s">
        <v>839</v>
      </c>
    </row>
    <row r="954" spans="1:4">
      <c r="A954" s="3" t="s">
        <v>2738</v>
      </c>
      <c r="B954" s="2" t="s">
        <v>2739</v>
      </c>
      <c r="C954" s="2">
        <v>6</v>
      </c>
      <c r="D954" s="2" t="s">
        <v>839</v>
      </c>
    </row>
    <row r="955" spans="1:4">
      <c r="A955" s="3" t="s">
        <v>2740</v>
      </c>
      <c r="B955" s="2" t="s">
        <v>2741</v>
      </c>
      <c r="C955" s="2">
        <v>6</v>
      </c>
      <c r="D955" s="2" t="s">
        <v>839</v>
      </c>
    </row>
    <row r="956" spans="1:4">
      <c r="A956" s="3" t="s">
        <v>2742</v>
      </c>
      <c r="B956" s="2" t="s">
        <v>2743</v>
      </c>
      <c r="C956" s="2">
        <v>6</v>
      </c>
      <c r="D956" s="2" t="s">
        <v>839</v>
      </c>
    </row>
    <row r="957" spans="1:4">
      <c r="A957" s="3" t="s">
        <v>2744</v>
      </c>
      <c r="B957" s="2" t="s">
        <v>2745</v>
      </c>
      <c r="C957" s="2">
        <v>6</v>
      </c>
      <c r="D957" s="2" t="s">
        <v>839</v>
      </c>
    </row>
    <row r="958" spans="1:4">
      <c r="A958" s="3" t="s">
        <v>2746</v>
      </c>
      <c r="B958" s="2" t="s">
        <v>2747</v>
      </c>
      <c r="C958" s="2">
        <v>6</v>
      </c>
      <c r="D958" s="2" t="s">
        <v>839</v>
      </c>
    </row>
    <row r="959" spans="1:4">
      <c r="A959" s="3" t="s">
        <v>2748</v>
      </c>
      <c r="B959" s="2" t="s">
        <v>2749</v>
      </c>
      <c r="C959" s="2">
        <v>6</v>
      </c>
      <c r="D959" s="2" t="s">
        <v>839</v>
      </c>
    </row>
    <row r="960" spans="1:4">
      <c r="A960" s="3" t="s">
        <v>2750</v>
      </c>
      <c r="B960" s="2" t="s">
        <v>2751</v>
      </c>
      <c r="C960" s="2">
        <v>6</v>
      </c>
      <c r="D960" s="2" t="s">
        <v>839</v>
      </c>
    </row>
    <row r="961" spans="1:4">
      <c r="A961" s="3" t="s">
        <v>2752</v>
      </c>
      <c r="B961" s="2" t="s">
        <v>2753</v>
      </c>
      <c r="C961" s="2">
        <v>6</v>
      </c>
      <c r="D961" s="2" t="s">
        <v>839</v>
      </c>
    </row>
    <row r="962" spans="1:4">
      <c r="A962" s="3" t="s">
        <v>2754</v>
      </c>
      <c r="B962" s="2" t="s">
        <v>2755</v>
      </c>
      <c r="C962" s="2">
        <v>6</v>
      </c>
      <c r="D962" s="2" t="s">
        <v>839</v>
      </c>
    </row>
    <row r="963" spans="1:4">
      <c r="A963" s="3" t="s">
        <v>2756</v>
      </c>
      <c r="B963" s="2" t="s">
        <v>2757</v>
      </c>
      <c r="C963" s="2">
        <v>6</v>
      </c>
      <c r="D963" s="2" t="s">
        <v>839</v>
      </c>
    </row>
    <row r="964" spans="1:4">
      <c r="A964" s="3" t="s">
        <v>2758</v>
      </c>
      <c r="B964" s="2" t="s">
        <v>2759</v>
      </c>
      <c r="C964" s="2">
        <v>6</v>
      </c>
      <c r="D964" s="2" t="s">
        <v>839</v>
      </c>
    </row>
    <row r="965" spans="1:4">
      <c r="A965" s="3" t="s">
        <v>2760</v>
      </c>
      <c r="B965" s="2" t="s">
        <v>2761</v>
      </c>
      <c r="C965" s="2">
        <v>6</v>
      </c>
      <c r="D965" s="2" t="s">
        <v>839</v>
      </c>
    </row>
    <row r="966" spans="1:4">
      <c r="A966" s="3" t="s">
        <v>2762</v>
      </c>
      <c r="B966" s="2" t="s">
        <v>2763</v>
      </c>
      <c r="C966" s="2">
        <v>6</v>
      </c>
      <c r="D966" s="2" t="s">
        <v>839</v>
      </c>
    </row>
    <row r="967" spans="1:4">
      <c r="A967" s="3" t="s">
        <v>2764</v>
      </c>
      <c r="B967" s="2" t="s">
        <v>2765</v>
      </c>
      <c r="C967" s="2">
        <v>6</v>
      </c>
      <c r="D967" s="2" t="s">
        <v>839</v>
      </c>
    </row>
    <row r="968" spans="1:4">
      <c r="A968" s="3" t="s">
        <v>2766</v>
      </c>
      <c r="B968" s="2" t="s">
        <v>2767</v>
      </c>
      <c r="C968" s="2">
        <v>6</v>
      </c>
      <c r="D968" s="2" t="s">
        <v>839</v>
      </c>
    </row>
    <row r="969" spans="1:4">
      <c r="A969" s="3" t="s">
        <v>2768</v>
      </c>
      <c r="B969" s="2" t="s">
        <v>2769</v>
      </c>
      <c r="C969" s="2">
        <v>6</v>
      </c>
      <c r="D969" s="2" t="s">
        <v>839</v>
      </c>
    </row>
    <row r="970" spans="1:4">
      <c r="A970" s="3" t="s">
        <v>2770</v>
      </c>
      <c r="B970" s="2" t="s">
        <v>2771</v>
      </c>
      <c r="C970" s="2">
        <v>6</v>
      </c>
      <c r="D970" s="2" t="s">
        <v>839</v>
      </c>
    </row>
    <row r="971" spans="1:4">
      <c r="A971" s="3" t="s">
        <v>2772</v>
      </c>
      <c r="B971" s="2" t="s">
        <v>2773</v>
      </c>
      <c r="C971" s="2">
        <v>6</v>
      </c>
      <c r="D971" s="2" t="s">
        <v>839</v>
      </c>
    </row>
    <row r="972" spans="1:4">
      <c r="A972" s="3" t="s">
        <v>2774</v>
      </c>
      <c r="B972" s="2" t="s">
        <v>2775</v>
      </c>
      <c r="C972" s="2">
        <v>6</v>
      </c>
      <c r="D972" s="2" t="s">
        <v>839</v>
      </c>
    </row>
    <row r="973" spans="1:4">
      <c r="A973" s="3" t="s">
        <v>2776</v>
      </c>
      <c r="B973" s="2" t="s">
        <v>2777</v>
      </c>
      <c r="C973" s="2">
        <v>6</v>
      </c>
      <c r="D973" s="2" t="s">
        <v>839</v>
      </c>
    </row>
    <row r="974" spans="1:4">
      <c r="A974" s="3" t="s">
        <v>2778</v>
      </c>
      <c r="B974" s="2" t="s">
        <v>2779</v>
      </c>
      <c r="C974" s="2">
        <v>6</v>
      </c>
      <c r="D974" s="2" t="s">
        <v>839</v>
      </c>
    </row>
    <row r="975" spans="1:4">
      <c r="A975" s="3" t="s">
        <v>2780</v>
      </c>
      <c r="B975" s="2" t="s">
        <v>2781</v>
      </c>
      <c r="C975" s="2">
        <v>6</v>
      </c>
      <c r="D975" s="2" t="s">
        <v>839</v>
      </c>
    </row>
    <row r="976" spans="1:4">
      <c r="A976" s="3" t="s">
        <v>2782</v>
      </c>
      <c r="B976" s="2" t="s">
        <v>2783</v>
      </c>
      <c r="C976" s="2">
        <v>6</v>
      </c>
      <c r="D976" s="2" t="s">
        <v>839</v>
      </c>
    </row>
    <row r="977" spans="1:4">
      <c r="A977" s="3" t="s">
        <v>2784</v>
      </c>
      <c r="B977" s="2" t="s">
        <v>2785</v>
      </c>
      <c r="C977" s="2">
        <v>6</v>
      </c>
      <c r="D977" s="2" t="s">
        <v>839</v>
      </c>
    </row>
    <row r="978" spans="1:4">
      <c r="A978" s="3" t="s">
        <v>2786</v>
      </c>
      <c r="B978" s="2" t="s">
        <v>2787</v>
      </c>
      <c r="C978" s="2">
        <v>6</v>
      </c>
      <c r="D978" s="2" t="s">
        <v>839</v>
      </c>
    </row>
    <row r="979" spans="1:4">
      <c r="A979" s="3" t="s">
        <v>2788</v>
      </c>
      <c r="B979" s="2" t="s">
        <v>2789</v>
      </c>
      <c r="C979" s="2">
        <v>6</v>
      </c>
      <c r="D979" s="2" t="s">
        <v>839</v>
      </c>
    </row>
    <row r="980" spans="1:4">
      <c r="A980" s="3" t="s">
        <v>2790</v>
      </c>
      <c r="B980" s="2" t="s">
        <v>2791</v>
      </c>
      <c r="C980" s="2">
        <v>6</v>
      </c>
      <c r="D980" s="2" t="s">
        <v>839</v>
      </c>
    </row>
    <row r="981" spans="1:4">
      <c r="A981" s="3" t="s">
        <v>2792</v>
      </c>
      <c r="B981" s="2" t="s">
        <v>2793</v>
      </c>
      <c r="C981" s="2">
        <v>6</v>
      </c>
      <c r="D981" s="2" t="s">
        <v>839</v>
      </c>
    </row>
    <row r="982" spans="1:4">
      <c r="A982" s="3" t="s">
        <v>2794</v>
      </c>
      <c r="B982" s="2" t="s">
        <v>2795</v>
      </c>
      <c r="C982" s="2">
        <v>6</v>
      </c>
      <c r="D982" s="2" t="s">
        <v>839</v>
      </c>
    </row>
    <row r="983" spans="1:4">
      <c r="A983" s="3" t="s">
        <v>2796</v>
      </c>
      <c r="B983" s="2" t="s">
        <v>2797</v>
      </c>
      <c r="C983" s="2">
        <v>6</v>
      </c>
      <c r="D983" s="2" t="s">
        <v>839</v>
      </c>
    </row>
    <row r="984" spans="1:4">
      <c r="A984" s="3" t="s">
        <v>2798</v>
      </c>
      <c r="B984" s="2" t="s">
        <v>2799</v>
      </c>
      <c r="C984" s="2">
        <v>6</v>
      </c>
      <c r="D984" s="2" t="s">
        <v>839</v>
      </c>
    </row>
    <row r="985" spans="1:4">
      <c r="A985" s="3" t="s">
        <v>2800</v>
      </c>
      <c r="B985" s="2" t="s">
        <v>2801</v>
      </c>
      <c r="C985" s="2">
        <v>6</v>
      </c>
      <c r="D985" s="2" t="s">
        <v>839</v>
      </c>
    </row>
    <row r="986" spans="1:4">
      <c r="A986" s="3" t="s">
        <v>2802</v>
      </c>
      <c r="B986" s="2" t="s">
        <v>2803</v>
      </c>
      <c r="C986" s="2">
        <v>6</v>
      </c>
      <c r="D986" s="2" t="s">
        <v>839</v>
      </c>
    </row>
    <row r="987" spans="1:4">
      <c r="A987" s="3" t="s">
        <v>2804</v>
      </c>
      <c r="B987" s="2" t="s">
        <v>2805</v>
      </c>
      <c r="C987" s="2">
        <v>6</v>
      </c>
      <c r="D987" s="2" t="s">
        <v>839</v>
      </c>
    </row>
    <row r="988" spans="1:4">
      <c r="A988" s="3" t="s">
        <v>2806</v>
      </c>
      <c r="B988" s="2" t="s">
        <v>2807</v>
      </c>
      <c r="C988" s="2">
        <v>6</v>
      </c>
      <c r="D988" s="2" t="s">
        <v>839</v>
      </c>
    </row>
    <row r="989" spans="1:4">
      <c r="A989" s="3" t="s">
        <v>2808</v>
      </c>
      <c r="B989" s="2" t="s">
        <v>2809</v>
      </c>
      <c r="C989" s="2">
        <v>6</v>
      </c>
      <c r="D989" s="2" t="s">
        <v>839</v>
      </c>
    </row>
    <row r="990" spans="1:4">
      <c r="A990" s="3" t="s">
        <v>2810</v>
      </c>
      <c r="B990" s="2" t="s">
        <v>2811</v>
      </c>
      <c r="C990" s="2">
        <v>6</v>
      </c>
      <c r="D990" s="2" t="s">
        <v>839</v>
      </c>
    </row>
    <row r="991" spans="1:4">
      <c r="A991" s="3" t="s">
        <v>2812</v>
      </c>
      <c r="B991" s="2" t="s">
        <v>2813</v>
      </c>
      <c r="C991" s="2">
        <v>6</v>
      </c>
      <c r="D991" s="2" t="s">
        <v>839</v>
      </c>
    </row>
    <row r="992" spans="1:4">
      <c r="A992" s="3" t="s">
        <v>488</v>
      </c>
      <c r="B992" s="2" t="s">
        <v>2814</v>
      </c>
      <c r="C992" s="2">
        <v>6</v>
      </c>
      <c r="D992" s="2" t="s">
        <v>839</v>
      </c>
    </row>
    <row r="993" spans="1:4">
      <c r="A993" s="3" t="s">
        <v>2815</v>
      </c>
      <c r="B993" s="2" t="s">
        <v>2816</v>
      </c>
      <c r="C993" s="2">
        <v>6</v>
      </c>
      <c r="D993" s="2" t="s">
        <v>839</v>
      </c>
    </row>
    <row r="994" spans="1:4">
      <c r="A994" s="3" t="s">
        <v>2817</v>
      </c>
      <c r="B994" s="2" t="s">
        <v>2818</v>
      </c>
      <c r="C994" s="2">
        <v>6</v>
      </c>
      <c r="D994" s="2" t="s">
        <v>839</v>
      </c>
    </row>
    <row r="995" spans="1:4">
      <c r="A995" s="3" t="s">
        <v>2819</v>
      </c>
      <c r="B995" s="2" t="s">
        <v>2820</v>
      </c>
      <c r="C995" s="2">
        <v>6</v>
      </c>
      <c r="D995" s="2" t="s">
        <v>839</v>
      </c>
    </row>
    <row r="996" spans="1:4">
      <c r="A996" s="3" t="s">
        <v>2821</v>
      </c>
      <c r="B996" s="2" t="s">
        <v>2822</v>
      </c>
      <c r="C996" s="2">
        <v>6</v>
      </c>
      <c r="D996" s="2" t="s">
        <v>839</v>
      </c>
    </row>
    <row r="997" spans="1:4">
      <c r="A997" s="3" t="s">
        <v>2823</v>
      </c>
      <c r="B997" s="2" t="s">
        <v>2824</v>
      </c>
      <c r="C997" s="2">
        <v>6</v>
      </c>
      <c r="D997" s="2" t="s">
        <v>839</v>
      </c>
    </row>
    <row r="998" spans="1:4">
      <c r="A998" s="3" t="s">
        <v>2825</v>
      </c>
      <c r="B998" s="2" t="s">
        <v>2826</v>
      </c>
      <c r="C998" s="2">
        <v>6</v>
      </c>
      <c r="D998" s="2" t="s">
        <v>839</v>
      </c>
    </row>
    <row r="999" spans="1:4">
      <c r="A999" s="3" t="s">
        <v>2827</v>
      </c>
      <c r="B999" s="2" t="s">
        <v>2828</v>
      </c>
      <c r="C999" s="2">
        <v>6</v>
      </c>
      <c r="D999" s="2" t="s">
        <v>839</v>
      </c>
    </row>
    <row r="1000" spans="1:4">
      <c r="A1000" s="3" t="s">
        <v>2829</v>
      </c>
      <c r="B1000" s="2" t="s">
        <v>2830</v>
      </c>
      <c r="C1000" s="2">
        <v>6</v>
      </c>
      <c r="D1000" s="2" t="s">
        <v>839</v>
      </c>
    </row>
    <row r="1001" spans="1:4">
      <c r="A1001" s="3" t="s">
        <v>2831</v>
      </c>
      <c r="B1001" s="2" t="s">
        <v>2832</v>
      </c>
      <c r="C1001" s="2">
        <v>6</v>
      </c>
      <c r="D1001" s="2" t="s">
        <v>839</v>
      </c>
    </row>
    <row r="1002" spans="1:4">
      <c r="A1002" s="3" t="s">
        <v>2833</v>
      </c>
      <c r="B1002" s="2" t="s">
        <v>2834</v>
      </c>
      <c r="C1002" s="2">
        <v>6</v>
      </c>
      <c r="D1002" s="2" t="s">
        <v>839</v>
      </c>
    </row>
    <row r="1003" spans="1:4">
      <c r="A1003" s="3" t="s">
        <v>2835</v>
      </c>
      <c r="B1003" s="2" t="s">
        <v>2836</v>
      </c>
      <c r="C1003" s="2">
        <v>6</v>
      </c>
      <c r="D1003" s="2" t="s">
        <v>839</v>
      </c>
    </row>
    <row r="1004" spans="1:4">
      <c r="A1004" s="3" t="s">
        <v>2837</v>
      </c>
      <c r="B1004" s="2" t="s">
        <v>2838</v>
      </c>
      <c r="C1004" s="2">
        <v>6</v>
      </c>
      <c r="D1004" s="2" t="s">
        <v>839</v>
      </c>
    </row>
    <row r="1005" spans="1:4">
      <c r="A1005" s="3" t="s">
        <v>2839</v>
      </c>
      <c r="B1005" s="2" t="s">
        <v>2840</v>
      </c>
      <c r="C1005" s="2">
        <v>6</v>
      </c>
      <c r="D1005" s="2" t="s">
        <v>839</v>
      </c>
    </row>
    <row r="1006" spans="1:4">
      <c r="A1006" s="3" t="s">
        <v>2841</v>
      </c>
      <c r="B1006" s="2" t="s">
        <v>2842</v>
      </c>
      <c r="C1006" s="2">
        <v>6</v>
      </c>
      <c r="D1006" s="2" t="s">
        <v>839</v>
      </c>
    </row>
    <row r="1007" spans="1:4">
      <c r="A1007" s="3" t="s">
        <v>2843</v>
      </c>
      <c r="B1007" s="2" t="s">
        <v>2844</v>
      </c>
      <c r="C1007" s="2">
        <v>6</v>
      </c>
      <c r="D1007" s="2" t="s">
        <v>839</v>
      </c>
    </row>
    <row r="1008" spans="1:4">
      <c r="A1008" s="3" t="s">
        <v>2845</v>
      </c>
      <c r="B1008" s="2" t="s">
        <v>2846</v>
      </c>
      <c r="C1008" s="2">
        <v>6</v>
      </c>
      <c r="D1008" s="2" t="s">
        <v>839</v>
      </c>
    </row>
    <row r="1009" spans="1:4">
      <c r="A1009" s="3" t="s">
        <v>2847</v>
      </c>
      <c r="B1009" s="2" t="s">
        <v>2848</v>
      </c>
      <c r="C1009" s="2">
        <v>6</v>
      </c>
      <c r="D1009" s="2" t="s">
        <v>839</v>
      </c>
    </row>
    <row r="1010" spans="1:4">
      <c r="A1010" s="3" t="s">
        <v>2849</v>
      </c>
      <c r="B1010" s="2" t="s">
        <v>2850</v>
      </c>
      <c r="C1010" s="2">
        <v>6</v>
      </c>
      <c r="D1010" s="2" t="s">
        <v>839</v>
      </c>
    </row>
    <row r="1011" spans="1:4">
      <c r="A1011" s="3" t="s">
        <v>2851</v>
      </c>
      <c r="B1011" s="2" t="s">
        <v>2852</v>
      </c>
      <c r="C1011" s="2">
        <v>6</v>
      </c>
      <c r="D1011" s="2" t="s">
        <v>839</v>
      </c>
    </row>
    <row r="1012" spans="1:4">
      <c r="A1012" s="3" t="s">
        <v>2853</v>
      </c>
      <c r="B1012" s="2" t="s">
        <v>2854</v>
      </c>
      <c r="C1012" s="2">
        <v>6</v>
      </c>
      <c r="D1012" s="2" t="s">
        <v>839</v>
      </c>
    </row>
    <row r="1013" spans="1:4">
      <c r="A1013" s="3" t="s">
        <v>2855</v>
      </c>
      <c r="B1013" s="2" t="s">
        <v>2856</v>
      </c>
      <c r="C1013" s="2">
        <v>6</v>
      </c>
      <c r="D1013" s="2" t="s">
        <v>839</v>
      </c>
    </row>
    <row r="1014" spans="1:4">
      <c r="A1014" s="3" t="s">
        <v>2857</v>
      </c>
      <c r="B1014" s="2" t="s">
        <v>2858</v>
      </c>
      <c r="C1014" s="2">
        <v>6</v>
      </c>
      <c r="D1014" s="2" t="s">
        <v>839</v>
      </c>
    </row>
    <row r="1015" spans="1:4">
      <c r="A1015" s="3" t="s">
        <v>2859</v>
      </c>
      <c r="B1015" s="2" t="s">
        <v>2860</v>
      </c>
      <c r="C1015" s="2">
        <v>6</v>
      </c>
      <c r="D1015" s="2" t="s">
        <v>839</v>
      </c>
    </row>
    <row r="1016" spans="1:4">
      <c r="A1016" s="3" t="s">
        <v>2861</v>
      </c>
      <c r="B1016" s="2" t="s">
        <v>2862</v>
      </c>
      <c r="C1016" s="2">
        <v>6</v>
      </c>
      <c r="D1016" s="2" t="s">
        <v>839</v>
      </c>
    </row>
    <row r="1017" spans="1:4">
      <c r="A1017" s="3" t="s">
        <v>2863</v>
      </c>
      <c r="B1017" s="2" t="s">
        <v>2864</v>
      </c>
      <c r="C1017" s="2">
        <v>6</v>
      </c>
      <c r="D1017" s="2" t="s">
        <v>839</v>
      </c>
    </row>
    <row r="1018" spans="1:4">
      <c r="A1018" s="3" t="s">
        <v>2865</v>
      </c>
      <c r="B1018" s="2" t="s">
        <v>2866</v>
      </c>
      <c r="C1018" s="2">
        <v>6</v>
      </c>
      <c r="D1018" s="2" t="s">
        <v>839</v>
      </c>
    </row>
    <row r="1019" spans="1:4">
      <c r="A1019" s="3" t="s">
        <v>2867</v>
      </c>
      <c r="B1019" s="2" t="s">
        <v>2868</v>
      </c>
      <c r="C1019" s="2">
        <v>6</v>
      </c>
      <c r="D1019" s="2" t="s">
        <v>839</v>
      </c>
    </row>
    <row r="1020" spans="1:4">
      <c r="A1020" s="3" t="s">
        <v>2869</v>
      </c>
      <c r="B1020" s="2" t="s">
        <v>2870</v>
      </c>
      <c r="C1020" s="2">
        <v>6</v>
      </c>
      <c r="D1020" s="2" t="s">
        <v>839</v>
      </c>
    </row>
    <row r="1021" spans="1:4">
      <c r="A1021" s="3" t="s">
        <v>2871</v>
      </c>
      <c r="B1021" s="2" t="s">
        <v>2872</v>
      </c>
      <c r="C1021" s="2">
        <v>6</v>
      </c>
      <c r="D1021" s="2" t="s">
        <v>839</v>
      </c>
    </row>
    <row r="1022" spans="1:4">
      <c r="A1022" s="3" t="s">
        <v>2873</v>
      </c>
      <c r="B1022" s="2" t="s">
        <v>2874</v>
      </c>
      <c r="C1022" s="2">
        <v>6</v>
      </c>
      <c r="D1022" s="2" t="s">
        <v>839</v>
      </c>
    </row>
    <row r="1023" spans="1:4">
      <c r="A1023" s="3" t="s">
        <v>2875</v>
      </c>
      <c r="B1023" s="2" t="s">
        <v>2876</v>
      </c>
      <c r="C1023" s="2">
        <v>6</v>
      </c>
      <c r="D1023" s="2" t="s">
        <v>839</v>
      </c>
    </row>
    <row r="1024" spans="1:4">
      <c r="A1024" s="3" t="s">
        <v>2877</v>
      </c>
      <c r="B1024" s="2" t="s">
        <v>2878</v>
      </c>
      <c r="C1024" s="2">
        <v>6</v>
      </c>
      <c r="D1024" s="2" t="s">
        <v>839</v>
      </c>
    </row>
    <row r="1025" spans="1:4">
      <c r="A1025" s="3" t="s">
        <v>2879</v>
      </c>
      <c r="B1025" s="2" t="s">
        <v>2880</v>
      </c>
      <c r="C1025" s="2">
        <v>6</v>
      </c>
      <c r="D1025" s="2" t="s">
        <v>839</v>
      </c>
    </row>
    <row r="1026" spans="1:4">
      <c r="A1026" s="3" t="s">
        <v>2881</v>
      </c>
      <c r="B1026" s="2" t="s">
        <v>2882</v>
      </c>
      <c r="C1026" s="2">
        <v>6</v>
      </c>
      <c r="D1026" s="2" t="s">
        <v>839</v>
      </c>
    </row>
    <row r="1027" spans="1:4">
      <c r="A1027" s="3" t="s">
        <v>2883</v>
      </c>
      <c r="B1027" s="2" t="s">
        <v>2884</v>
      </c>
      <c r="C1027" s="2">
        <v>6</v>
      </c>
      <c r="D1027" s="2" t="s">
        <v>839</v>
      </c>
    </row>
    <row r="1028" spans="1:4">
      <c r="A1028" s="3" t="s">
        <v>2885</v>
      </c>
      <c r="B1028" s="2" t="s">
        <v>2886</v>
      </c>
      <c r="C1028" s="2">
        <v>6</v>
      </c>
      <c r="D1028" s="2" t="s">
        <v>839</v>
      </c>
    </row>
    <row r="1029" spans="1:4">
      <c r="A1029" s="3" t="s">
        <v>2887</v>
      </c>
      <c r="B1029" s="2" t="s">
        <v>2888</v>
      </c>
      <c r="C1029" s="2">
        <v>6</v>
      </c>
      <c r="D1029" s="2" t="s">
        <v>839</v>
      </c>
    </row>
    <row r="1030" spans="1:4">
      <c r="A1030" s="3" t="s">
        <v>2889</v>
      </c>
      <c r="B1030" s="2" t="s">
        <v>2890</v>
      </c>
      <c r="C1030" s="2">
        <v>6</v>
      </c>
      <c r="D1030" s="2" t="s">
        <v>839</v>
      </c>
    </row>
    <row r="1031" spans="1:4">
      <c r="A1031" s="3" t="s">
        <v>2891</v>
      </c>
      <c r="B1031" s="2" t="s">
        <v>2892</v>
      </c>
      <c r="C1031" s="2">
        <v>6</v>
      </c>
      <c r="D1031" s="2" t="s">
        <v>839</v>
      </c>
    </row>
    <row r="1032" spans="1:4">
      <c r="A1032" s="3" t="s">
        <v>2893</v>
      </c>
      <c r="B1032" s="2" t="s">
        <v>2894</v>
      </c>
      <c r="C1032" s="2">
        <v>6</v>
      </c>
      <c r="D1032" s="2" t="s">
        <v>839</v>
      </c>
    </row>
    <row r="1033" spans="1:4">
      <c r="A1033" s="3" t="s">
        <v>2895</v>
      </c>
      <c r="B1033" s="2" t="s">
        <v>2896</v>
      </c>
      <c r="C1033" s="2">
        <v>6</v>
      </c>
      <c r="D1033" s="2" t="s">
        <v>839</v>
      </c>
    </row>
    <row r="1034" spans="1:4">
      <c r="A1034" s="3" t="s">
        <v>2897</v>
      </c>
      <c r="B1034" s="2" t="s">
        <v>2898</v>
      </c>
      <c r="C1034" s="2">
        <v>6</v>
      </c>
      <c r="D1034" s="2" t="s">
        <v>839</v>
      </c>
    </row>
    <row r="1035" spans="1:4">
      <c r="A1035" s="3" t="s">
        <v>2899</v>
      </c>
      <c r="B1035" s="2" t="s">
        <v>2900</v>
      </c>
      <c r="C1035" s="2">
        <v>6</v>
      </c>
      <c r="D1035" s="2" t="s">
        <v>839</v>
      </c>
    </row>
    <row r="1036" spans="1:4">
      <c r="A1036" s="3" t="s">
        <v>2901</v>
      </c>
      <c r="B1036" s="2" t="s">
        <v>2902</v>
      </c>
      <c r="C1036" s="2">
        <v>6</v>
      </c>
      <c r="D1036" s="2" t="s">
        <v>839</v>
      </c>
    </row>
    <row r="1037" spans="1:4">
      <c r="A1037" s="3" t="s">
        <v>2903</v>
      </c>
      <c r="B1037" s="2" t="s">
        <v>2904</v>
      </c>
      <c r="C1037" s="2">
        <v>6</v>
      </c>
      <c r="D1037" s="2" t="s">
        <v>839</v>
      </c>
    </row>
    <row r="1038" spans="1:4">
      <c r="A1038" s="3" t="s">
        <v>2905</v>
      </c>
      <c r="B1038" s="2" t="s">
        <v>2906</v>
      </c>
      <c r="C1038" s="2">
        <v>6</v>
      </c>
      <c r="D1038" s="2" t="s">
        <v>839</v>
      </c>
    </row>
    <row r="1039" spans="1:4">
      <c r="A1039" s="3" t="s">
        <v>2907</v>
      </c>
      <c r="B1039" s="2" t="s">
        <v>2908</v>
      </c>
      <c r="C1039" s="2">
        <v>6</v>
      </c>
      <c r="D1039" s="2" t="s">
        <v>839</v>
      </c>
    </row>
    <row r="1040" spans="1:4">
      <c r="A1040" s="3" t="s">
        <v>2909</v>
      </c>
      <c r="B1040" s="2" t="s">
        <v>2910</v>
      </c>
      <c r="C1040" s="2">
        <v>6</v>
      </c>
      <c r="D1040" s="2" t="s">
        <v>839</v>
      </c>
    </row>
    <row r="1041" spans="1:4">
      <c r="A1041" s="3" t="s">
        <v>2911</v>
      </c>
      <c r="B1041" s="2" t="s">
        <v>2912</v>
      </c>
      <c r="C1041" s="2">
        <v>6</v>
      </c>
      <c r="D1041" s="2" t="s">
        <v>839</v>
      </c>
    </row>
    <row r="1042" spans="1:4">
      <c r="A1042" s="3" t="s">
        <v>2913</v>
      </c>
      <c r="B1042" s="2" t="s">
        <v>2914</v>
      </c>
      <c r="C1042" s="2">
        <v>6</v>
      </c>
      <c r="D1042" s="2" t="s">
        <v>839</v>
      </c>
    </row>
    <row r="1043" spans="1:4">
      <c r="A1043" s="3" t="s">
        <v>2915</v>
      </c>
      <c r="B1043" s="2" t="s">
        <v>2916</v>
      </c>
      <c r="C1043" s="2">
        <v>6</v>
      </c>
      <c r="D1043" s="2" t="s">
        <v>839</v>
      </c>
    </row>
    <row r="1044" spans="1:4">
      <c r="A1044" s="3" t="s">
        <v>2917</v>
      </c>
      <c r="B1044" s="2" t="s">
        <v>2918</v>
      </c>
      <c r="C1044" s="2">
        <v>6</v>
      </c>
      <c r="D1044" s="2" t="s">
        <v>839</v>
      </c>
    </row>
    <row r="1045" spans="1:4">
      <c r="A1045" s="3" t="s">
        <v>2919</v>
      </c>
      <c r="B1045" s="2" t="s">
        <v>2920</v>
      </c>
      <c r="C1045" s="2">
        <v>6</v>
      </c>
      <c r="D1045" s="2" t="s">
        <v>839</v>
      </c>
    </row>
    <row r="1046" spans="1:4">
      <c r="A1046" s="3" t="s">
        <v>2921</v>
      </c>
      <c r="B1046" s="2" t="s">
        <v>2922</v>
      </c>
      <c r="C1046" s="2">
        <v>6</v>
      </c>
      <c r="D1046" s="2" t="s">
        <v>839</v>
      </c>
    </row>
    <row r="1047" spans="1:4">
      <c r="A1047" s="3" t="s">
        <v>2923</v>
      </c>
      <c r="B1047" s="2" t="s">
        <v>2924</v>
      </c>
      <c r="C1047" s="2">
        <v>6</v>
      </c>
      <c r="D1047" s="2" t="s">
        <v>839</v>
      </c>
    </row>
    <row r="1048" spans="1:4">
      <c r="A1048" s="3" t="s">
        <v>2925</v>
      </c>
      <c r="B1048" s="2" t="s">
        <v>2926</v>
      </c>
      <c r="C1048" s="2">
        <v>6</v>
      </c>
      <c r="D1048" s="2" t="s">
        <v>839</v>
      </c>
    </row>
    <row r="1049" spans="1:4">
      <c r="A1049" s="3" t="s">
        <v>2927</v>
      </c>
      <c r="B1049" s="2" t="s">
        <v>2928</v>
      </c>
      <c r="C1049" s="2">
        <v>6</v>
      </c>
      <c r="D1049" s="2" t="s">
        <v>839</v>
      </c>
    </row>
    <row r="1050" spans="1:4">
      <c r="A1050" s="3" t="s">
        <v>2929</v>
      </c>
      <c r="B1050" s="2" t="s">
        <v>2930</v>
      </c>
      <c r="C1050" s="2">
        <v>6</v>
      </c>
      <c r="D1050" s="2" t="s">
        <v>839</v>
      </c>
    </row>
    <row r="1051" spans="1:4">
      <c r="A1051" s="3" t="s">
        <v>2931</v>
      </c>
      <c r="B1051" s="2" t="s">
        <v>2932</v>
      </c>
      <c r="C1051" s="2">
        <v>6</v>
      </c>
      <c r="D1051" s="2" t="s">
        <v>839</v>
      </c>
    </row>
    <row r="1052" spans="1:4">
      <c r="A1052" s="3" t="s">
        <v>2933</v>
      </c>
      <c r="B1052" s="2" t="s">
        <v>2934</v>
      </c>
      <c r="C1052" s="2">
        <v>6</v>
      </c>
      <c r="D1052" s="2" t="s">
        <v>839</v>
      </c>
    </row>
    <row r="1053" spans="1:4">
      <c r="A1053" s="3" t="s">
        <v>2935</v>
      </c>
      <c r="B1053" s="2" t="s">
        <v>2936</v>
      </c>
      <c r="C1053" s="2">
        <v>6</v>
      </c>
      <c r="D1053" s="2" t="s">
        <v>839</v>
      </c>
    </row>
    <row r="1054" spans="1:4">
      <c r="A1054" s="3" t="s">
        <v>2937</v>
      </c>
      <c r="B1054" s="2" t="s">
        <v>2938</v>
      </c>
      <c r="C1054" s="2">
        <v>6</v>
      </c>
      <c r="D1054" s="2" t="s">
        <v>839</v>
      </c>
    </row>
    <row r="1055" spans="1:4">
      <c r="A1055" s="3" t="s">
        <v>2939</v>
      </c>
      <c r="B1055" s="2" t="s">
        <v>2940</v>
      </c>
      <c r="C1055" s="2">
        <v>6</v>
      </c>
      <c r="D1055" s="2" t="s">
        <v>839</v>
      </c>
    </row>
    <row r="1056" spans="1:4">
      <c r="A1056" s="3" t="s">
        <v>2941</v>
      </c>
      <c r="B1056" s="2" t="s">
        <v>2942</v>
      </c>
      <c r="C1056" s="2">
        <v>6</v>
      </c>
      <c r="D1056" s="2" t="s">
        <v>839</v>
      </c>
    </row>
    <row r="1057" spans="1:4">
      <c r="A1057" s="3" t="s">
        <v>2943</v>
      </c>
      <c r="B1057" s="2" t="s">
        <v>2944</v>
      </c>
      <c r="C1057" s="2">
        <v>6</v>
      </c>
      <c r="D1057" s="2" t="s">
        <v>839</v>
      </c>
    </row>
    <row r="1058" spans="1:4">
      <c r="A1058" s="3" t="s">
        <v>2945</v>
      </c>
      <c r="B1058" s="2" t="s">
        <v>2946</v>
      </c>
      <c r="C1058" s="2">
        <v>6</v>
      </c>
      <c r="D1058" s="2" t="s">
        <v>839</v>
      </c>
    </row>
    <row r="1059" spans="1:4">
      <c r="A1059" s="3" t="s">
        <v>2947</v>
      </c>
      <c r="B1059" s="2" t="s">
        <v>2948</v>
      </c>
      <c r="C1059" s="2">
        <v>6</v>
      </c>
      <c r="D1059" s="2" t="s">
        <v>839</v>
      </c>
    </row>
    <row r="1060" spans="1:4">
      <c r="A1060" s="3" t="s">
        <v>2949</v>
      </c>
      <c r="B1060" s="2" t="s">
        <v>2950</v>
      </c>
      <c r="C1060" s="2">
        <v>6</v>
      </c>
      <c r="D1060" s="2" t="s">
        <v>839</v>
      </c>
    </row>
    <row r="1061" spans="1:4">
      <c r="A1061" s="3" t="s">
        <v>2951</v>
      </c>
      <c r="B1061" s="2" t="s">
        <v>2952</v>
      </c>
      <c r="C1061" s="2">
        <v>6</v>
      </c>
      <c r="D1061" s="2" t="s">
        <v>839</v>
      </c>
    </row>
    <row r="1062" spans="1:4">
      <c r="A1062" s="3" t="s">
        <v>2953</v>
      </c>
      <c r="B1062" s="2" t="s">
        <v>2954</v>
      </c>
      <c r="C1062" s="2">
        <v>6</v>
      </c>
      <c r="D1062" s="2" t="s">
        <v>839</v>
      </c>
    </row>
    <row r="1063" spans="1:4">
      <c r="A1063" s="3" t="s">
        <v>2955</v>
      </c>
      <c r="B1063" s="2" t="s">
        <v>2956</v>
      </c>
      <c r="C1063" s="2">
        <v>6</v>
      </c>
      <c r="D1063" s="2" t="s">
        <v>839</v>
      </c>
    </row>
    <row r="1064" spans="1:4">
      <c r="A1064" s="3" t="s">
        <v>2957</v>
      </c>
      <c r="B1064" s="2" t="s">
        <v>2958</v>
      </c>
      <c r="C1064" s="2">
        <v>6</v>
      </c>
      <c r="D1064" s="2" t="s">
        <v>839</v>
      </c>
    </row>
    <row r="1065" spans="1:4">
      <c r="A1065" s="3" t="s">
        <v>2959</v>
      </c>
      <c r="B1065" s="2" t="s">
        <v>2960</v>
      </c>
      <c r="C1065" s="2">
        <v>6</v>
      </c>
      <c r="D1065" s="2" t="s">
        <v>839</v>
      </c>
    </row>
    <row r="1066" spans="1:4">
      <c r="A1066" s="3" t="s">
        <v>2961</v>
      </c>
      <c r="B1066" s="2" t="s">
        <v>2962</v>
      </c>
      <c r="C1066" s="2">
        <v>6</v>
      </c>
      <c r="D1066" s="2" t="s">
        <v>839</v>
      </c>
    </row>
    <row r="1067" spans="1:4">
      <c r="A1067" s="3" t="s">
        <v>2963</v>
      </c>
      <c r="B1067" s="2" t="s">
        <v>2964</v>
      </c>
      <c r="C1067" s="2">
        <v>6</v>
      </c>
      <c r="D1067" s="2" t="s">
        <v>839</v>
      </c>
    </row>
    <row r="1068" spans="1:4">
      <c r="A1068" s="3" t="s">
        <v>2965</v>
      </c>
      <c r="B1068" s="2" t="s">
        <v>2966</v>
      </c>
      <c r="C1068" s="2">
        <v>6</v>
      </c>
      <c r="D1068" s="2" t="s">
        <v>839</v>
      </c>
    </row>
    <row r="1069" spans="1:4">
      <c r="A1069" s="3" t="s">
        <v>2967</v>
      </c>
      <c r="B1069" s="2" t="s">
        <v>2968</v>
      </c>
      <c r="C1069" s="2">
        <v>6</v>
      </c>
      <c r="D1069" s="2" t="s">
        <v>839</v>
      </c>
    </row>
    <row r="1070" spans="1:4">
      <c r="A1070" s="3" t="s">
        <v>2969</v>
      </c>
      <c r="B1070" s="2" t="s">
        <v>2970</v>
      </c>
      <c r="C1070" s="2">
        <v>6</v>
      </c>
      <c r="D1070" s="2" t="s">
        <v>839</v>
      </c>
    </row>
    <row r="1071" spans="1:4">
      <c r="A1071" s="3" t="s">
        <v>2971</v>
      </c>
      <c r="B1071" s="2" t="s">
        <v>2972</v>
      </c>
      <c r="C1071" s="2">
        <v>6</v>
      </c>
      <c r="D1071" s="2" t="s">
        <v>839</v>
      </c>
    </row>
    <row r="1072" spans="1:4">
      <c r="A1072" s="3" t="s">
        <v>2973</v>
      </c>
      <c r="B1072" s="2" t="s">
        <v>2974</v>
      </c>
      <c r="C1072" s="2">
        <v>6</v>
      </c>
      <c r="D1072" s="2" t="s">
        <v>839</v>
      </c>
    </row>
    <row r="1073" spans="1:4">
      <c r="A1073" s="3" t="s">
        <v>2975</v>
      </c>
      <c r="B1073" s="2" t="s">
        <v>2976</v>
      </c>
      <c r="C1073" s="2">
        <v>6</v>
      </c>
      <c r="D1073" s="2" t="s">
        <v>839</v>
      </c>
    </row>
    <row r="1074" spans="1:4">
      <c r="A1074" s="3" t="s">
        <v>2977</v>
      </c>
      <c r="B1074" s="2" t="s">
        <v>2978</v>
      </c>
      <c r="C1074" s="2">
        <v>6</v>
      </c>
      <c r="D1074" s="2" t="s">
        <v>839</v>
      </c>
    </row>
    <row r="1075" spans="1:4">
      <c r="A1075" s="3" t="s">
        <v>2979</v>
      </c>
      <c r="B1075" s="2" t="s">
        <v>2980</v>
      </c>
      <c r="C1075" s="2">
        <v>6</v>
      </c>
      <c r="D1075" s="2" t="s">
        <v>839</v>
      </c>
    </row>
    <row r="1076" spans="1:4">
      <c r="A1076" s="3" t="s">
        <v>2981</v>
      </c>
      <c r="B1076" s="2" t="s">
        <v>2982</v>
      </c>
      <c r="C1076" s="2">
        <v>6</v>
      </c>
      <c r="D1076" s="2" t="s">
        <v>839</v>
      </c>
    </row>
    <row r="1077" spans="1:4">
      <c r="A1077" s="3" t="s">
        <v>2983</v>
      </c>
      <c r="B1077" s="2" t="s">
        <v>2984</v>
      </c>
      <c r="C1077" s="2">
        <v>6</v>
      </c>
      <c r="D1077" s="2" t="s">
        <v>839</v>
      </c>
    </row>
    <row r="1078" spans="1:4">
      <c r="A1078" s="3" t="s">
        <v>2985</v>
      </c>
      <c r="B1078" s="2" t="s">
        <v>2986</v>
      </c>
      <c r="C1078" s="2">
        <v>6</v>
      </c>
      <c r="D1078" s="2" t="s">
        <v>839</v>
      </c>
    </row>
    <row r="1079" spans="1:4">
      <c r="A1079" s="3" t="s">
        <v>2987</v>
      </c>
      <c r="B1079" s="2" t="s">
        <v>2988</v>
      </c>
      <c r="C1079" s="2">
        <v>6</v>
      </c>
      <c r="D1079" s="2" t="s">
        <v>839</v>
      </c>
    </row>
    <row r="1080" spans="1:4">
      <c r="A1080" s="3" t="s">
        <v>2989</v>
      </c>
      <c r="B1080" s="2" t="s">
        <v>2990</v>
      </c>
      <c r="C1080" s="2">
        <v>6</v>
      </c>
      <c r="D1080" s="2" t="s">
        <v>839</v>
      </c>
    </row>
    <row r="1081" spans="1:4">
      <c r="A1081" s="3" t="s">
        <v>2991</v>
      </c>
      <c r="B1081" s="2" t="s">
        <v>2992</v>
      </c>
      <c r="C1081" s="2">
        <v>6</v>
      </c>
      <c r="D1081" s="2" t="s">
        <v>839</v>
      </c>
    </row>
    <row r="1082" spans="1:4">
      <c r="A1082" s="3" t="s">
        <v>2993</v>
      </c>
      <c r="B1082" s="2" t="s">
        <v>2994</v>
      </c>
      <c r="C1082" s="2">
        <v>6</v>
      </c>
      <c r="D1082" s="2" t="s">
        <v>839</v>
      </c>
    </row>
    <row r="1083" spans="1:4">
      <c r="A1083" s="3" t="s">
        <v>2995</v>
      </c>
      <c r="B1083" s="2" t="s">
        <v>2996</v>
      </c>
      <c r="C1083" s="2">
        <v>6</v>
      </c>
      <c r="D1083" s="2" t="s">
        <v>839</v>
      </c>
    </row>
    <row r="1084" spans="1:4">
      <c r="A1084" s="3" t="s">
        <v>2997</v>
      </c>
      <c r="B1084" s="2" t="s">
        <v>2998</v>
      </c>
      <c r="C1084" s="2">
        <v>6</v>
      </c>
      <c r="D1084" s="2" t="s">
        <v>839</v>
      </c>
    </row>
    <row r="1085" spans="1:4">
      <c r="A1085" s="3" t="s">
        <v>2999</v>
      </c>
      <c r="B1085" s="2" t="s">
        <v>3000</v>
      </c>
      <c r="C1085" s="2">
        <v>6</v>
      </c>
      <c r="D1085" s="2" t="s">
        <v>839</v>
      </c>
    </row>
    <row r="1086" spans="1:4">
      <c r="A1086" s="3" t="s">
        <v>3001</v>
      </c>
      <c r="B1086" s="2" t="s">
        <v>3002</v>
      </c>
      <c r="C1086" s="2">
        <v>6</v>
      </c>
      <c r="D1086" s="2" t="s">
        <v>839</v>
      </c>
    </row>
    <row r="1087" spans="1:4">
      <c r="A1087" s="3" t="s">
        <v>3003</v>
      </c>
      <c r="B1087" s="2" t="s">
        <v>3004</v>
      </c>
      <c r="C1087" s="2">
        <v>6</v>
      </c>
      <c r="D1087" s="2" t="s">
        <v>839</v>
      </c>
    </row>
    <row r="1088" spans="1:4">
      <c r="A1088" s="3" t="s">
        <v>3005</v>
      </c>
      <c r="B1088" s="2" t="s">
        <v>3006</v>
      </c>
      <c r="C1088" s="2">
        <v>6</v>
      </c>
      <c r="D1088" s="2" t="s">
        <v>839</v>
      </c>
    </row>
    <row r="1089" spans="1:4">
      <c r="A1089" s="3" t="s">
        <v>3007</v>
      </c>
      <c r="B1089" s="2" t="s">
        <v>3008</v>
      </c>
      <c r="C1089" s="2">
        <v>6</v>
      </c>
      <c r="D1089" s="2" t="s">
        <v>839</v>
      </c>
    </row>
    <row r="1090" spans="1:4">
      <c r="A1090" s="3" t="s">
        <v>3009</v>
      </c>
      <c r="B1090" s="2" t="s">
        <v>3010</v>
      </c>
      <c r="C1090" s="2">
        <v>6</v>
      </c>
      <c r="D1090" s="2" t="s">
        <v>839</v>
      </c>
    </row>
    <row r="1091" spans="1:4">
      <c r="A1091" s="3" t="s">
        <v>3011</v>
      </c>
      <c r="B1091" s="2" t="s">
        <v>3012</v>
      </c>
      <c r="C1091" s="2">
        <v>6</v>
      </c>
      <c r="D1091" s="2" t="s">
        <v>839</v>
      </c>
    </row>
    <row r="1092" spans="1:4">
      <c r="A1092" s="3" t="s">
        <v>3013</v>
      </c>
      <c r="B1092" s="2" t="s">
        <v>3014</v>
      </c>
      <c r="C1092" s="2">
        <v>6</v>
      </c>
      <c r="D1092" s="2" t="s">
        <v>839</v>
      </c>
    </row>
    <row r="1093" spans="1:4">
      <c r="A1093" s="3" t="s">
        <v>3015</v>
      </c>
      <c r="B1093" s="2" t="s">
        <v>3016</v>
      </c>
      <c r="C1093" s="2">
        <v>6</v>
      </c>
      <c r="D1093" s="2" t="s">
        <v>839</v>
      </c>
    </row>
    <row r="1094" spans="1:4">
      <c r="A1094" s="3" t="s">
        <v>3017</v>
      </c>
      <c r="B1094" s="2" t="s">
        <v>3018</v>
      </c>
      <c r="C1094" s="2">
        <v>6</v>
      </c>
      <c r="D1094" s="2" t="s">
        <v>839</v>
      </c>
    </row>
    <row r="1095" spans="1:4">
      <c r="A1095" s="3" t="s">
        <v>3019</v>
      </c>
      <c r="B1095" s="2" t="s">
        <v>3020</v>
      </c>
      <c r="C1095" s="2">
        <v>6</v>
      </c>
      <c r="D1095" s="2" t="s">
        <v>839</v>
      </c>
    </row>
    <row r="1096" spans="1:4">
      <c r="A1096" s="3" t="s">
        <v>3021</v>
      </c>
      <c r="B1096" s="2" t="s">
        <v>3022</v>
      </c>
      <c r="C1096" s="2">
        <v>6</v>
      </c>
      <c r="D1096" s="2" t="s">
        <v>839</v>
      </c>
    </row>
    <row r="1097" spans="1:4">
      <c r="A1097" s="3" t="s">
        <v>3023</v>
      </c>
      <c r="B1097" s="2" t="s">
        <v>3024</v>
      </c>
      <c r="C1097" s="2">
        <v>6</v>
      </c>
      <c r="D1097" s="2" t="s">
        <v>839</v>
      </c>
    </row>
    <row r="1098" spans="1:4">
      <c r="A1098" s="3" t="s">
        <v>3025</v>
      </c>
      <c r="B1098" s="2" t="s">
        <v>3026</v>
      </c>
      <c r="C1098" s="2">
        <v>6</v>
      </c>
      <c r="D1098" s="2" t="s">
        <v>839</v>
      </c>
    </row>
    <row r="1099" spans="1:4">
      <c r="A1099" s="3" t="s">
        <v>3027</v>
      </c>
      <c r="B1099" s="2" t="s">
        <v>3028</v>
      </c>
      <c r="C1099" s="2">
        <v>6</v>
      </c>
      <c r="D1099" s="2" t="s">
        <v>839</v>
      </c>
    </row>
    <row r="1100" spans="1:4">
      <c r="A1100" s="3" t="s">
        <v>3029</v>
      </c>
      <c r="B1100" s="2" t="s">
        <v>3030</v>
      </c>
      <c r="C1100" s="2">
        <v>6</v>
      </c>
      <c r="D1100" s="2" t="s">
        <v>839</v>
      </c>
    </row>
    <row r="1101" spans="1:4">
      <c r="A1101" s="3" t="s">
        <v>3031</v>
      </c>
      <c r="B1101" s="2" t="s">
        <v>3032</v>
      </c>
      <c r="C1101" s="2">
        <v>6</v>
      </c>
      <c r="D1101" s="2" t="s">
        <v>839</v>
      </c>
    </row>
    <row r="1102" spans="1:4">
      <c r="A1102" s="3" t="s">
        <v>3033</v>
      </c>
      <c r="B1102" s="2" t="s">
        <v>3034</v>
      </c>
      <c r="C1102" s="2">
        <v>6</v>
      </c>
      <c r="D1102" s="2" t="s">
        <v>839</v>
      </c>
    </row>
    <row r="1103" spans="1:4">
      <c r="A1103" s="3" t="s">
        <v>3035</v>
      </c>
      <c r="B1103" s="2" t="s">
        <v>3036</v>
      </c>
      <c r="C1103" s="2">
        <v>6</v>
      </c>
      <c r="D1103" s="2" t="s">
        <v>839</v>
      </c>
    </row>
    <row r="1104" spans="1:4">
      <c r="A1104" s="3" t="s">
        <v>3037</v>
      </c>
      <c r="B1104" s="2" t="s">
        <v>3038</v>
      </c>
      <c r="C1104" s="2">
        <v>6</v>
      </c>
      <c r="D1104" s="2" t="s">
        <v>839</v>
      </c>
    </row>
    <row r="1105" spans="1:4">
      <c r="A1105" s="3" t="s">
        <v>3039</v>
      </c>
      <c r="B1105" s="2" t="s">
        <v>3040</v>
      </c>
      <c r="C1105" s="2">
        <v>6</v>
      </c>
      <c r="D1105" s="2" t="s">
        <v>839</v>
      </c>
    </row>
    <row r="1106" spans="1:4">
      <c r="A1106" s="3" t="s">
        <v>3041</v>
      </c>
      <c r="B1106" s="2" t="s">
        <v>3042</v>
      </c>
      <c r="C1106" s="2">
        <v>6</v>
      </c>
      <c r="D1106" s="2" t="s">
        <v>839</v>
      </c>
    </row>
    <row r="1107" spans="1:4">
      <c r="A1107" s="3" t="s">
        <v>3043</v>
      </c>
      <c r="B1107" s="2" t="s">
        <v>3044</v>
      </c>
      <c r="C1107" s="2">
        <v>6</v>
      </c>
      <c r="D1107" s="2" t="s">
        <v>839</v>
      </c>
    </row>
    <row r="1108" spans="1:4">
      <c r="A1108" s="3" t="s">
        <v>3045</v>
      </c>
      <c r="B1108" s="2" t="s">
        <v>3046</v>
      </c>
      <c r="C1108" s="2">
        <v>6</v>
      </c>
      <c r="D1108" s="2" t="s">
        <v>839</v>
      </c>
    </row>
    <row r="1109" spans="1:4">
      <c r="A1109" s="3" t="s">
        <v>3047</v>
      </c>
      <c r="B1109" s="2" t="s">
        <v>3048</v>
      </c>
      <c r="C1109" s="2">
        <v>6</v>
      </c>
      <c r="D1109" s="2" t="s">
        <v>839</v>
      </c>
    </row>
    <row r="1110" spans="1:4">
      <c r="A1110" s="3" t="s">
        <v>3049</v>
      </c>
      <c r="B1110" s="2" t="s">
        <v>3050</v>
      </c>
      <c r="C1110" s="2">
        <v>6</v>
      </c>
      <c r="D1110" s="2" t="s">
        <v>839</v>
      </c>
    </row>
    <row r="1111" spans="1:4">
      <c r="A1111" s="3" t="s">
        <v>3051</v>
      </c>
      <c r="B1111" s="2" t="s">
        <v>3052</v>
      </c>
      <c r="C1111" s="2">
        <v>6</v>
      </c>
      <c r="D1111" s="2" t="s">
        <v>839</v>
      </c>
    </row>
    <row r="1112" spans="1:4">
      <c r="A1112" s="3" t="s">
        <v>3053</v>
      </c>
      <c r="B1112" s="2" t="s">
        <v>3054</v>
      </c>
      <c r="C1112" s="2">
        <v>6</v>
      </c>
      <c r="D1112" s="2" t="s">
        <v>839</v>
      </c>
    </row>
    <row r="1113" spans="1:4">
      <c r="A1113" s="3" t="s">
        <v>3055</v>
      </c>
      <c r="B1113" s="2" t="s">
        <v>3056</v>
      </c>
      <c r="C1113" s="2">
        <v>6</v>
      </c>
      <c r="D1113" s="2" t="s">
        <v>839</v>
      </c>
    </row>
    <row r="1114" spans="1:4">
      <c r="A1114" s="3" t="s">
        <v>3057</v>
      </c>
      <c r="B1114" s="2" t="s">
        <v>3058</v>
      </c>
      <c r="C1114" s="2">
        <v>6</v>
      </c>
      <c r="D1114" s="2" t="s">
        <v>839</v>
      </c>
    </row>
    <row r="1115" spans="1:4">
      <c r="A1115" s="3" t="s">
        <v>3059</v>
      </c>
      <c r="B1115" s="2" t="s">
        <v>3060</v>
      </c>
      <c r="C1115" s="2">
        <v>6</v>
      </c>
      <c r="D1115" s="2" t="s">
        <v>839</v>
      </c>
    </row>
    <row r="1116" spans="1:4">
      <c r="A1116" s="3" t="s">
        <v>3061</v>
      </c>
      <c r="B1116" s="2" t="s">
        <v>3062</v>
      </c>
      <c r="C1116" s="2">
        <v>6</v>
      </c>
      <c r="D1116" s="2" t="s">
        <v>839</v>
      </c>
    </row>
    <row r="1117" spans="1:4">
      <c r="A1117" s="3" t="s">
        <v>3063</v>
      </c>
      <c r="B1117" s="2" t="s">
        <v>3064</v>
      </c>
      <c r="C1117" s="2">
        <v>6</v>
      </c>
      <c r="D1117" s="2" t="s">
        <v>839</v>
      </c>
    </row>
    <row r="1118" spans="1:4">
      <c r="A1118" s="3" t="s">
        <v>3065</v>
      </c>
      <c r="B1118" s="2" t="s">
        <v>3066</v>
      </c>
      <c r="C1118" s="2">
        <v>6</v>
      </c>
      <c r="D1118" s="2" t="s">
        <v>839</v>
      </c>
    </row>
    <row r="1119" spans="1:4">
      <c r="A1119" s="3" t="s">
        <v>3067</v>
      </c>
      <c r="B1119" s="2" t="s">
        <v>3068</v>
      </c>
      <c r="C1119" s="2">
        <v>6</v>
      </c>
      <c r="D1119" s="2" t="s">
        <v>839</v>
      </c>
    </row>
    <row r="1120" spans="1:4">
      <c r="A1120" s="3" t="s">
        <v>3069</v>
      </c>
      <c r="B1120" s="2" t="s">
        <v>3070</v>
      </c>
      <c r="C1120" s="2">
        <v>6</v>
      </c>
      <c r="D1120" s="2" t="s">
        <v>839</v>
      </c>
    </row>
    <row r="1121" spans="1:4">
      <c r="A1121" s="3" t="s">
        <v>3071</v>
      </c>
      <c r="B1121" s="2" t="s">
        <v>3072</v>
      </c>
      <c r="C1121" s="2">
        <v>6</v>
      </c>
      <c r="D1121" s="2" t="s">
        <v>839</v>
      </c>
    </row>
    <row r="1122" spans="1:4">
      <c r="A1122" s="3" t="s">
        <v>3073</v>
      </c>
      <c r="B1122" s="2" t="s">
        <v>3074</v>
      </c>
      <c r="C1122" s="2">
        <v>6</v>
      </c>
      <c r="D1122" s="2" t="s">
        <v>839</v>
      </c>
    </row>
    <row r="1123" spans="1:4">
      <c r="A1123" s="3" t="s">
        <v>3075</v>
      </c>
      <c r="B1123" s="2" t="s">
        <v>3076</v>
      </c>
      <c r="C1123" s="2">
        <v>6</v>
      </c>
      <c r="D1123" s="2" t="s">
        <v>839</v>
      </c>
    </row>
    <row r="1124" spans="1:4">
      <c r="A1124" s="3" t="s">
        <v>3077</v>
      </c>
      <c r="B1124" s="2" t="s">
        <v>3078</v>
      </c>
      <c r="C1124" s="2">
        <v>6</v>
      </c>
      <c r="D1124" s="2" t="s">
        <v>839</v>
      </c>
    </row>
    <row r="1125" spans="1:4">
      <c r="A1125" s="3" t="s">
        <v>3079</v>
      </c>
      <c r="B1125" s="2" t="s">
        <v>3080</v>
      </c>
      <c r="C1125" s="2">
        <v>6</v>
      </c>
      <c r="D1125" s="2" t="s">
        <v>839</v>
      </c>
    </row>
    <row r="1126" spans="1:4">
      <c r="A1126" s="3" t="s">
        <v>3081</v>
      </c>
      <c r="B1126" s="2" t="s">
        <v>3082</v>
      </c>
      <c r="C1126" s="2">
        <v>6</v>
      </c>
      <c r="D1126" s="2" t="s">
        <v>839</v>
      </c>
    </row>
    <row r="1127" spans="1:4">
      <c r="A1127" s="3" t="s">
        <v>3083</v>
      </c>
      <c r="B1127" s="2" t="s">
        <v>3084</v>
      </c>
      <c r="C1127" s="2">
        <v>6</v>
      </c>
      <c r="D1127" s="2" t="s">
        <v>839</v>
      </c>
    </row>
    <row r="1128" spans="1:4">
      <c r="A1128" s="3" t="s">
        <v>3085</v>
      </c>
      <c r="B1128" s="2" t="s">
        <v>3086</v>
      </c>
      <c r="C1128" s="2">
        <v>6</v>
      </c>
      <c r="D1128" s="2" t="s">
        <v>839</v>
      </c>
    </row>
    <row r="1129" spans="1:4">
      <c r="A1129" s="3" t="s">
        <v>3087</v>
      </c>
      <c r="B1129" s="2" t="s">
        <v>3088</v>
      </c>
      <c r="C1129" s="2">
        <v>6</v>
      </c>
      <c r="D1129" s="2" t="s">
        <v>839</v>
      </c>
    </row>
    <row r="1130" spans="1:4">
      <c r="A1130" s="3" t="s">
        <v>3089</v>
      </c>
      <c r="B1130" s="2" t="s">
        <v>3090</v>
      </c>
      <c r="C1130" s="2">
        <v>6</v>
      </c>
      <c r="D1130" s="2" t="s">
        <v>839</v>
      </c>
    </row>
    <row r="1131" spans="1:4">
      <c r="A1131" s="3" t="s">
        <v>3091</v>
      </c>
      <c r="B1131" s="2" t="s">
        <v>3092</v>
      </c>
      <c r="C1131" s="2">
        <v>6</v>
      </c>
      <c r="D1131" s="2" t="s">
        <v>839</v>
      </c>
    </row>
    <row r="1132" spans="1:4">
      <c r="A1132" s="3" t="s">
        <v>3093</v>
      </c>
      <c r="B1132" s="2" t="s">
        <v>3094</v>
      </c>
      <c r="C1132" s="2">
        <v>6</v>
      </c>
      <c r="D1132" s="2" t="s">
        <v>839</v>
      </c>
    </row>
    <row r="1133" spans="1:4">
      <c r="A1133" s="3" t="s">
        <v>3095</v>
      </c>
      <c r="B1133" s="2" t="s">
        <v>3096</v>
      </c>
      <c r="C1133" s="2">
        <v>6</v>
      </c>
      <c r="D1133" s="2" t="s">
        <v>839</v>
      </c>
    </row>
    <row r="1134" spans="1:4">
      <c r="A1134" s="3" t="s">
        <v>3097</v>
      </c>
      <c r="B1134" s="2" t="s">
        <v>3098</v>
      </c>
      <c r="C1134" s="2">
        <v>6</v>
      </c>
      <c r="D1134" s="2" t="s">
        <v>839</v>
      </c>
    </row>
    <row r="1135" spans="1:4">
      <c r="A1135" s="3" t="s">
        <v>3099</v>
      </c>
      <c r="B1135" s="2" t="s">
        <v>3100</v>
      </c>
      <c r="C1135" s="2">
        <v>6</v>
      </c>
      <c r="D1135" s="2" t="s">
        <v>839</v>
      </c>
    </row>
    <row r="1136" spans="1:4">
      <c r="A1136" s="3" t="s">
        <v>3101</v>
      </c>
      <c r="B1136" s="2" t="s">
        <v>3102</v>
      </c>
      <c r="C1136" s="2">
        <v>6</v>
      </c>
      <c r="D1136" s="2" t="s">
        <v>839</v>
      </c>
    </row>
    <row r="1137" spans="1:4">
      <c r="A1137" s="3" t="s">
        <v>3103</v>
      </c>
      <c r="B1137" s="2" t="s">
        <v>3104</v>
      </c>
      <c r="C1137" s="2">
        <v>6</v>
      </c>
      <c r="D1137" s="2" t="s">
        <v>839</v>
      </c>
    </row>
    <row r="1138" spans="1:4">
      <c r="A1138" s="3" t="s">
        <v>3105</v>
      </c>
      <c r="B1138" s="2" t="s">
        <v>3106</v>
      </c>
      <c r="C1138" s="2">
        <v>6</v>
      </c>
      <c r="D1138" s="2" t="s">
        <v>839</v>
      </c>
    </row>
    <row r="1139" spans="1:4">
      <c r="A1139" s="3" t="s">
        <v>3107</v>
      </c>
      <c r="B1139" s="2" t="s">
        <v>3108</v>
      </c>
      <c r="C1139" s="2">
        <v>6</v>
      </c>
      <c r="D1139" s="2" t="s">
        <v>839</v>
      </c>
    </row>
    <row r="1140" spans="1:4">
      <c r="A1140" s="3" t="s">
        <v>3109</v>
      </c>
      <c r="B1140" s="2" t="s">
        <v>3110</v>
      </c>
      <c r="C1140" s="2">
        <v>6</v>
      </c>
      <c r="D1140" s="2" t="s">
        <v>839</v>
      </c>
    </row>
    <row r="1141" spans="1:4">
      <c r="A1141" s="3" t="s">
        <v>3111</v>
      </c>
      <c r="B1141" s="2" t="s">
        <v>3112</v>
      </c>
      <c r="C1141" s="2">
        <v>6</v>
      </c>
      <c r="D1141" s="2" t="s">
        <v>839</v>
      </c>
    </row>
    <row r="1142" spans="1:4">
      <c r="A1142" s="3" t="s">
        <v>3113</v>
      </c>
      <c r="B1142" s="2" t="s">
        <v>3114</v>
      </c>
      <c r="C1142" s="2">
        <v>6</v>
      </c>
      <c r="D1142" s="2" t="s">
        <v>839</v>
      </c>
    </row>
    <row r="1143" spans="1:4">
      <c r="A1143" s="3" t="s">
        <v>3115</v>
      </c>
      <c r="B1143" s="2" t="s">
        <v>3116</v>
      </c>
      <c r="C1143" s="2">
        <v>6</v>
      </c>
      <c r="D1143" s="2" t="s">
        <v>839</v>
      </c>
    </row>
    <row r="1144" spans="1:4">
      <c r="A1144" s="3" t="s">
        <v>3117</v>
      </c>
      <c r="B1144" s="2" t="s">
        <v>3118</v>
      </c>
      <c r="C1144" s="2">
        <v>6</v>
      </c>
      <c r="D1144" s="2" t="s">
        <v>839</v>
      </c>
    </row>
    <row r="1145" spans="1:4">
      <c r="A1145" s="3" t="s">
        <v>3119</v>
      </c>
      <c r="B1145" s="2" t="s">
        <v>3120</v>
      </c>
      <c r="C1145" s="2">
        <v>6</v>
      </c>
      <c r="D1145" s="2" t="s">
        <v>839</v>
      </c>
    </row>
    <row r="1146" spans="1:4">
      <c r="A1146" s="3" t="s">
        <v>3121</v>
      </c>
      <c r="B1146" s="2" t="s">
        <v>3122</v>
      </c>
      <c r="C1146" s="2">
        <v>6</v>
      </c>
      <c r="D1146" s="2" t="s">
        <v>839</v>
      </c>
    </row>
    <row r="1147" spans="1:4">
      <c r="A1147" s="3" t="s">
        <v>3123</v>
      </c>
      <c r="B1147" s="2" t="s">
        <v>3124</v>
      </c>
      <c r="C1147" s="2">
        <v>6</v>
      </c>
      <c r="D1147" s="2" t="s">
        <v>839</v>
      </c>
    </row>
    <row r="1148" spans="1:4">
      <c r="A1148" s="3" t="s">
        <v>3125</v>
      </c>
      <c r="B1148" s="2" t="s">
        <v>3126</v>
      </c>
      <c r="C1148" s="2">
        <v>6</v>
      </c>
      <c r="D1148" s="2" t="s">
        <v>839</v>
      </c>
    </row>
    <row r="1149" spans="1:4">
      <c r="A1149" s="3" t="s">
        <v>3127</v>
      </c>
      <c r="B1149" s="2" t="s">
        <v>3128</v>
      </c>
      <c r="C1149" s="2">
        <v>6</v>
      </c>
      <c r="D1149" s="2" t="s">
        <v>839</v>
      </c>
    </row>
    <row r="1150" spans="1:4">
      <c r="A1150" s="3" t="s">
        <v>3129</v>
      </c>
      <c r="B1150" s="2" t="s">
        <v>3130</v>
      </c>
      <c r="C1150" s="2">
        <v>6</v>
      </c>
      <c r="D1150" s="2" t="s">
        <v>839</v>
      </c>
    </row>
    <row r="1151" spans="1:4">
      <c r="A1151" s="3" t="s">
        <v>3131</v>
      </c>
      <c r="B1151" s="2" t="s">
        <v>3132</v>
      </c>
      <c r="C1151" s="2">
        <v>6</v>
      </c>
      <c r="D1151" s="2" t="s">
        <v>839</v>
      </c>
    </row>
    <row r="1152" spans="1:4">
      <c r="A1152" s="3" t="s">
        <v>3133</v>
      </c>
      <c r="B1152" s="2" t="s">
        <v>3134</v>
      </c>
      <c r="C1152" s="2">
        <v>6</v>
      </c>
      <c r="D1152" s="2" t="s">
        <v>839</v>
      </c>
    </row>
    <row r="1153" spans="1:4">
      <c r="A1153" s="3" t="s">
        <v>3135</v>
      </c>
      <c r="B1153" s="2" t="s">
        <v>3136</v>
      </c>
      <c r="C1153" s="2">
        <v>6</v>
      </c>
      <c r="D1153" s="2" t="s">
        <v>839</v>
      </c>
    </row>
    <row r="1154" spans="1:4">
      <c r="A1154" s="3" t="s">
        <v>3137</v>
      </c>
      <c r="B1154" s="2" t="s">
        <v>3138</v>
      </c>
      <c r="C1154" s="2">
        <v>6</v>
      </c>
      <c r="D1154" s="2" t="s">
        <v>839</v>
      </c>
    </row>
    <row r="1155" spans="1:4">
      <c r="A1155" s="3" t="s">
        <v>3139</v>
      </c>
      <c r="B1155" s="2" t="s">
        <v>3140</v>
      </c>
      <c r="C1155" s="2">
        <v>6</v>
      </c>
      <c r="D1155" s="2" t="s">
        <v>839</v>
      </c>
    </row>
    <row r="1156" spans="1:4">
      <c r="A1156" s="3" t="s">
        <v>3141</v>
      </c>
      <c r="B1156" s="2" t="s">
        <v>3142</v>
      </c>
      <c r="C1156" s="2">
        <v>6</v>
      </c>
      <c r="D1156" s="2" t="s">
        <v>839</v>
      </c>
    </row>
    <row r="1157" spans="1:4">
      <c r="A1157" s="3" t="s">
        <v>3143</v>
      </c>
      <c r="B1157" s="2" t="s">
        <v>3144</v>
      </c>
      <c r="C1157" s="2">
        <v>6</v>
      </c>
      <c r="D1157" s="2" t="s">
        <v>839</v>
      </c>
    </row>
    <row r="1158" spans="1:4">
      <c r="A1158" s="3" t="s">
        <v>3145</v>
      </c>
      <c r="B1158" s="2" t="s">
        <v>3146</v>
      </c>
      <c r="C1158" s="2">
        <v>6</v>
      </c>
      <c r="D1158" s="2" t="s">
        <v>839</v>
      </c>
    </row>
    <row r="1159" spans="1:4">
      <c r="A1159" s="3" t="s">
        <v>3147</v>
      </c>
      <c r="B1159" s="2" t="s">
        <v>3148</v>
      </c>
      <c r="C1159" s="2">
        <v>6</v>
      </c>
      <c r="D1159" s="2" t="s">
        <v>839</v>
      </c>
    </row>
    <row r="1160" spans="1:4">
      <c r="A1160" s="3" t="s">
        <v>3149</v>
      </c>
      <c r="B1160" s="2" t="s">
        <v>3150</v>
      </c>
      <c r="C1160" s="2">
        <v>6</v>
      </c>
      <c r="D1160" s="2" t="s">
        <v>839</v>
      </c>
    </row>
    <row r="1161" spans="1:4">
      <c r="A1161" s="3" t="s">
        <v>3151</v>
      </c>
      <c r="B1161" s="2" t="s">
        <v>3152</v>
      </c>
      <c r="C1161" s="2">
        <v>6</v>
      </c>
      <c r="D1161" s="2" t="s">
        <v>839</v>
      </c>
    </row>
    <row r="1162" spans="1:4">
      <c r="A1162" s="3" t="s">
        <v>3153</v>
      </c>
      <c r="B1162" s="2" t="s">
        <v>3154</v>
      </c>
      <c r="C1162" s="2">
        <v>6</v>
      </c>
      <c r="D1162" s="2" t="s">
        <v>839</v>
      </c>
    </row>
    <row r="1163" spans="1:4">
      <c r="A1163" s="3" t="s">
        <v>3155</v>
      </c>
      <c r="B1163" s="2" t="s">
        <v>3156</v>
      </c>
      <c r="C1163" s="2">
        <v>6</v>
      </c>
      <c r="D1163" s="2" t="s">
        <v>839</v>
      </c>
    </row>
    <row r="1164" spans="1:4">
      <c r="A1164" s="3" t="s">
        <v>3157</v>
      </c>
      <c r="B1164" s="2" t="s">
        <v>3158</v>
      </c>
      <c r="C1164" s="2">
        <v>6</v>
      </c>
      <c r="D1164" s="2" t="s">
        <v>839</v>
      </c>
    </row>
    <row r="1165" spans="1:4">
      <c r="A1165" s="3" t="s">
        <v>3159</v>
      </c>
      <c r="B1165" s="2" t="s">
        <v>3160</v>
      </c>
      <c r="C1165" s="2">
        <v>6</v>
      </c>
      <c r="D1165" s="2" t="s">
        <v>839</v>
      </c>
    </row>
    <row r="1166" spans="1:4">
      <c r="A1166" s="3" t="s">
        <v>3161</v>
      </c>
      <c r="B1166" s="2" t="s">
        <v>3162</v>
      </c>
      <c r="C1166" s="2">
        <v>6</v>
      </c>
      <c r="D1166" s="2" t="s">
        <v>839</v>
      </c>
    </row>
    <row r="1167" spans="1:4">
      <c r="A1167" s="3" t="s">
        <v>3163</v>
      </c>
      <c r="B1167" s="2" t="s">
        <v>3164</v>
      </c>
      <c r="C1167" s="2">
        <v>6</v>
      </c>
      <c r="D1167" s="2" t="s">
        <v>839</v>
      </c>
    </row>
    <row r="1168" spans="1:4">
      <c r="A1168" s="3" t="s">
        <v>3165</v>
      </c>
      <c r="B1168" s="2" t="s">
        <v>3166</v>
      </c>
      <c r="C1168" s="2">
        <v>6</v>
      </c>
      <c r="D1168" s="2" t="s">
        <v>839</v>
      </c>
    </row>
    <row r="1169" spans="1:4">
      <c r="A1169" s="3" t="s">
        <v>3167</v>
      </c>
      <c r="B1169" s="2" t="s">
        <v>3168</v>
      </c>
      <c r="C1169" s="2">
        <v>6</v>
      </c>
      <c r="D1169" s="2" t="s">
        <v>839</v>
      </c>
    </row>
    <row r="1170" spans="1:4">
      <c r="A1170" s="3" t="s">
        <v>3169</v>
      </c>
      <c r="B1170" s="2" t="s">
        <v>3170</v>
      </c>
      <c r="C1170" s="2">
        <v>6</v>
      </c>
      <c r="D1170" s="2" t="s">
        <v>839</v>
      </c>
    </row>
    <row r="1171" spans="1:4">
      <c r="A1171" s="3" t="s">
        <v>3171</v>
      </c>
      <c r="B1171" s="2" t="s">
        <v>3172</v>
      </c>
      <c r="C1171" s="2">
        <v>6</v>
      </c>
      <c r="D1171" s="2" t="s">
        <v>839</v>
      </c>
    </row>
    <row r="1172" spans="1:4">
      <c r="A1172" s="3" t="s">
        <v>3173</v>
      </c>
      <c r="B1172" s="2" t="s">
        <v>3174</v>
      </c>
      <c r="C1172" s="2">
        <v>6</v>
      </c>
      <c r="D1172" s="2" t="s">
        <v>839</v>
      </c>
    </row>
    <row r="1173" spans="1:4">
      <c r="A1173" s="3" t="s">
        <v>3175</v>
      </c>
      <c r="B1173" s="2" t="s">
        <v>3176</v>
      </c>
      <c r="C1173" s="2">
        <v>6</v>
      </c>
      <c r="D1173" s="2" t="s">
        <v>839</v>
      </c>
    </row>
    <row r="1174" spans="1:4">
      <c r="A1174" s="3" t="s">
        <v>3177</v>
      </c>
      <c r="B1174" s="2" t="s">
        <v>3178</v>
      </c>
      <c r="C1174" s="2">
        <v>6</v>
      </c>
      <c r="D1174" s="2" t="s">
        <v>839</v>
      </c>
    </row>
    <row r="1175" spans="1:4">
      <c r="A1175" s="3" t="s">
        <v>3179</v>
      </c>
      <c r="B1175" s="2" t="s">
        <v>3180</v>
      </c>
      <c r="C1175" s="2">
        <v>6</v>
      </c>
      <c r="D1175" s="2" t="s">
        <v>839</v>
      </c>
    </row>
    <row r="1176" spans="1:4">
      <c r="A1176" s="3" t="s">
        <v>3181</v>
      </c>
      <c r="B1176" s="2" t="s">
        <v>3182</v>
      </c>
      <c r="C1176" s="2">
        <v>6</v>
      </c>
      <c r="D1176" s="2" t="s">
        <v>839</v>
      </c>
    </row>
    <row r="1177" spans="1:4">
      <c r="A1177" s="3" t="s">
        <v>3183</v>
      </c>
      <c r="B1177" s="2" t="s">
        <v>3184</v>
      </c>
      <c r="C1177" s="2">
        <v>6</v>
      </c>
      <c r="D1177" s="2" t="s">
        <v>839</v>
      </c>
    </row>
    <row r="1178" spans="1:4">
      <c r="A1178" s="3" t="s">
        <v>3185</v>
      </c>
      <c r="B1178" s="2" t="s">
        <v>3186</v>
      </c>
      <c r="C1178" s="2">
        <v>6</v>
      </c>
      <c r="D1178" s="2" t="s">
        <v>839</v>
      </c>
    </row>
    <row r="1179" spans="1:4">
      <c r="A1179" s="3" t="s">
        <v>3187</v>
      </c>
      <c r="B1179" s="2" t="s">
        <v>3188</v>
      </c>
      <c r="C1179" s="2">
        <v>6</v>
      </c>
      <c r="D1179" s="2" t="s">
        <v>839</v>
      </c>
    </row>
    <row r="1180" spans="1:4">
      <c r="A1180" s="3" t="s">
        <v>3189</v>
      </c>
      <c r="B1180" s="2" t="s">
        <v>3190</v>
      </c>
      <c r="C1180" s="2">
        <v>6</v>
      </c>
      <c r="D1180" s="2" t="s">
        <v>839</v>
      </c>
    </row>
    <row r="1181" spans="1:4">
      <c r="A1181" s="3" t="s">
        <v>3191</v>
      </c>
      <c r="B1181" s="2" t="s">
        <v>3192</v>
      </c>
      <c r="C1181" s="2">
        <v>6</v>
      </c>
      <c r="D1181" s="2" t="s">
        <v>839</v>
      </c>
    </row>
    <row r="1182" spans="1:4">
      <c r="A1182" s="3" t="s">
        <v>3193</v>
      </c>
      <c r="B1182" s="2" t="s">
        <v>3194</v>
      </c>
      <c r="C1182" s="2">
        <v>6</v>
      </c>
      <c r="D1182" s="2" t="s">
        <v>839</v>
      </c>
    </row>
    <row r="1183" spans="1:4">
      <c r="A1183" s="3" t="s">
        <v>3195</v>
      </c>
      <c r="B1183" s="2" t="s">
        <v>3196</v>
      </c>
      <c r="C1183" s="2">
        <v>6</v>
      </c>
      <c r="D1183" s="2" t="s">
        <v>839</v>
      </c>
    </row>
    <row r="1184" spans="1:4">
      <c r="A1184" s="3" t="s">
        <v>3197</v>
      </c>
      <c r="B1184" s="2" t="s">
        <v>3198</v>
      </c>
      <c r="C1184" s="2">
        <v>6</v>
      </c>
      <c r="D1184" s="2" t="s">
        <v>839</v>
      </c>
    </row>
    <row r="1185" spans="1:4">
      <c r="A1185" s="3" t="s">
        <v>3199</v>
      </c>
      <c r="B1185" s="2" t="s">
        <v>3200</v>
      </c>
      <c r="C1185" s="2">
        <v>6</v>
      </c>
      <c r="D1185" s="2" t="s">
        <v>839</v>
      </c>
    </row>
    <row r="1186" spans="1:4">
      <c r="A1186" s="3" t="s">
        <v>3201</v>
      </c>
      <c r="B1186" s="2" t="s">
        <v>3202</v>
      </c>
      <c r="C1186" s="2">
        <v>6</v>
      </c>
      <c r="D1186" s="2" t="s">
        <v>839</v>
      </c>
    </row>
    <row r="1187" spans="1:4">
      <c r="A1187" s="3" t="s">
        <v>3203</v>
      </c>
      <c r="B1187" s="2" t="s">
        <v>3204</v>
      </c>
      <c r="C1187" s="2">
        <v>6</v>
      </c>
      <c r="D1187" s="2" t="s">
        <v>839</v>
      </c>
    </row>
    <row r="1188" spans="1:4">
      <c r="A1188" s="3" t="s">
        <v>3205</v>
      </c>
      <c r="B1188" s="2" t="s">
        <v>3206</v>
      </c>
      <c r="C1188" s="2">
        <v>6</v>
      </c>
      <c r="D1188" s="2" t="s">
        <v>839</v>
      </c>
    </row>
    <row r="1189" spans="1:4">
      <c r="A1189" s="3" t="s">
        <v>3207</v>
      </c>
      <c r="B1189" s="2" t="s">
        <v>3208</v>
      </c>
      <c r="C1189" s="2">
        <v>6</v>
      </c>
      <c r="D1189" s="2" t="s">
        <v>839</v>
      </c>
    </row>
    <row r="1190" spans="1:4">
      <c r="A1190" s="3" t="s">
        <v>3209</v>
      </c>
      <c r="B1190" s="2" t="s">
        <v>3210</v>
      </c>
      <c r="C1190" s="2">
        <v>6</v>
      </c>
      <c r="D1190" s="2" t="s">
        <v>839</v>
      </c>
    </row>
    <row r="1191" spans="1:4">
      <c r="A1191" s="3" t="s">
        <v>3211</v>
      </c>
      <c r="B1191" s="2" t="s">
        <v>3212</v>
      </c>
      <c r="C1191" s="2">
        <v>6</v>
      </c>
      <c r="D1191" s="2" t="s">
        <v>839</v>
      </c>
    </row>
    <row r="1192" spans="1:4">
      <c r="A1192" s="3" t="s">
        <v>3213</v>
      </c>
      <c r="B1192" s="2" t="s">
        <v>3214</v>
      </c>
      <c r="C1192" s="2">
        <v>6</v>
      </c>
      <c r="D1192" s="2" t="s">
        <v>839</v>
      </c>
    </row>
    <row r="1193" spans="1:4">
      <c r="A1193" s="3" t="s">
        <v>3215</v>
      </c>
      <c r="B1193" s="2" t="s">
        <v>3216</v>
      </c>
      <c r="C1193" s="2">
        <v>6</v>
      </c>
      <c r="D1193" s="2" t="s">
        <v>839</v>
      </c>
    </row>
    <row r="1194" spans="1:4">
      <c r="A1194" s="3" t="s">
        <v>3217</v>
      </c>
      <c r="B1194" s="2" t="s">
        <v>3218</v>
      </c>
      <c r="C1194" s="2">
        <v>6</v>
      </c>
      <c r="D1194" s="2" t="s">
        <v>839</v>
      </c>
    </row>
    <row r="1195" spans="1:4">
      <c r="A1195" s="3" t="s">
        <v>3219</v>
      </c>
      <c r="B1195" s="2" t="s">
        <v>3220</v>
      </c>
      <c r="C1195" s="2">
        <v>6</v>
      </c>
      <c r="D1195" s="2" t="s">
        <v>839</v>
      </c>
    </row>
    <row r="1196" spans="1:4">
      <c r="A1196" s="3" t="s">
        <v>3221</v>
      </c>
      <c r="B1196" s="2" t="s">
        <v>3222</v>
      </c>
      <c r="C1196" s="2">
        <v>6</v>
      </c>
      <c r="D1196" s="2" t="s">
        <v>839</v>
      </c>
    </row>
    <row r="1197" spans="1:4">
      <c r="A1197" s="3" t="s">
        <v>3223</v>
      </c>
      <c r="B1197" s="2" t="s">
        <v>3224</v>
      </c>
      <c r="C1197" s="2">
        <v>6</v>
      </c>
      <c r="D1197" s="2" t="s">
        <v>839</v>
      </c>
    </row>
    <row r="1198" spans="1:4">
      <c r="A1198" s="3" t="s">
        <v>3225</v>
      </c>
      <c r="B1198" s="2" t="s">
        <v>3226</v>
      </c>
      <c r="C1198" s="2">
        <v>6</v>
      </c>
      <c r="D1198" s="2" t="s">
        <v>839</v>
      </c>
    </row>
    <row r="1199" spans="1:4">
      <c r="A1199" s="3" t="s">
        <v>3227</v>
      </c>
      <c r="B1199" s="2" t="s">
        <v>3228</v>
      </c>
      <c r="C1199" s="2">
        <v>6</v>
      </c>
      <c r="D1199" s="2" t="s">
        <v>839</v>
      </c>
    </row>
    <row r="1200" spans="1:4">
      <c r="A1200" s="3" t="s">
        <v>3229</v>
      </c>
      <c r="B1200" s="2" t="s">
        <v>3230</v>
      </c>
      <c r="C1200" s="2">
        <v>6</v>
      </c>
      <c r="D1200" s="2" t="s">
        <v>839</v>
      </c>
    </row>
    <row r="1201" spans="1:4">
      <c r="A1201" s="3" t="s">
        <v>3231</v>
      </c>
      <c r="B1201" s="2" t="s">
        <v>3232</v>
      </c>
      <c r="C1201" s="2">
        <v>6</v>
      </c>
      <c r="D1201" s="2" t="s">
        <v>839</v>
      </c>
    </row>
    <row r="1202" spans="1:4">
      <c r="A1202" s="3" t="s">
        <v>3233</v>
      </c>
      <c r="B1202" s="2" t="s">
        <v>3234</v>
      </c>
      <c r="C1202" s="2">
        <v>6</v>
      </c>
      <c r="D1202" s="2" t="s">
        <v>839</v>
      </c>
    </row>
    <row r="1203" spans="1:4">
      <c r="A1203" s="3" t="s">
        <v>3235</v>
      </c>
      <c r="B1203" s="2" t="s">
        <v>3236</v>
      </c>
      <c r="C1203" s="2">
        <v>6</v>
      </c>
      <c r="D1203" s="2" t="s">
        <v>839</v>
      </c>
    </row>
    <row r="1204" spans="1:4">
      <c r="A1204" s="3" t="s">
        <v>3237</v>
      </c>
      <c r="B1204" s="2" t="s">
        <v>3238</v>
      </c>
      <c r="C1204" s="2">
        <v>6</v>
      </c>
      <c r="D1204" s="2" t="s">
        <v>839</v>
      </c>
    </row>
    <row r="1205" spans="1:4">
      <c r="A1205" s="3" t="s">
        <v>3239</v>
      </c>
      <c r="B1205" s="2" t="s">
        <v>3240</v>
      </c>
      <c r="C1205" s="2">
        <v>6</v>
      </c>
      <c r="D1205" s="2" t="s">
        <v>839</v>
      </c>
    </row>
    <row r="1206" spans="1:4">
      <c r="A1206" s="3" t="s">
        <v>3241</v>
      </c>
      <c r="B1206" s="2" t="s">
        <v>3242</v>
      </c>
      <c r="C1206" s="2">
        <v>6</v>
      </c>
      <c r="D1206" s="2" t="s">
        <v>839</v>
      </c>
    </row>
    <row r="1207" spans="1:4">
      <c r="A1207" s="3" t="s">
        <v>3243</v>
      </c>
      <c r="B1207" s="2" t="s">
        <v>3244</v>
      </c>
      <c r="C1207" s="2">
        <v>6</v>
      </c>
      <c r="D1207" s="2" t="s">
        <v>839</v>
      </c>
    </row>
    <row r="1208" spans="1:4">
      <c r="A1208" s="3" t="s">
        <v>3245</v>
      </c>
      <c r="B1208" s="2" t="s">
        <v>3246</v>
      </c>
      <c r="C1208" s="2">
        <v>6</v>
      </c>
      <c r="D1208" s="2" t="s">
        <v>839</v>
      </c>
    </row>
    <row r="1209" spans="1:4">
      <c r="A1209" s="3" t="s">
        <v>3247</v>
      </c>
      <c r="B1209" s="2" t="s">
        <v>3248</v>
      </c>
      <c r="C1209" s="2">
        <v>6</v>
      </c>
      <c r="D1209" s="2" t="s">
        <v>839</v>
      </c>
    </row>
    <row r="1210" spans="1:4">
      <c r="A1210" s="3" t="s">
        <v>3249</v>
      </c>
      <c r="B1210" s="2" t="s">
        <v>3250</v>
      </c>
      <c r="C1210" s="2">
        <v>6</v>
      </c>
      <c r="D1210" s="2" t="s">
        <v>839</v>
      </c>
    </row>
    <row r="1211" spans="1:4">
      <c r="A1211" s="3" t="s">
        <v>3251</v>
      </c>
      <c r="B1211" s="2" t="s">
        <v>3252</v>
      </c>
      <c r="C1211" s="2">
        <v>6</v>
      </c>
      <c r="D1211" s="2" t="s">
        <v>839</v>
      </c>
    </row>
    <row r="1212" spans="1:4">
      <c r="A1212" s="3" t="s">
        <v>3253</v>
      </c>
      <c r="B1212" s="2" t="s">
        <v>3254</v>
      </c>
      <c r="C1212" s="2">
        <v>6</v>
      </c>
      <c r="D1212" s="2" t="s">
        <v>839</v>
      </c>
    </row>
    <row r="1213" spans="1:4">
      <c r="A1213" s="3" t="s">
        <v>3255</v>
      </c>
      <c r="B1213" s="2" t="s">
        <v>3256</v>
      </c>
      <c r="C1213" s="2">
        <v>6</v>
      </c>
      <c r="D1213" s="2" t="s">
        <v>839</v>
      </c>
    </row>
    <row r="1214" spans="1:4">
      <c r="A1214" s="3" t="s">
        <v>3257</v>
      </c>
      <c r="B1214" s="2" t="s">
        <v>3258</v>
      </c>
      <c r="C1214" s="2">
        <v>6</v>
      </c>
      <c r="D1214" s="2" t="s">
        <v>839</v>
      </c>
    </row>
    <row r="1215" spans="1:4">
      <c r="A1215" s="3" t="s">
        <v>3259</v>
      </c>
      <c r="B1215" s="2" t="s">
        <v>3260</v>
      </c>
      <c r="C1215" s="2">
        <v>6</v>
      </c>
      <c r="D1215" s="2" t="s">
        <v>839</v>
      </c>
    </row>
    <row r="1216" spans="1:4">
      <c r="A1216" s="3" t="s">
        <v>3261</v>
      </c>
      <c r="B1216" s="2" t="s">
        <v>3262</v>
      </c>
      <c r="C1216" s="2">
        <v>6</v>
      </c>
      <c r="D1216" s="2" t="s">
        <v>839</v>
      </c>
    </row>
    <row r="1217" spans="1:4">
      <c r="A1217" s="3" t="s">
        <v>3263</v>
      </c>
      <c r="B1217" s="2" t="s">
        <v>3264</v>
      </c>
      <c r="C1217" s="2">
        <v>6</v>
      </c>
      <c r="D1217" s="2" t="s">
        <v>839</v>
      </c>
    </row>
    <row r="1218" spans="1:4">
      <c r="A1218" s="3" t="s">
        <v>3265</v>
      </c>
      <c r="B1218" s="2" t="s">
        <v>3266</v>
      </c>
      <c r="C1218" s="2">
        <v>6</v>
      </c>
      <c r="D1218" s="2" t="s">
        <v>839</v>
      </c>
    </row>
    <row r="1219" spans="1:4">
      <c r="A1219" s="3" t="s">
        <v>3267</v>
      </c>
      <c r="B1219" s="2" t="s">
        <v>3268</v>
      </c>
      <c r="C1219" s="2">
        <v>6</v>
      </c>
      <c r="D1219" s="2" t="s">
        <v>839</v>
      </c>
    </row>
    <row r="1220" spans="1:4">
      <c r="A1220" s="3" t="s">
        <v>3269</v>
      </c>
      <c r="B1220" s="2" t="s">
        <v>3270</v>
      </c>
      <c r="C1220" s="2">
        <v>6</v>
      </c>
      <c r="D1220" s="2" t="s">
        <v>839</v>
      </c>
    </row>
    <row r="1221" spans="1:4">
      <c r="A1221" s="3" t="s">
        <v>3271</v>
      </c>
      <c r="B1221" s="2" t="s">
        <v>3272</v>
      </c>
      <c r="C1221" s="2">
        <v>6</v>
      </c>
      <c r="D1221" s="2" t="s">
        <v>839</v>
      </c>
    </row>
    <row r="1222" spans="1:4">
      <c r="A1222" s="3" t="s">
        <v>3273</v>
      </c>
      <c r="B1222" s="2" t="s">
        <v>3274</v>
      </c>
      <c r="C1222" s="2">
        <v>6</v>
      </c>
      <c r="D1222" s="2" t="s">
        <v>839</v>
      </c>
    </row>
    <row r="1223" spans="1:4">
      <c r="A1223" s="3" t="s">
        <v>3275</v>
      </c>
      <c r="B1223" s="2" t="s">
        <v>3276</v>
      </c>
      <c r="C1223" s="2">
        <v>6</v>
      </c>
      <c r="D1223" s="2" t="s">
        <v>839</v>
      </c>
    </row>
    <row r="1224" spans="1:4">
      <c r="A1224" s="3" t="s">
        <v>3277</v>
      </c>
      <c r="B1224" s="2" t="s">
        <v>3278</v>
      </c>
      <c r="C1224" s="2">
        <v>6</v>
      </c>
      <c r="D1224" s="2" t="s">
        <v>839</v>
      </c>
    </row>
    <row r="1225" spans="1:4">
      <c r="A1225" s="3" t="s">
        <v>3279</v>
      </c>
      <c r="B1225" s="2" t="s">
        <v>3280</v>
      </c>
      <c r="C1225" s="2">
        <v>6</v>
      </c>
      <c r="D1225" s="2" t="s">
        <v>839</v>
      </c>
    </row>
    <row r="1226" spans="1:4">
      <c r="A1226" s="3" t="s">
        <v>3281</v>
      </c>
      <c r="B1226" s="2" t="s">
        <v>3282</v>
      </c>
      <c r="C1226" s="2">
        <v>6</v>
      </c>
      <c r="D1226" s="2" t="s">
        <v>839</v>
      </c>
    </row>
    <row r="1227" spans="1:4">
      <c r="A1227" s="3" t="s">
        <v>3283</v>
      </c>
      <c r="B1227" s="2" t="s">
        <v>3284</v>
      </c>
      <c r="C1227" s="2">
        <v>6</v>
      </c>
      <c r="D1227" s="2" t="s">
        <v>839</v>
      </c>
    </row>
    <row r="1228" spans="1:4">
      <c r="A1228" s="3" t="s">
        <v>3285</v>
      </c>
      <c r="B1228" s="2" t="s">
        <v>3286</v>
      </c>
      <c r="C1228" s="2">
        <v>6</v>
      </c>
      <c r="D1228" s="2" t="s">
        <v>839</v>
      </c>
    </row>
    <row r="1229" spans="1:4">
      <c r="A1229" s="3" t="s">
        <v>3287</v>
      </c>
      <c r="B1229" s="2" t="s">
        <v>3288</v>
      </c>
      <c r="C1229" s="2">
        <v>6</v>
      </c>
      <c r="D1229" s="2" t="s">
        <v>839</v>
      </c>
    </row>
    <row r="1230" spans="1:4">
      <c r="A1230" s="3" t="s">
        <v>3289</v>
      </c>
      <c r="B1230" s="2" t="s">
        <v>3290</v>
      </c>
      <c r="C1230" s="2">
        <v>6</v>
      </c>
      <c r="D1230" s="2" t="s">
        <v>839</v>
      </c>
    </row>
    <row r="1231" spans="1:4">
      <c r="A1231" s="3" t="s">
        <v>3291</v>
      </c>
      <c r="B1231" s="2" t="s">
        <v>3292</v>
      </c>
      <c r="C1231" s="2">
        <v>6</v>
      </c>
      <c r="D1231" s="2" t="s">
        <v>839</v>
      </c>
    </row>
    <row r="1232" spans="1:4">
      <c r="A1232" s="3" t="s">
        <v>3293</v>
      </c>
      <c r="B1232" s="2" t="s">
        <v>3294</v>
      </c>
      <c r="C1232" s="2">
        <v>6</v>
      </c>
      <c r="D1232" s="2" t="s">
        <v>839</v>
      </c>
    </row>
    <row r="1233" spans="1:4">
      <c r="A1233" s="3" t="s">
        <v>3295</v>
      </c>
      <c r="B1233" s="2" t="s">
        <v>3296</v>
      </c>
      <c r="C1233" s="2">
        <v>6</v>
      </c>
      <c r="D1233" s="2" t="s">
        <v>839</v>
      </c>
    </row>
    <row r="1234" spans="1:4">
      <c r="A1234" s="3" t="s">
        <v>3297</v>
      </c>
      <c r="B1234" s="2" t="s">
        <v>3298</v>
      </c>
      <c r="C1234" s="2">
        <v>6</v>
      </c>
      <c r="D1234" s="2" t="s">
        <v>839</v>
      </c>
    </row>
    <row r="1235" spans="1:4">
      <c r="A1235" s="3" t="s">
        <v>3299</v>
      </c>
      <c r="B1235" s="2" t="s">
        <v>3300</v>
      </c>
      <c r="C1235" s="2">
        <v>6</v>
      </c>
      <c r="D1235" s="2" t="s">
        <v>839</v>
      </c>
    </row>
    <row r="1236" spans="1:4">
      <c r="A1236" s="3" t="s">
        <v>3301</v>
      </c>
      <c r="B1236" s="2" t="s">
        <v>3302</v>
      </c>
      <c r="C1236" s="2">
        <v>6</v>
      </c>
      <c r="D1236" s="2" t="s">
        <v>839</v>
      </c>
    </row>
    <row r="1237" spans="1:4">
      <c r="A1237" s="3" t="s">
        <v>3303</v>
      </c>
      <c r="B1237" s="2" t="s">
        <v>3304</v>
      </c>
      <c r="C1237" s="2">
        <v>6</v>
      </c>
      <c r="D1237" s="2" t="s">
        <v>839</v>
      </c>
    </row>
    <row r="1238" spans="1:4">
      <c r="A1238" s="3" t="s">
        <v>3305</v>
      </c>
      <c r="B1238" s="2" t="s">
        <v>3306</v>
      </c>
      <c r="C1238" s="2">
        <v>6</v>
      </c>
      <c r="D1238" s="2" t="s">
        <v>839</v>
      </c>
    </row>
    <row r="1239" spans="1:4">
      <c r="A1239" s="3" t="s">
        <v>3307</v>
      </c>
      <c r="B1239" s="2" t="s">
        <v>3308</v>
      </c>
      <c r="C1239" s="2">
        <v>6</v>
      </c>
      <c r="D1239" s="2" t="s">
        <v>839</v>
      </c>
    </row>
    <row r="1240" spans="1:4">
      <c r="A1240" s="3" t="s">
        <v>3309</v>
      </c>
      <c r="B1240" s="2" t="s">
        <v>3310</v>
      </c>
      <c r="C1240" s="2">
        <v>6</v>
      </c>
      <c r="D1240" s="2" t="s">
        <v>839</v>
      </c>
    </row>
    <row r="1241" spans="1:4">
      <c r="A1241" s="3" t="s">
        <v>3311</v>
      </c>
      <c r="B1241" s="2" t="s">
        <v>3312</v>
      </c>
      <c r="C1241" s="2">
        <v>6</v>
      </c>
      <c r="D1241" s="2" t="s">
        <v>839</v>
      </c>
    </row>
    <row r="1242" spans="1:4">
      <c r="A1242" s="3" t="s">
        <v>3313</v>
      </c>
      <c r="B1242" s="2" t="s">
        <v>3314</v>
      </c>
      <c r="C1242" s="2">
        <v>6</v>
      </c>
      <c r="D1242" s="2" t="s">
        <v>839</v>
      </c>
    </row>
    <row r="1243" spans="1:4">
      <c r="A1243" s="3" t="s">
        <v>3315</v>
      </c>
      <c r="B1243" s="2" t="s">
        <v>3316</v>
      </c>
      <c r="C1243" s="2">
        <v>6</v>
      </c>
      <c r="D1243" s="2" t="s">
        <v>839</v>
      </c>
    </row>
    <row r="1244" spans="1:4">
      <c r="A1244" s="3" t="s">
        <v>3317</v>
      </c>
      <c r="B1244" s="2" t="s">
        <v>3318</v>
      </c>
      <c r="C1244" s="2">
        <v>6</v>
      </c>
      <c r="D1244" s="2" t="s">
        <v>839</v>
      </c>
    </row>
    <row r="1245" spans="1:4">
      <c r="A1245" s="3" t="s">
        <v>3319</v>
      </c>
      <c r="B1245" s="2" t="s">
        <v>3320</v>
      </c>
      <c r="C1245" s="2">
        <v>6</v>
      </c>
      <c r="D1245" s="2" t="s">
        <v>839</v>
      </c>
    </row>
    <row r="1246" spans="1:4">
      <c r="A1246" s="3" t="s">
        <v>3321</v>
      </c>
      <c r="B1246" s="2" t="s">
        <v>3322</v>
      </c>
      <c r="C1246" s="2">
        <v>6</v>
      </c>
      <c r="D1246" s="2" t="s">
        <v>839</v>
      </c>
    </row>
    <row r="1247" spans="1:4">
      <c r="A1247" s="3" t="s">
        <v>3323</v>
      </c>
      <c r="B1247" s="2" t="s">
        <v>3324</v>
      </c>
      <c r="C1247" s="2">
        <v>6</v>
      </c>
      <c r="D1247" s="2" t="s">
        <v>839</v>
      </c>
    </row>
    <row r="1248" spans="1:4">
      <c r="A1248" s="3" t="s">
        <v>3325</v>
      </c>
      <c r="B1248" s="2" t="s">
        <v>3326</v>
      </c>
      <c r="C1248" s="2">
        <v>6</v>
      </c>
      <c r="D1248" s="2" t="s">
        <v>839</v>
      </c>
    </row>
    <row r="1249" spans="1:4">
      <c r="A1249" s="3" t="s">
        <v>3327</v>
      </c>
      <c r="B1249" s="2" t="s">
        <v>3328</v>
      </c>
      <c r="C1249" s="2">
        <v>6</v>
      </c>
      <c r="D1249" s="2" t="s">
        <v>839</v>
      </c>
    </row>
    <row r="1250" spans="1:4">
      <c r="A1250" s="3" t="s">
        <v>3329</v>
      </c>
      <c r="B1250" s="2" t="s">
        <v>3330</v>
      </c>
      <c r="C1250" s="2">
        <v>6</v>
      </c>
      <c r="D1250" s="2" t="s">
        <v>839</v>
      </c>
    </row>
    <row r="1251" spans="1:4">
      <c r="A1251" s="3" t="s">
        <v>3331</v>
      </c>
      <c r="B1251" s="2" t="s">
        <v>3332</v>
      </c>
      <c r="C1251" s="2">
        <v>6</v>
      </c>
      <c r="D1251" s="2" t="s">
        <v>839</v>
      </c>
    </row>
    <row r="1252" spans="1:4">
      <c r="A1252" s="3" t="s">
        <v>3333</v>
      </c>
      <c r="B1252" s="2" t="s">
        <v>3334</v>
      </c>
      <c r="C1252" s="2">
        <v>6</v>
      </c>
      <c r="D1252" s="2" t="s">
        <v>839</v>
      </c>
    </row>
    <row r="1253" spans="1:4">
      <c r="A1253" s="3" t="s">
        <v>3335</v>
      </c>
      <c r="B1253" s="2" t="s">
        <v>3336</v>
      </c>
      <c r="C1253" s="2">
        <v>6</v>
      </c>
      <c r="D1253" s="2" t="s">
        <v>839</v>
      </c>
    </row>
    <row r="1254" spans="1:4">
      <c r="A1254" s="3" t="s">
        <v>3337</v>
      </c>
      <c r="B1254" s="2" t="s">
        <v>3338</v>
      </c>
      <c r="C1254" s="2">
        <v>6</v>
      </c>
      <c r="D1254" s="2" t="s">
        <v>839</v>
      </c>
    </row>
    <row r="1255" spans="1:4">
      <c r="A1255" s="3" t="s">
        <v>3339</v>
      </c>
      <c r="B1255" s="2" t="s">
        <v>3340</v>
      </c>
      <c r="C1255" s="2">
        <v>6</v>
      </c>
      <c r="D1255" s="2" t="s">
        <v>839</v>
      </c>
    </row>
    <row r="1256" spans="1:4">
      <c r="A1256" s="3" t="s">
        <v>3341</v>
      </c>
      <c r="B1256" s="2" t="s">
        <v>3342</v>
      </c>
      <c r="C1256" s="2">
        <v>6</v>
      </c>
      <c r="D1256" s="2" t="s">
        <v>839</v>
      </c>
    </row>
    <row r="1257" spans="1:4">
      <c r="A1257" s="3" t="s">
        <v>3343</v>
      </c>
      <c r="B1257" s="2" t="s">
        <v>3344</v>
      </c>
      <c r="C1257" s="2">
        <v>6</v>
      </c>
      <c r="D1257" s="2" t="s">
        <v>839</v>
      </c>
    </row>
    <row r="1258" spans="1:4">
      <c r="A1258" s="3" t="s">
        <v>3345</v>
      </c>
      <c r="B1258" s="2" t="s">
        <v>3346</v>
      </c>
      <c r="C1258" s="2">
        <v>6</v>
      </c>
      <c r="D1258" s="2" t="s">
        <v>839</v>
      </c>
    </row>
    <row r="1259" spans="1:4">
      <c r="A1259" s="3" t="s">
        <v>3347</v>
      </c>
      <c r="B1259" s="2" t="s">
        <v>3348</v>
      </c>
      <c r="C1259" s="2">
        <v>6</v>
      </c>
      <c r="D1259" s="2" t="s">
        <v>839</v>
      </c>
    </row>
    <row r="1260" spans="1:4">
      <c r="A1260" s="3" t="s">
        <v>3349</v>
      </c>
      <c r="B1260" s="2" t="s">
        <v>3350</v>
      </c>
      <c r="C1260" s="2">
        <v>6</v>
      </c>
      <c r="D1260" s="2" t="s">
        <v>839</v>
      </c>
    </row>
    <row r="1261" spans="1:4">
      <c r="A1261" s="3" t="s">
        <v>3351</v>
      </c>
      <c r="B1261" s="2" t="s">
        <v>3352</v>
      </c>
      <c r="C1261" s="2">
        <v>6</v>
      </c>
      <c r="D1261" s="2" t="s">
        <v>839</v>
      </c>
    </row>
    <row r="1262" spans="1:4">
      <c r="A1262" s="3" t="s">
        <v>3353</v>
      </c>
      <c r="B1262" s="2" t="s">
        <v>3354</v>
      </c>
      <c r="C1262" s="2">
        <v>6</v>
      </c>
      <c r="D1262" s="2" t="s">
        <v>839</v>
      </c>
    </row>
    <row r="1263" spans="1:4">
      <c r="A1263" s="3" t="s">
        <v>3355</v>
      </c>
      <c r="B1263" s="2" t="s">
        <v>3356</v>
      </c>
      <c r="C1263" s="2">
        <v>6</v>
      </c>
      <c r="D1263" s="2" t="s">
        <v>839</v>
      </c>
    </row>
    <row r="1264" spans="1:4">
      <c r="A1264" s="3" t="s">
        <v>3357</v>
      </c>
      <c r="B1264" s="2" t="s">
        <v>3358</v>
      </c>
      <c r="C1264" s="2">
        <v>6</v>
      </c>
      <c r="D1264" s="2" t="s">
        <v>839</v>
      </c>
    </row>
    <row r="1265" spans="1:4">
      <c r="A1265" s="3" t="s">
        <v>3359</v>
      </c>
      <c r="B1265" s="2" t="s">
        <v>3360</v>
      </c>
      <c r="C1265" s="2">
        <v>6</v>
      </c>
      <c r="D1265" s="2" t="s">
        <v>839</v>
      </c>
    </row>
    <row r="1266" spans="1:4">
      <c r="A1266" s="3" t="s">
        <v>3361</v>
      </c>
      <c r="B1266" s="2" t="s">
        <v>3362</v>
      </c>
      <c r="C1266" s="2">
        <v>6</v>
      </c>
      <c r="D1266" s="2" t="s">
        <v>839</v>
      </c>
    </row>
    <row r="1267" spans="1:4">
      <c r="A1267" s="3" t="s">
        <v>3363</v>
      </c>
      <c r="B1267" s="2" t="s">
        <v>3364</v>
      </c>
      <c r="C1267" s="2">
        <v>6</v>
      </c>
      <c r="D1267" s="2" t="s">
        <v>839</v>
      </c>
    </row>
    <row r="1268" spans="1:4">
      <c r="A1268" s="3" t="s">
        <v>3365</v>
      </c>
      <c r="B1268" s="2" t="s">
        <v>3366</v>
      </c>
      <c r="C1268" s="2">
        <v>6</v>
      </c>
      <c r="D1268" s="2" t="s">
        <v>839</v>
      </c>
    </row>
    <row r="1269" spans="1:4">
      <c r="A1269" s="3" t="s">
        <v>3367</v>
      </c>
      <c r="B1269" s="2" t="s">
        <v>3368</v>
      </c>
      <c r="C1269" s="2">
        <v>6</v>
      </c>
      <c r="D1269" s="2" t="s">
        <v>839</v>
      </c>
    </row>
    <row r="1270" spans="1:4">
      <c r="A1270" s="3" t="s">
        <v>3369</v>
      </c>
      <c r="B1270" s="2" t="s">
        <v>3370</v>
      </c>
      <c r="C1270" s="2">
        <v>6</v>
      </c>
      <c r="D1270" s="2" t="s">
        <v>839</v>
      </c>
    </row>
    <row r="1271" spans="1:4">
      <c r="A1271" s="3" t="s">
        <v>3371</v>
      </c>
      <c r="B1271" s="2" t="s">
        <v>3372</v>
      </c>
      <c r="C1271" s="2">
        <v>6</v>
      </c>
      <c r="D1271" s="2" t="s">
        <v>839</v>
      </c>
    </row>
    <row r="1272" spans="1:4">
      <c r="A1272" s="3" t="s">
        <v>3373</v>
      </c>
      <c r="B1272" s="2" t="s">
        <v>3374</v>
      </c>
      <c r="C1272" s="2">
        <v>6</v>
      </c>
      <c r="D1272" s="2" t="s">
        <v>839</v>
      </c>
    </row>
    <row r="1273" spans="1:4">
      <c r="A1273" s="3" t="s">
        <v>3375</v>
      </c>
      <c r="B1273" s="2" t="s">
        <v>3376</v>
      </c>
      <c r="C1273" s="2">
        <v>6</v>
      </c>
      <c r="D1273" s="2" t="s">
        <v>839</v>
      </c>
    </row>
    <row r="1274" spans="1:4">
      <c r="A1274" s="3" t="s">
        <v>3377</v>
      </c>
      <c r="B1274" s="2" t="s">
        <v>3378</v>
      </c>
      <c r="C1274" s="2">
        <v>6</v>
      </c>
      <c r="D1274" s="2" t="s">
        <v>839</v>
      </c>
    </row>
    <row r="1275" spans="1:4">
      <c r="A1275" s="3" t="s">
        <v>3379</v>
      </c>
      <c r="B1275" s="2" t="s">
        <v>3380</v>
      </c>
      <c r="C1275" s="2">
        <v>6</v>
      </c>
      <c r="D1275" s="2" t="s">
        <v>839</v>
      </c>
    </row>
    <row r="1276" spans="1:4">
      <c r="A1276" s="3" t="s">
        <v>3381</v>
      </c>
      <c r="B1276" s="2" t="s">
        <v>3382</v>
      </c>
      <c r="C1276" s="2">
        <v>6</v>
      </c>
      <c r="D1276" s="2" t="s">
        <v>839</v>
      </c>
    </row>
    <row r="1277" spans="1:4">
      <c r="A1277" s="3" t="s">
        <v>3383</v>
      </c>
      <c r="B1277" s="2" t="s">
        <v>3384</v>
      </c>
      <c r="C1277" s="2">
        <v>6</v>
      </c>
      <c r="D1277" s="2" t="s">
        <v>839</v>
      </c>
    </row>
    <row r="1278" spans="1:4">
      <c r="A1278" s="3" t="s">
        <v>3385</v>
      </c>
      <c r="B1278" s="2" t="s">
        <v>3386</v>
      </c>
      <c r="C1278" s="2">
        <v>6</v>
      </c>
      <c r="D1278" s="2" t="s">
        <v>839</v>
      </c>
    </row>
    <row r="1279" spans="1:4">
      <c r="A1279" s="3" t="s">
        <v>3387</v>
      </c>
      <c r="B1279" s="2" t="s">
        <v>3388</v>
      </c>
      <c r="C1279" s="2">
        <v>6</v>
      </c>
      <c r="D1279" s="2" t="s">
        <v>839</v>
      </c>
    </row>
    <row r="1280" spans="1:4">
      <c r="A1280" s="3" t="s">
        <v>3389</v>
      </c>
      <c r="B1280" s="2" t="s">
        <v>3390</v>
      </c>
      <c r="C1280" s="2">
        <v>6</v>
      </c>
      <c r="D1280" s="2" t="s">
        <v>839</v>
      </c>
    </row>
    <row r="1281" spans="1:4">
      <c r="A1281" s="3" t="s">
        <v>3391</v>
      </c>
      <c r="B1281" s="2" t="s">
        <v>3392</v>
      </c>
      <c r="C1281" s="2">
        <v>6</v>
      </c>
      <c r="D1281" s="2" t="s">
        <v>839</v>
      </c>
    </row>
    <row r="1282" spans="1:4">
      <c r="A1282" s="3" t="s">
        <v>3393</v>
      </c>
      <c r="B1282" s="2" t="s">
        <v>3394</v>
      </c>
      <c r="C1282" s="2">
        <v>6</v>
      </c>
      <c r="D1282" s="2" t="s">
        <v>839</v>
      </c>
    </row>
    <row r="1283" spans="1:4">
      <c r="A1283" s="3" t="s">
        <v>3395</v>
      </c>
      <c r="B1283" s="2" t="s">
        <v>3396</v>
      </c>
      <c r="C1283" s="2">
        <v>6</v>
      </c>
      <c r="D1283" s="2" t="s">
        <v>839</v>
      </c>
    </row>
    <row r="1284" spans="1:4">
      <c r="A1284" s="3" t="s">
        <v>3397</v>
      </c>
      <c r="B1284" s="2" t="s">
        <v>3398</v>
      </c>
      <c r="C1284" s="2">
        <v>6</v>
      </c>
      <c r="D1284" s="2" t="s">
        <v>839</v>
      </c>
    </row>
    <row r="1285" spans="1:4">
      <c r="A1285" s="3" t="s">
        <v>3399</v>
      </c>
      <c r="B1285" s="2" t="s">
        <v>3400</v>
      </c>
      <c r="C1285" s="2">
        <v>6</v>
      </c>
      <c r="D1285" s="2" t="s">
        <v>839</v>
      </c>
    </row>
    <row r="1286" spans="1:4">
      <c r="A1286" s="3" t="s">
        <v>3401</v>
      </c>
      <c r="B1286" s="2" t="s">
        <v>3402</v>
      </c>
      <c r="C1286" s="2">
        <v>6</v>
      </c>
      <c r="D1286" s="2" t="s">
        <v>839</v>
      </c>
    </row>
    <row r="1287" spans="1:4">
      <c r="A1287" s="3" t="s">
        <v>3403</v>
      </c>
      <c r="B1287" s="2" t="s">
        <v>3404</v>
      </c>
      <c r="C1287" s="2">
        <v>6</v>
      </c>
      <c r="D1287" s="2" t="s">
        <v>839</v>
      </c>
    </row>
    <row r="1288" spans="1:4">
      <c r="A1288" s="3" t="s">
        <v>3405</v>
      </c>
      <c r="B1288" s="2" t="s">
        <v>3406</v>
      </c>
      <c r="C1288" s="2">
        <v>6</v>
      </c>
      <c r="D1288" s="2" t="s">
        <v>839</v>
      </c>
    </row>
    <row r="1289" spans="1:4">
      <c r="A1289" s="3" t="s">
        <v>3407</v>
      </c>
      <c r="B1289" s="2" t="s">
        <v>3408</v>
      </c>
      <c r="C1289" s="2">
        <v>6</v>
      </c>
      <c r="D1289" s="2" t="s">
        <v>839</v>
      </c>
    </row>
    <row r="1290" spans="1:4">
      <c r="A1290" s="3" t="s">
        <v>3409</v>
      </c>
      <c r="B1290" s="2" t="s">
        <v>3410</v>
      </c>
      <c r="C1290" s="2">
        <v>6</v>
      </c>
      <c r="D1290" s="2" t="s">
        <v>839</v>
      </c>
    </row>
    <row r="1291" spans="1:4">
      <c r="A1291" s="3" t="s">
        <v>3411</v>
      </c>
      <c r="B1291" s="2" t="s">
        <v>3412</v>
      </c>
      <c r="C1291" s="2">
        <v>6</v>
      </c>
      <c r="D1291" s="2" t="s">
        <v>839</v>
      </c>
    </row>
    <row r="1292" spans="1:4">
      <c r="A1292" s="3" t="s">
        <v>3413</v>
      </c>
      <c r="B1292" s="2" t="s">
        <v>3414</v>
      </c>
      <c r="C1292" s="2">
        <v>6</v>
      </c>
      <c r="D1292" s="2" t="s">
        <v>839</v>
      </c>
    </row>
    <row r="1293" spans="1:4">
      <c r="A1293" s="3" t="s">
        <v>3415</v>
      </c>
      <c r="B1293" s="2" t="s">
        <v>3416</v>
      </c>
      <c r="C1293" s="2">
        <v>6</v>
      </c>
      <c r="D1293" s="2" t="s">
        <v>839</v>
      </c>
    </row>
  </sheetData>
  <mergeCells count="1">
    <mergeCell ref="A1:D2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244"/>
  <sheetViews>
    <sheetView workbookViewId="0">
      <selection activeCell="D3" sqref="D1:D1048576"/>
    </sheetView>
  </sheetViews>
  <sheetFormatPr defaultRowHeight="13.8"/>
  <cols>
    <col min="1" max="1" width="15" customWidth="1"/>
    <col min="2" max="2" width="152.19921875" customWidth="1"/>
    <col min="3" max="3" width="10" customWidth="1"/>
    <col min="4" max="4" width="42" hidden="1" customWidth="1"/>
  </cols>
  <sheetData>
    <row r="1" spans="1:4" ht="17.399999999999999" customHeight="1">
      <c r="A1" s="307" t="s">
        <v>3417</v>
      </c>
      <c r="B1" s="307" t="s">
        <v>3417</v>
      </c>
      <c r="C1" s="307" t="s">
        <v>3417</v>
      </c>
      <c r="D1" s="307" t="s">
        <v>3417</v>
      </c>
    </row>
    <row r="2" spans="1:4" ht="17.399999999999999" customHeight="1">
      <c r="A2" s="307" t="s">
        <v>3417</v>
      </c>
      <c r="B2" s="307" t="s">
        <v>3417</v>
      </c>
      <c r="C2" s="307" t="s">
        <v>3417</v>
      </c>
      <c r="D2" s="307" t="s">
        <v>3417</v>
      </c>
    </row>
    <row r="3" spans="1:4" ht="14.25" customHeight="1">
      <c r="A3" s="1" t="s">
        <v>3418</v>
      </c>
      <c r="B3" s="1" t="s">
        <v>834</v>
      </c>
      <c r="C3" s="1" t="s">
        <v>835</v>
      </c>
      <c r="D3" s="1" t="s">
        <v>836</v>
      </c>
    </row>
    <row r="4" spans="1:4">
      <c r="A4" s="3" t="s">
        <v>3419</v>
      </c>
      <c r="B4" s="2" t="s">
        <v>3420</v>
      </c>
      <c r="C4" s="2">
        <v>6</v>
      </c>
      <c r="D4" s="2" t="s">
        <v>839</v>
      </c>
    </row>
    <row r="5" spans="1:4">
      <c r="A5" s="3" t="s">
        <v>3421</v>
      </c>
      <c r="B5" s="2" t="s">
        <v>3422</v>
      </c>
      <c r="C5" s="2">
        <v>6</v>
      </c>
      <c r="D5" s="2" t="s">
        <v>839</v>
      </c>
    </row>
    <row r="6" spans="1:4">
      <c r="A6" s="3" t="s">
        <v>3423</v>
      </c>
      <c r="B6" s="2" t="s">
        <v>3424</v>
      </c>
      <c r="C6" s="2">
        <v>6</v>
      </c>
      <c r="D6" s="2" t="s">
        <v>839</v>
      </c>
    </row>
    <row r="7" spans="1:4">
      <c r="A7" s="3" t="s">
        <v>3425</v>
      </c>
      <c r="B7" s="2" t="s">
        <v>3426</v>
      </c>
      <c r="C7" s="2">
        <v>6</v>
      </c>
      <c r="D7" s="2" t="s">
        <v>839</v>
      </c>
    </row>
    <row r="8" spans="1:4">
      <c r="A8" s="3" t="s">
        <v>840</v>
      </c>
      <c r="B8" s="2" t="s">
        <v>841</v>
      </c>
      <c r="C8" s="2">
        <v>6</v>
      </c>
      <c r="D8" s="2" t="s">
        <v>839</v>
      </c>
    </row>
    <row r="9" spans="1:4">
      <c r="A9" s="3" t="s">
        <v>3427</v>
      </c>
      <c r="B9" s="2" t="s">
        <v>3428</v>
      </c>
      <c r="C9" s="2">
        <v>6</v>
      </c>
      <c r="D9" s="2" t="s">
        <v>839</v>
      </c>
    </row>
    <row r="10" spans="1:4">
      <c r="A10" s="3" t="s">
        <v>3429</v>
      </c>
      <c r="B10" s="2" t="s">
        <v>3430</v>
      </c>
      <c r="C10" s="2">
        <v>6</v>
      </c>
      <c r="D10" s="2" t="s">
        <v>839</v>
      </c>
    </row>
    <row r="11" spans="1:4">
      <c r="A11" s="3" t="s">
        <v>3431</v>
      </c>
      <c r="B11" s="2" t="s">
        <v>3432</v>
      </c>
      <c r="C11" s="2">
        <v>6</v>
      </c>
      <c r="D11" s="2" t="s">
        <v>839</v>
      </c>
    </row>
    <row r="12" spans="1:4">
      <c r="A12" s="3" t="s">
        <v>850</v>
      </c>
      <c r="B12" s="2" t="s">
        <v>3433</v>
      </c>
      <c r="C12" s="2">
        <v>6</v>
      </c>
      <c r="D12" s="2" t="s">
        <v>839</v>
      </c>
    </row>
    <row r="13" spans="1:4">
      <c r="A13" s="3" t="s">
        <v>3434</v>
      </c>
      <c r="B13" s="2" t="s">
        <v>3435</v>
      </c>
      <c r="C13" s="2">
        <v>6</v>
      </c>
      <c r="D13" s="2" t="s">
        <v>839</v>
      </c>
    </row>
    <row r="14" spans="1:4">
      <c r="A14" s="3" t="s">
        <v>852</v>
      </c>
      <c r="B14" s="2" t="s">
        <v>853</v>
      </c>
      <c r="C14" s="2">
        <v>6</v>
      </c>
      <c r="D14" s="2" t="s">
        <v>839</v>
      </c>
    </row>
    <row r="15" spans="1:4">
      <c r="A15" s="3" t="s">
        <v>854</v>
      </c>
      <c r="B15" s="2" t="s">
        <v>855</v>
      </c>
      <c r="C15" s="2">
        <v>6</v>
      </c>
      <c r="D15" s="2" t="s">
        <v>839</v>
      </c>
    </row>
    <row r="16" spans="1:4">
      <c r="A16" s="3" t="s">
        <v>856</v>
      </c>
      <c r="B16" s="2" t="s">
        <v>3436</v>
      </c>
      <c r="C16" s="2">
        <v>6</v>
      </c>
      <c r="D16" s="2" t="s">
        <v>839</v>
      </c>
    </row>
    <row r="17" spans="1:4">
      <c r="A17" s="3" t="s">
        <v>3437</v>
      </c>
      <c r="B17" s="2" t="s">
        <v>859</v>
      </c>
      <c r="C17" s="2">
        <v>6</v>
      </c>
      <c r="D17" s="2" t="s">
        <v>839</v>
      </c>
    </row>
    <row r="18" spans="1:4">
      <c r="A18" s="3" t="s">
        <v>3438</v>
      </c>
      <c r="B18" s="2" t="s">
        <v>861</v>
      </c>
      <c r="C18" s="2">
        <v>6</v>
      </c>
      <c r="D18" s="2" t="s">
        <v>839</v>
      </c>
    </row>
    <row r="19" spans="1:4">
      <c r="A19" s="3" t="s">
        <v>3439</v>
      </c>
      <c r="B19" s="2" t="s">
        <v>3440</v>
      </c>
      <c r="C19" s="2">
        <v>6</v>
      </c>
      <c r="D19" s="2" t="s">
        <v>839</v>
      </c>
    </row>
    <row r="20" spans="1:4">
      <c r="A20" s="3" t="s">
        <v>864</v>
      </c>
      <c r="B20" s="2" t="s">
        <v>3441</v>
      </c>
      <c r="C20" s="2">
        <v>6</v>
      </c>
      <c r="D20" s="2" t="s">
        <v>839</v>
      </c>
    </row>
    <row r="21" spans="1:4">
      <c r="A21" s="3" t="s">
        <v>866</v>
      </c>
      <c r="B21" s="2" t="s">
        <v>867</v>
      </c>
      <c r="C21" s="2">
        <v>6</v>
      </c>
      <c r="D21" s="2" t="s">
        <v>839</v>
      </c>
    </row>
    <row r="22" spans="1:4">
      <c r="A22" s="3" t="s">
        <v>868</v>
      </c>
      <c r="B22" s="2" t="s">
        <v>869</v>
      </c>
      <c r="C22" s="2">
        <v>6</v>
      </c>
      <c r="D22" s="2" t="s">
        <v>839</v>
      </c>
    </row>
    <row r="23" spans="1:4">
      <c r="A23" s="3" t="s">
        <v>870</v>
      </c>
      <c r="B23" s="2" t="s">
        <v>871</v>
      </c>
      <c r="C23" s="2">
        <v>6</v>
      </c>
      <c r="D23" s="2" t="s">
        <v>839</v>
      </c>
    </row>
    <row r="24" spans="1:4">
      <c r="A24" s="3" t="s">
        <v>872</v>
      </c>
      <c r="B24" s="2" t="s">
        <v>873</v>
      </c>
      <c r="C24" s="2">
        <v>6</v>
      </c>
      <c r="D24" s="2" t="s">
        <v>839</v>
      </c>
    </row>
    <row r="25" spans="1:4">
      <c r="A25" s="3" t="s">
        <v>874</v>
      </c>
      <c r="B25" s="2" t="s">
        <v>3442</v>
      </c>
      <c r="C25" s="2">
        <v>6</v>
      </c>
      <c r="D25" s="2" t="s">
        <v>839</v>
      </c>
    </row>
    <row r="26" spans="1:4">
      <c r="A26" s="3" t="s">
        <v>876</v>
      </c>
      <c r="B26" s="2" t="s">
        <v>877</v>
      </c>
      <c r="C26" s="2">
        <v>6</v>
      </c>
      <c r="D26" s="2" t="s">
        <v>839</v>
      </c>
    </row>
    <row r="27" spans="1:4">
      <c r="A27" s="3" t="s">
        <v>878</v>
      </c>
      <c r="B27" s="2" t="s">
        <v>879</v>
      </c>
      <c r="C27" s="2">
        <v>6</v>
      </c>
      <c r="D27" s="2" t="s">
        <v>839</v>
      </c>
    </row>
    <row r="28" spans="1:4">
      <c r="A28" s="3" t="s">
        <v>880</v>
      </c>
      <c r="B28" s="2" t="s">
        <v>881</v>
      </c>
      <c r="C28" s="2">
        <v>6</v>
      </c>
      <c r="D28" s="2" t="s">
        <v>839</v>
      </c>
    </row>
    <row r="29" spans="1:4">
      <c r="A29" s="3" t="s">
        <v>882</v>
      </c>
      <c r="B29" s="2" t="s">
        <v>3443</v>
      </c>
      <c r="C29" s="2">
        <v>6</v>
      </c>
      <c r="D29" s="2" t="s">
        <v>839</v>
      </c>
    </row>
    <row r="30" spans="1:4">
      <c r="A30" s="3" t="s">
        <v>884</v>
      </c>
      <c r="B30" s="2" t="s">
        <v>885</v>
      </c>
      <c r="C30" s="2">
        <v>6</v>
      </c>
      <c r="D30" s="2" t="s">
        <v>839</v>
      </c>
    </row>
    <row r="31" spans="1:4">
      <c r="A31" s="3" t="s">
        <v>886</v>
      </c>
      <c r="B31" s="2" t="s">
        <v>3444</v>
      </c>
      <c r="C31" s="2">
        <v>6</v>
      </c>
      <c r="D31" s="2" t="s">
        <v>839</v>
      </c>
    </row>
    <row r="32" spans="1:4">
      <c r="A32" s="3" t="s">
        <v>888</v>
      </c>
      <c r="B32" s="2" t="s">
        <v>3445</v>
      </c>
      <c r="C32" s="2">
        <v>6</v>
      </c>
      <c r="D32" s="2" t="s">
        <v>839</v>
      </c>
    </row>
    <row r="33" spans="1:4">
      <c r="A33" s="3" t="s">
        <v>890</v>
      </c>
      <c r="B33" s="2" t="s">
        <v>891</v>
      </c>
      <c r="C33" s="2">
        <v>6</v>
      </c>
      <c r="D33" s="2" t="s">
        <v>839</v>
      </c>
    </row>
    <row r="34" spans="1:4">
      <c r="A34" s="3" t="s">
        <v>892</v>
      </c>
      <c r="B34" s="2" t="s">
        <v>893</v>
      </c>
      <c r="C34" s="2">
        <v>6</v>
      </c>
      <c r="D34" s="2" t="s">
        <v>839</v>
      </c>
    </row>
    <row r="35" spans="1:4">
      <c r="A35" s="3" t="s">
        <v>894</v>
      </c>
      <c r="B35" s="2" t="s">
        <v>895</v>
      </c>
      <c r="C35" s="2">
        <v>6</v>
      </c>
      <c r="D35" s="2" t="s">
        <v>839</v>
      </c>
    </row>
    <row r="36" spans="1:4">
      <c r="A36" s="3" t="s">
        <v>896</v>
      </c>
      <c r="B36" s="2" t="s">
        <v>897</v>
      </c>
      <c r="C36" s="2">
        <v>6</v>
      </c>
      <c r="D36" s="2" t="s">
        <v>839</v>
      </c>
    </row>
    <row r="37" spans="1:4">
      <c r="A37" s="3" t="s">
        <v>898</v>
      </c>
      <c r="B37" s="2" t="s">
        <v>899</v>
      </c>
      <c r="C37" s="2">
        <v>6</v>
      </c>
      <c r="D37" s="2" t="s">
        <v>839</v>
      </c>
    </row>
    <row r="38" spans="1:4">
      <c r="A38" s="3" t="s">
        <v>3446</v>
      </c>
      <c r="B38" s="2" t="s">
        <v>901</v>
      </c>
      <c r="C38" s="2">
        <v>6</v>
      </c>
      <c r="D38" s="2" t="s">
        <v>839</v>
      </c>
    </row>
    <row r="39" spans="1:4">
      <c r="A39" s="3" t="s">
        <v>3447</v>
      </c>
      <c r="B39" s="2" t="s">
        <v>3448</v>
      </c>
      <c r="C39" s="2">
        <v>6</v>
      </c>
      <c r="D39" s="2" t="s">
        <v>839</v>
      </c>
    </row>
    <row r="40" spans="1:4">
      <c r="A40" s="3" t="s">
        <v>3449</v>
      </c>
      <c r="B40" s="2" t="s">
        <v>905</v>
      </c>
      <c r="C40" s="2">
        <v>6</v>
      </c>
      <c r="D40" s="2" t="s">
        <v>839</v>
      </c>
    </row>
    <row r="41" spans="1:4">
      <c r="A41" s="3" t="s">
        <v>3450</v>
      </c>
      <c r="B41" s="2" t="s">
        <v>907</v>
      </c>
      <c r="C41" s="2">
        <v>6</v>
      </c>
      <c r="D41" s="2" t="s">
        <v>839</v>
      </c>
    </row>
    <row r="42" spans="1:4">
      <c r="A42" s="3" t="s">
        <v>3451</v>
      </c>
      <c r="B42" s="2" t="s">
        <v>3452</v>
      </c>
      <c r="C42" s="2">
        <v>6</v>
      </c>
      <c r="D42" s="2" t="s">
        <v>839</v>
      </c>
    </row>
    <row r="43" spans="1:4">
      <c r="A43" s="3" t="s">
        <v>912</v>
      </c>
      <c r="B43" s="2" t="s">
        <v>913</v>
      </c>
      <c r="C43" s="2">
        <v>6</v>
      </c>
      <c r="D43" s="2" t="s">
        <v>839</v>
      </c>
    </row>
    <row r="44" spans="1:4">
      <c r="A44" s="3" t="s">
        <v>3453</v>
      </c>
      <c r="B44" s="2" t="s">
        <v>3454</v>
      </c>
      <c r="C44" s="2">
        <v>6</v>
      </c>
      <c r="D44" s="2" t="s">
        <v>839</v>
      </c>
    </row>
    <row r="45" spans="1:4">
      <c r="A45" s="3" t="s">
        <v>920</v>
      </c>
      <c r="B45" s="2" t="s">
        <v>3455</v>
      </c>
      <c r="C45" s="2">
        <v>6</v>
      </c>
      <c r="D45" s="2" t="s">
        <v>839</v>
      </c>
    </row>
    <row r="46" spans="1:4">
      <c r="A46" s="3" t="s">
        <v>922</v>
      </c>
      <c r="B46" s="2" t="s">
        <v>3456</v>
      </c>
      <c r="C46" s="2">
        <v>6</v>
      </c>
      <c r="D46" s="2" t="s">
        <v>839</v>
      </c>
    </row>
    <row r="47" spans="1:4">
      <c r="A47" s="3" t="s">
        <v>3457</v>
      </c>
      <c r="B47" s="2" t="s">
        <v>3458</v>
      </c>
      <c r="C47" s="2">
        <v>6</v>
      </c>
      <c r="D47" s="2" t="s">
        <v>839</v>
      </c>
    </row>
    <row r="48" spans="1:4">
      <c r="A48" s="3" t="s">
        <v>3459</v>
      </c>
      <c r="B48" s="2" t="s">
        <v>3460</v>
      </c>
      <c r="C48" s="2">
        <v>6</v>
      </c>
      <c r="D48" s="2" t="s">
        <v>839</v>
      </c>
    </row>
    <row r="49" spans="1:4">
      <c r="A49" s="3" t="s">
        <v>3461</v>
      </c>
      <c r="B49" s="2" t="s">
        <v>3462</v>
      </c>
      <c r="C49" s="2">
        <v>6</v>
      </c>
      <c r="D49" s="2" t="s">
        <v>839</v>
      </c>
    </row>
    <row r="50" spans="1:4">
      <c r="A50" s="3" t="s">
        <v>928</v>
      </c>
      <c r="B50" s="2" t="s">
        <v>929</v>
      </c>
      <c r="C50" s="2">
        <v>6</v>
      </c>
      <c r="D50" s="2" t="s">
        <v>839</v>
      </c>
    </row>
    <row r="51" spans="1:4">
      <c r="A51" s="3" t="s">
        <v>930</v>
      </c>
      <c r="B51" s="2" t="s">
        <v>931</v>
      </c>
      <c r="C51" s="2">
        <v>6</v>
      </c>
      <c r="D51" s="2" t="s">
        <v>839</v>
      </c>
    </row>
    <row r="52" spans="1:4">
      <c r="A52" s="3" t="s">
        <v>932</v>
      </c>
      <c r="B52" s="2" t="s">
        <v>933</v>
      </c>
      <c r="C52" s="2">
        <v>6</v>
      </c>
      <c r="D52" s="2" t="s">
        <v>839</v>
      </c>
    </row>
    <row r="53" spans="1:4">
      <c r="A53" s="3" t="s">
        <v>934</v>
      </c>
      <c r="B53" s="2" t="s">
        <v>935</v>
      </c>
      <c r="C53" s="2">
        <v>6</v>
      </c>
      <c r="D53" s="2" t="s">
        <v>839</v>
      </c>
    </row>
    <row r="54" spans="1:4">
      <c r="A54" s="3" t="s">
        <v>936</v>
      </c>
      <c r="B54" s="2" t="s">
        <v>937</v>
      </c>
      <c r="C54" s="2">
        <v>6</v>
      </c>
      <c r="D54" s="2" t="s">
        <v>839</v>
      </c>
    </row>
    <row r="55" spans="1:4">
      <c r="A55" s="3" t="s">
        <v>938</v>
      </c>
      <c r="B55" s="2" t="s">
        <v>3463</v>
      </c>
      <c r="C55" s="2">
        <v>6</v>
      </c>
      <c r="D55" s="2" t="s">
        <v>839</v>
      </c>
    </row>
    <row r="56" spans="1:4">
      <c r="A56" s="3" t="s">
        <v>940</v>
      </c>
      <c r="B56" s="2" t="s">
        <v>3464</v>
      </c>
      <c r="C56" s="2">
        <v>6</v>
      </c>
      <c r="D56" s="2" t="s">
        <v>839</v>
      </c>
    </row>
    <row r="57" spans="1:4">
      <c r="A57" s="3" t="s">
        <v>3465</v>
      </c>
      <c r="B57" s="2" t="s">
        <v>3466</v>
      </c>
      <c r="C57" s="2">
        <v>6</v>
      </c>
      <c r="D57" s="2" t="s">
        <v>839</v>
      </c>
    </row>
    <row r="58" spans="1:4">
      <c r="A58" s="3" t="s">
        <v>3467</v>
      </c>
      <c r="B58" s="2" t="s">
        <v>3468</v>
      </c>
      <c r="C58" s="2">
        <v>6</v>
      </c>
      <c r="D58" s="2" t="s">
        <v>839</v>
      </c>
    </row>
    <row r="59" spans="1:4">
      <c r="A59" s="3" t="s">
        <v>952</v>
      </c>
      <c r="B59" s="2" t="s">
        <v>3469</v>
      </c>
      <c r="C59" s="2">
        <v>6</v>
      </c>
      <c r="D59" s="2" t="s">
        <v>839</v>
      </c>
    </row>
    <row r="60" spans="1:4">
      <c r="A60" s="3" t="s">
        <v>954</v>
      </c>
      <c r="B60" s="2" t="s">
        <v>955</v>
      </c>
      <c r="C60" s="2">
        <v>6</v>
      </c>
      <c r="D60" s="2" t="s">
        <v>839</v>
      </c>
    </row>
    <row r="61" spans="1:4">
      <c r="A61" s="3" t="s">
        <v>956</v>
      </c>
      <c r="B61" s="2" t="s">
        <v>957</v>
      </c>
      <c r="C61" s="2">
        <v>6</v>
      </c>
      <c r="D61" s="2" t="s">
        <v>839</v>
      </c>
    </row>
    <row r="62" spans="1:4">
      <c r="A62" s="3" t="s">
        <v>958</v>
      </c>
      <c r="B62" s="2" t="s">
        <v>959</v>
      </c>
      <c r="C62" s="2">
        <v>6</v>
      </c>
      <c r="D62" s="2" t="s">
        <v>839</v>
      </c>
    </row>
    <row r="63" spans="1:4">
      <c r="A63" s="3" t="s">
        <v>960</v>
      </c>
      <c r="B63" s="2" t="s">
        <v>961</v>
      </c>
      <c r="C63" s="2">
        <v>6</v>
      </c>
      <c r="D63" s="2" t="s">
        <v>839</v>
      </c>
    </row>
    <row r="64" spans="1:4">
      <c r="A64" s="3" t="s">
        <v>962</v>
      </c>
      <c r="B64" s="2" t="s">
        <v>3470</v>
      </c>
      <c r="C64" s="2">
        <v>6</v>
      </c>
      <c r="D64" s="2" t="s">
        <v>839</v>
      </c>
    </row>
    <row r="65" spans="1:4">
      <c r="A65" s="3" t="s">
        <v>964</v>
      </c>
      <c r="B65" s="2" t="s">
        <v>965</v>
      </c>
      <c r="C65" s="2">
        <v>6</v>
      </c>
      <c r="D65" s="2" t="s">
        <v>839</v>
      </c>
    </row>
    <row r="66" spans="1:4">
      <c r="A66" s="3" t="s">
        <v>966</v>
      </c>
      <c r="B66" s="2" t="s">
        <v>3471</v>
      </c>
      <c r="C66" s="2">
        <v>6</v>
      </c>
      <c r="D66" s="2" t="s">
        <v>839</v>
      </c>
    </row>
    <row r="67" spans="1:4">
      <c r="A67" s="3" t="s">
        <v>968</v>
      </c>
      <c r="B67" s="2" t="s">
        <v>3472</v>
      </c>
      <c r="C67" s="2">
        <v>6</v>
      </c>
      <c r="D67" s="2" t="s">
        <v>839</v>
      </c>
    </row>
    <row r="68" spans="1:4">
      <c r="A68" s="3" t="s">
        <v>970</v>
      </c>
      <c r="B68" s="2" t="s">
        <v>971</v>
      </c>
      <c r="C68" s="2">
        <v>6</v>
      </c>
      <c r="D68" s="2" t="s">
        <v>839</v>
      </c>
    </row>
    <row r="69" spans="1:4">
      <c r="A69" s="3" t="s">
        <v>972</v>
      </c>
      <c r="B69" s="2" t="s">
        <v>973</v>
      </c>
      <c r="C69" s="2">
        <v>6</v>
      </c>
      <c r="D69" s="2" t="s">
        <v>839</v>
      </c>
    </row>
    <row r="70" spans="1:4">
      <c r="A70" s="3" t="s">
        <v>3473</v>
      </c>
      <c r="B70" s="2" t="s">
        <v>3474</v>
      </c>
      <c r="C70" s="2">
        <v>6</v>
      </c>
      <c r="D70" s="2" t="s">
        <v>839</v>
      </c>
    </row>
    <row r="71" spans="1:4">
      <c r="A71" s="3" t="s">
        <v>980</v>
      </c>
      <c r="B71" s="2" t="s">
        <v>981</v>
      </c>
      <c r="C71" s="2">
        <v>6</v>
      </c>
      <c r="D71" s="2" t="s">
        <v>839</v>
      </c>
    </row>
    <row r="72" spans="1:4">
      <c r="A72" s="3" t="s">
        <v>982</v>
      </c>
      <c r="B72" s="2" t="s">
        <v>3475</v>
      </c>
      <c r="C72" s="2">
        <v>6</v>
      </c>
      <c r="D72" s="2" t="s">
        <v>839</v>
      </c>
    </row>
    <row r="73" spans="1:4">
      <c r="A73" s="3" t="s">
        <v>984</v>
      </c>
      <c r="B73" s="2" t="s">
        <v>3476</v>
      </c>
      <c r="C73" s="2">
        <v>6</v>
      </c>
      <c r="D73" s="2" t="s">
        <v>839</v>
      </c>
    </row>
    <row r="74" spans="1:4">
      <c r="A74" s="3" t="s">
        <v>3477</v>
      </c>
      <c r="B74" s="2" t="s">
        <v>3478</v>
      </c>
      <c r="C74" s="2">
        <v>6</v>
      </c>
      <c r="D74" s="2" t="s">
        <v>839</v>
      </c>
    </row>
    <row r="75" spans="1:4">
      <c r="A75" s="3" t="s">
        <v>3479</v>
      </c>
      <c r="B75" s="2" t="s">
        <v>3480</v>
      </c>
      <c r="C75" s="2">
        <v>6</v>
      </c>
      <c r="D75" s="2" t="s">
        <v>839</v>
      </c>
    </row>
    <row r="76" spans="1:4">
      <c r="A76" s="3" t="s">
        <v>988</v>
      </c>
      <c r="B76" s="2" t="s">
        <v>3481</v>
      </c>
      <c r="C76" s="2">
        <v>6</v>
      </c>
      <c r="D76" s="2" t="s">
        <v>839</v>
      </c>
    </row>
    <row r="77" spans="1:4">
      <c r="A77" s="3" t="s">
        <v>990</v>
      </c>
      <c r="B77" s="2" t="s">
        <v>3482</v>
      </c>
      <c r="C77" s="2">
        <v>6</v>
      </c>
      <c r="D77" s="2" t="s">
        <v>839</v>
      </c>
    </row>
    <row r="78" spans="1:4">
      <c r="A78" s="3" t="s">
        <v>992</v>
      </c>
      <c r="B78" s="2" t="s">
        <v>3483</v>
      </c>
      <c r="C78" s="2">
        <v>6</v>
      </c>
      <c r="D78" s="2" t="s">
        <v>839</v>
      </c>
    </row>
    <row r="79" spans="1:4">
      <c r="A79" s="3" t="s">
        <v>3484</v>
      </c>
      <c r="B79" s="2" t="s">
        <v>3485</v>
      </c>
      <c r="C79" s="2">
        <v>6</v>
      </c>
      <c r="D79" s="2" t="s">
        <v>839</v>
      </c>
    </row>
    <row r="80" spans="1:4">
      <c r="A80" s="3" t="s">
        <v>998</v>
      </c>
      <c r="B80" s="2" t="s">
        <v>3486</v>
      </c>
      <c r="C80" s="2">
        <v>6</v>
      </c>
      <c r="D80" s="2" t="s">
        <v>839</v>
      </c>
    </row>
    <row r="81" spans="1:4">
      <c r="A81" s="3" t="s">
        <v>1000</v>
      </c>
      <c r="B81" s="2" t="s">
        <v>3487</v>
      </c>
      <c r="C81" s="2">
        <v>6</v>
      </c>
      <c r="D81" s="2" t="s">
        <v>839</v>
      </c>
    </row>
    <row r="82" spans="1:4">
      <c r="A82" s="3" t="s">
        <v>1002</v>
      </c>
      <c r="B82" s="2" t="s">
        <v>3488</v>
      </c>
      <c r="C82" s="2">
        <v>6</v>
      </c>
      <c r="D82" s="2" t="s">
        <v>839</v>
      </c>
    </row>
    <row r="83" spans="1:4">
      <c r="A83" s="3" t="s">
        <v>1004</v>
      </c>
      <c r="B83" s="2" t="s">
        <v>3489</v>
      </c>
      <c r="C83" s="2">
        <v>6</v>
      </c>
      <c r="D83" s="2" t="s">
        <v>839</v>
      </c>
    </row>
    <row r="84" spans="1:4">
      <c r="A84" s="3" t="s">
        <v>1006</v>
      </c>
      <c r="B84" s="2" t="s">
        <v>3490</v>
      </c>
      <c r="C84" s="2">
        <v>6</v>
      </c>
      <c r="D84" s="2" t="s">
        <v>839</v>
      </c>
    </row>
    <row r="85" spans="1:4">
      <c r="A85" s="3" t="s">
        <v>1008</v>
      </c>
      <c r="B85" s="2" t="s">
        <v>3491</v>
      </c>
      <c r="C85" s="2">
        <v>6</v>
      </c>
      <c r="D85" s="2" t="s">
        <v>839</v>
      </c>
    </row>
    <row r="86" spans="1:4">
      <c r="A86" s="3" t="s">
        <v>1010</v>
      </c>
      <c r="B86" s="2" t="s">
        <v>3492</v>
      </c>
      <c r="C86" s="2">
        <v>6</v>
      </c>
      <c r="D86" s="2" t="s">
        <v>839</v>
      </c>
    </row>
    <row r="87" spans="1:4">
      <c r="A87" s="3" t="s">
        <v>1012</v>
      </c>
      <c r="B87" s="2" t="s">
        <v>1013</v>
      </c>
      <c r="C87" s="2">
        <v>6</v>
      </c>
      <c r="D87" s="2" t="s">
        <v>839</v>
      </c>
    </row>
    <row r="88" spans="1:4">
      <c r="A88" s="3" t="s">
        <v>1014</v>
      </c>
      <c r="B88" s="2" t="s">
        <v>3493</v>
      </c>
      <c r="C88" s="2">
        <v>6</v>
      </c>
      <c r="D88" s="2" t="s">
        <v>839</v>
      </c>
    </row>
    <row r="89" spans="1:4">
      <c r="A89" s="3" t="s">
        <v>1016</v>
      </c>
      <c r="B89" s="2" t="s">
        <v>3494</v>
      </c>
      <c r="C89" s="2">
        <v>6</v>
      </c>
      <c r="D89" s="2" t="s">
        <v>839</v>
      </c>
    </row>
    <row r="90" spans="1:4">
      <c r="A90" s="3" t="s">
        <v>3495</v>
      </c>
      <c r="B90" s="2" t="s">
        <v>3496</v>
      </c>
      <c r="C90" s="2">
        <v>6</v>
      </c>
      <c r="D90" s="2" t="s">
        <v>839</v>
      </c>
    </row>
    <row r="91" spans="1:4">
      <c r="A91" s="3" t="s">
        <v>1022</v>
      </c>
      <c r="B91" s="2" t="s">
        <v>3497</v>
      </c>
      <c r="C91" s="2">
        <v>6</v>
      </c>
      <c r="D91" s="2" t="s">
        <v>839</v>
      </c>
    </row>
    <row r="92" spans="1:4">
      <c r="A92" s="3" t="s">
        <v>3498</v>
      </c>
      <c r="B92" s="2" t="s">
        <v>1023</v>
      </c>
      <c r="C92" s="2">
        <v>6</v>
      </c>
      <c r="D92" s="2" t="s">
        <v>839</v>
      </c>
    </row>
    <row r="93" spans="1:4">
      <c r="A93" s="3" t="s">
        <v>3499</v>
      </c>
      <c r="B93" s="2" t="s">
        <v>3500</v>
      </c>
      <c r="C93" s="2">
        <v>6</v>
      </c>
      <c r="D93" s="2" t="s">
        <v>839</v>
      </c>
    </row>
    <row r="94" spans="1:4">
      <c r="A94" s="3" t="s">
        <v>1026</v>
      </c>
      <c r="B94" s="2" t="s">
        <v>3501</v>
      </c>
      <c r="C94" s="2">
        <v>6</v>
      </c>
      <c r="D94" s="2" t="s">
        <v>839</v>
      </c>
    </row>
    <row r="95" spans="1:4">
      <c r="A95" s="3" t="s">
        <v>1028</v>
      </c>
      <c r="B95" s="2" t="s">
        <v>3502</v>
      </c>
      <c r="C95" s="2">
        <v>6</v>
      </c>
      <c r="D95" s="2" t="s">
        <v>839</v>
      </c>
    </row>
    <row r="96" spans="1:4">
      <c r="A96" s="3" t="s">
        <v>1030</v>
      </c>
      <c r="B96" s="2" t="s">
        <v>3503</v>
      </c>
      <c r="C96" s="2">
        <v>6</v>
      </c>
      <c r="D96" s="2" t="s">
        <v>839</v>
      </c>
    </row>
    <row r="97" spans="1:4">
      <c r="A97" s="3" t="s">
        <v>1032</v>
      </c>
      <c r="B97" s="2" t="s">
        <v>3504</v>
      </c>
      <c r="C97" s="2">
        <v>6</v>
      </c>
      <c r="D97" s="2" t="s">
        <v>839</v>
      </c>
    </row>
    <row r="98" spans="1:4">
      <c r="A98" s="3" t="s">
        <v>3505</v>
      </c>
      <c r="B98" s="2" t="s">
        <v>3506</v>
      </c>
      <c r="C98" s="2">
        <v>6</v>
      </c>
      <c r="D98" s="2" t="s">
        <v>839</v>
      </c>
    </row>
    <row r="99" spans="1:4">
      <c r="A99" s="3" t="s">
        <v>1038</v>
      </c>
      <c r="B99" s="2" t="s">
        <v>1039</v>
      </c>
      <c r="C99" s="2">
        <v>6</v>
      </c>
      <c r="D99" s="2" t="s">
        <v>839</v>
      </c>
    </row>
    <row r="100" spans="1:4">
      <c r="A100" s="3" t="s">
        <v>1040</v>
      </c>
      <c r="B100" s="2" t="s">
        <v>3507</v>
      </c>
      <c r="C100" s="2">
        <v>6</v>
      </c>
      <c r="D100" s="2" t="s">
        <v>839</v>
      </c>
    </row>
    <row r="101" spans="1:4">
      <c r="A101" s="3" t="s">
        <v>1042</v>
      </c>
      <c r="B101" s="2" t="s">
        <v>3508</v>
      </c>
      <c r="C101" s="2">
        <v>6</v>
      </c>
      <c r="D101" s="2" t="s">
        <v>839</v>
      </c>
    </row>
    <row r="102" spans="1:4">
      <c r="A102" s="3" t="s">
        <v>1044</v>
      </c>
      <c r="B102" s="2" t="s">
        <v>3509</v>
      </c>
      <c r="C102" s="2">
        <v>6</v>
      </c>
      <c r="D102" s="2" t="s">
        <v>839</v>
      </c>
    </row>
    <row r="103" spans="1:4">
      <c r="A103" s="3" t="s">
        <v>1046</v>
      </c>
      <c r="B103" s="2" t="s">
        <v>1047</v>
      </c>
      <c r="C103" s="2">
        <v>6</v>
      </c>
      <c r="D103" s="2" t="s">
        <v>839</v>
      </c>
    </row>
    <row r="104" spans="1:4">
      <c r="A104" s="3" t="s">
        <v>1048</v>
      </c>
      <c r="B104" s="2" t="s">
        <v>3510</v>
      </c>
      <c r="C104" s="2">
        <v>6</v>
      </c>
      <c r="D104" s="2" t="s">
        <v>839</v>
      </c>
    </row>
    <row r="105" spans="1:4">
      <c r="A105" s="3" t="s">
        <v>1050</v>
      </c>
      <c r="B105" s="2" t="s">
        <v>3511</v>
      </c>
      <c r="C105" s="2">
        <v>6</v>
      </c>
      <c r="D105" s="2" t="s">
        <v>839</v>
      </c>
    </row>
    <row r="106" spans="1:4">
      <c r="A106" s="3" t="s">
        <v>1052</v>
      </c>
      <c r="B106" s="2" t="s">
        <v>3512</v>
      </c>
      <c r="C106" s="2">
        <v>6</v>
      </c>
      <c r="D106" s="2" t="s">
        <v>839</v>
      </c>
    </row>
    <row r="107" spans="1:4">
      <c r="A107" s="3" t="s">
        <v>1054</v>
      </c>
      <c r="B107" s="2" t="s">
        <v>3513</v>
      </c>
      <c r="C107" s="2">
        <v>6</v>
      </c>
      <c r="D107" s="2" t="s">
        <v>839</v>
      </c>
    </row>
    <row r="108" spans="1:4">
      <c r="A108" s="3" t="s">
        <v>1056</v>
      </c>
      <c r="B108" s="2" t="s">
        <v>3514</v>
      </c>
      <c r="C108" s="2">
        <v>6</v>
      </c>
      <c r="D108" s="2" t="s">
        <v>839</v>
      </c>
    </row>
    <row r="109" spans="1:4">
      <c r="A109" s="3" t="s">
        <v>1058</v>
      </c>
      <c r="B109" s="2" t="s">
        <v>3515</v>
      </c>
      <c r="C109" s="2">
        <v>6</v>
      </c>
      <c r="D109" s="2" t="s">
        <v>839</v>
      </c>
    </row>
    <row r="110" spans="1:4">
      <c r="A110" s="3" t="s">
        <v>1060</v>
      </c>
      <c r="B110" s="2" t="s">
        <v>1061</v>
      </c>
      <c r="C110" s="2">
        <v>6</v>
      </c>
      <c r="D110" s="2" t="s">
        <v>839</v>
      </c>
    </row>
    <row r="111" spans="1:4">
      <c r="A111" s="3" t="s">
        <v>1062</v>
      </c>
      <c r="B111" s="2" t="s">
        <v>3516</v>
      </c>
      <c r="C111" s="2">
        <v>6</v>
      </c>
      <c r="D111" s="2" t="s">
        <v>839</v>
      </c>
    </row>
    <row r="112" spans="1:4">
      <c r="A112" s="3" t="s">
        <v>1064</v>
      </c>
      <c r="B112" s="2" t="s">
        <v>3517</v>
      </c>
      <c r="C112" s="2">
        <v>6</v>
      </c>
      <c r="D112" s="2" t="s">
        <v>839</v>
      </c>
    </row>
    <row r="113" spans="1:4">
      <c r="A113" s="3" t="s">
        <v>1066</v>
      </c>
      <c r="B113" s="2" t="s">
        <v>1067</v>
      </c>
      <c r="C113" s="2">
        <v>6</v>
      </c>
      <c r="D113" s="2" t="s">
        <v>839</v>
      </c>
    </row>
    <row r="114" spans="1:4">
      <c r="A114" s="3" t="s">
        <v>1068</v>
      </c>
      <c r="B114" s="2" t="s">
        <v>1069</v>
      </c>
      <c r="C114" s="2">
        <v>6</v>
      </c>
      <c r="D114" s="2" t="s">
        <v>839</v>
      </c>
    </row>
    <row r="115" spans="1:4">
      <c r="A115" s="3" t="s">
        <v>1070</v>
      </c>
      <c r="B115" s="2" t="s">
        <v>3518</v>
      </c>
      <c r="C115" s="2">
        <v>6</v>
      </c>
      <c r="D115" s="2" t="s">
        <v>839</v>
      </c>
    </row>
    <row r="116" spans="1:4">
      <c r="A116" s="3" t="s">
        <v>1072</v>
      </c>
      <c r="B116" s="2" t="s">
        <v>3519</v>
      </c>
      <c r="C116" s="2">
        <v>6</v>
      </c>
      <c r="D116" s="2" t="s">
        <v>839</v>
      </c>
    </row>
    <row r="117" spans="1:4">
      <c r="A117" s="3" t="s">
        <v>1074</v>
      </c>
      <c r="B117" s="2" t="s">
        <v>3520</v>
      </c>
      <c r="C117" s="2">
        <v>6</v>
      </c>
      <c r="D117" s="2" t="s">
        <v>839</v>
      </c>
    </row>
    <row r="118" spans="1:4">
      <c r="A118" s="3" t="s">
        <v>1076</v>
      </c>
      <c r="B118" s="2" t="s">
        <v>3521</v>
      </c>
      <c r="C118" s="2">
        <v>6</v>
      </c>
      <c r="D118" s="2" t="s">
        <v>839</v>
      </c>
    </row>
    <row r="119" spans="1:4">
      <c r="A119" s="3" t="s">
        <v>1078</v>
      </c>
      <c r="B119" s="2" t="s">
        <v>1079</v>
      </c>
      <c r="C119" s="2">
        <v>6</v>
      </c>
      <c r="D119" s="2" t="s">
        <v>839</v>
      </c>
    </row>
    <row r="120" spans="1:4">
      <c r="A120" s="3" t="s">
        <v>1080</v>
      </c>
      <c r="B120" s="2" t="s">
        <v>1081</v>
      </c>
      <c r="C120" s="2">
        <v>6</v>
      </c>
      <c r="D120" s="2" t="s">
        <v>839</v>
      </c>
    </row>
    <row r="121" spans="1:4">
      <c r="A121" s="3" t="s">
        <v>1082</v>
      </c>
      <c r="B121" s="2" t="s">
        <v>1083</v>
      </c>
      <c r="C121" s="2">
        <v>6</v>
      </c>
      <c r="D121" s="2" t="s">
        <v>839</v>
      </c>
    </row>
    <row r="122" spans="1:4">
      <c r="A122" s="3" t="s">
        <v>3522</v>
      </c>
      <c r="B122" s="2" t="s">
        <v>3523</v>
      </c>
      <c r="C122" s="2">
        <v>6</v>
      </c>
      <c r="D122" s="2" t="s">
        <v>839</v>
      </c>
    </row>
    <row r="123" spans="1:4">
      <c r="A123" s="3" t="s">
        <v>1088</v>
      </c>
      <c r="B123" s="2" t="s">
        <v>3524</v>
      </c>
      <c r="C123" s="2">
        <v>6</v>
      </c>
      <c r="D123" s="2" t="s">
        <v>839</v>
      </c>
    </row>
    <row r="124" spans="1:4">
      <c r="A124" s="3" t="s">
        <v>1090</v>
      </c>
      <c r="B124" s="2" t="s">
        <v>1091</v>
      </c>
      <c r="C124" s="2">
        <v>6</v>
      </c>
      <c r="D124" s="2" t="s">
        <v>839</v>
      </c>
    </row>
    <row r="125" spans="1:4">
      <c r="A125" s="3" t="s">
        <v>1092</v>
      </c>
      <c r="B125" s="2" t="s">
        <v>1093</v>
      </c>
      <c r="C125" s="2">
        <v>6</v>
      </c>
      <c r="D125" s="2" t="s">
        <v>839</v>
      </c>
    </row>
    <row r="126" spans="1:4">
      <c r="A126" s="3" t="s">
        <v>1094</v>
      </c>
      <c r="B126" s="2" t="s">
        <v>3525</v>
      </c>
      <c r="C126" s="2">
        <v>6</v>
      </c>
      <c r="D126" s="2" t="s">
        <v>839</v>
      </c>
    </row>
    <row r="127" spans="1:4">
      <c r="A127" s="3" t="s">
        <v>1096</v>
      </c>
      <c r="B127" s="2" t="s">
        <v>3526</v>
      </c>
      <c r="C127" s="2">
        <v>6</v>
      </c>
      <c r="D127" s="2" t="s">
        <v>839</v>
      </c>
    </row>
    <row r="128" spans="1:4">
      <c r="A128" s="3" t="s">
        <v>1098</v>
      </c>
      <c r="B128" s="2" t="s">
        <v>3527</v>
      </c>
      <c r="C128" s="2">
        <v>6</v>
      </c>
      <c r="D128" s="2" t="s">
        <v>839</v>
      </c>
    </row>
    <row r="129" spans="1:4">
      <c r="A129" s="3" t="s">
        <v>1100</v>
      </c>
      <c r="B129" s="2" t="s">
        <v>3528</v>
      </c>
      <c r="C129" s="2">
        <v>6</v>
      </c>
      <c r="D129" s="2" t="s">
        <v>839</v>
      </c>
    </row>
    <row r="130" spans="1:4">
      <c r="A130" s="3" t="s">
        <v>1102</v>
      </c>
      <c r="B130" s="2" t="s">
        <v>1103</v>
      </c>
      <c r="C130" s="2">
        <v>6</v>
      </c>
      <c r="D130" s="2" t="s">
        <v>839</v>
      </c>
    </row>
    <row r="131" spans="1:4">
      <c r="A131" s="3" t="s">
        <v>1104</v>
      </c>
      <c r="B131" s="2" t="s">
        <v>1105</v>
      </c>
      <c r="C131" s="2">
        <v>6</v>
      </c>
      <c r="D131" s="2" t="s">
        <v>839</v>
      </c>
    </row>
    <row r="132" spans="1:4">
      <c r="A132" s="3" t="s">
        <v>1106</v>
      </c>
      <c r="B132" s="2" t="s">
        <v>3529</v>
      </c>
      <c r="C132" s="2">
        <v>6</v>
      </c>
      <c r="D132" s="2" t="s">
        <v>839</v>
      </c>
    </row>
    <row r="133" spans="1:4">
      <c r="A133" s="3" t="s">
        <v>3530</v>
      </c>
      <c r="B133" s="2" t="s">
        <v>3531</v>
      </c>
      <c r="C133" s="2">
        <v>6</v>
      </c>
      <c r="D133" s="2" t="s">
        <v>839</v>
      </c>
    </row>
    <row r="134" spans="1:4">
      <c r="A134" s="3" t="s">
        <v>3532</v>
      </c>
      <c r="B134" s="2" t="s">
        <v>3533</v>
      </c>
      <c r="C134" s="2">
        <v>6</v>
      </c>
      <c r="D134" s="2" t="s">
        <v>839</v>
      </c>
    </row>
    <row r="135" spans="1:4">
      <c r="A135" s="3" t="s">
        <v>1110</v>
      </c>
      <c r="B135" s="2" t="s">
        <v>3534</v>
      </c>
      <c r="C135" s="2">
        <v>6</v>
      </c>
      <c r="D135" s="2" t="s">
        <v>839</v>
      </c>
    </row>
    <row r="136" spans="1:4">
      <c r="A136" s="3" t="s">
        <v>3535</v>
      </c>
      <c r="B136" s="2" t="s">
        <v>3536</v>
      </c>
      <c r="C136" s="2">
        <v>6</v>
      </c>
      <c r="D136" s="2" t="s">
        <v>839</v>
      </c>
    </row>
    <row r="137" spans="1:4">
      <c r="A137" s="3" t="s">
        <v>1112</v>
      </c>
      <c r="B137" s="2" t="s">
        <v>3537</v>
      </c>
      <c r="C137" s="2">
        <v>6</v>
      </c>
      <c r="D137" s="2" t="s">
        <v>839</v>
      </c>
    </row>
    <row r="138" spans="1:4">
      <c r="A138" s="3" t="s">
        <v>3538</v>
      </c>
      <c r="B138" s="2" t="s">
        <v>3539</v>
      </c>
      <c r="C138" s="2">
        <v>6</v>
      </c>
      <c r="D138" s="2" t="s">
        <v>839</v>
      </c>
    </row>
    <row r="139" spans="1:4">
      <c r="A139" s="3" t="s">
        <v>3540</v>
      </c>
      <c r="B139" s="2" t="s">
        <v>3541</v>
      </c>
      <c r="C139" s="2">
        <v>6</v>
      </c>
      <c r="D139" s="2" t="s">
        <v>839</v>
      </c>
    </row>
    <row r="140" spans="1:4">
      <c r="A140" s="3" t="s">
        <v>3542</v>
      </c>
      <c r="B140" s="2" t="s">
        <v>3543</v>
      </c>
      <c r="C140" s="2">
        <v>6</v>
      </c>
      <c r="D140" s="2" t="s">
        <v>839</v>
      </c>
    </row>
    <row r="141" spans="1:4">
      <c r="A141" s="3" t="s">
        <v>3544</v>
      </c>
      <c r="B141" s="2" t="s">
        <v>1121</v>
      </c>
      <c r="C141" s="2">
        <v>6</v>
      </c>
      <c r="D141" s="2" t="s">
        <v>839</v>
      </c>
    </row>
    <row r="142" spans="1:4">
      <c r="A142" s="3" t="s">
        <v>3545</v>
      </c>
      <c r="B142" s="2" t="s">
        <v>3546</v>
      </c>
      <c r="C142" s="2">
        <v>6</v>
      </c>
      <c r="D142" s="2" t="s">
        <v>839</v>
      </c>
    </row>
    <row r="143" spans="1:4">
      <c r="A143" s="3" t="s">
        <v>3547</v>
      </c>
      <c r="B143" s="2" t="s">
        <v>3548</v>
      </c>
      <c r="C143" s="2">
        <v>6</v>
      </c>
      <c r="D143" s="2" t="s">
        <v>839</v>
      </c>
    </row>
    <row r="144" spans="1:4">
      <c r="A144" s="3" t="s">
        <v>3549</v>
      </c>
      <c r="B144" s="2" t="s">
        <v>3550</v>
      </c>
      <c r="C144" s="2">
        <v>6</v>
      </c>
      <c r="D144" s="2" t="s">
        <v>839</v>
      </c>
    </row>
    <row r="145" spans="1:4">
      <c r="A145" s="3" t="s">
        <v>3551</v>
      </c>
      <c r="B145" s="2" t="s">
        <v>3552</v>
      </c>
      <c r="C145" s="2">
        <v>6</v>
      </c>
      <c r="D145" s="2" t="s">
        <v>839</v>
      </c>
    </row>
    <row r="146" spans="1:4">
      <c r="A146" s="3" t="s">
        <v>3553</v>
      </c>
      <c r="B146" s="2" t="s">
        <v>3554</v>
      </c>
      <c r="C146" s="2">
        <v>6</v>
      </c>
      <c r="D146" s="2" t="s">
        <v>839</v>
      </c>
    </row>
    <row r="147" spans="1:4">
      <c r="A147" s="3" t="s">
        <v>3555</v>
      </c>
      <c r="B147" s="2" t="s">
        <v>3556</v>
      </c>
      <c r="C147" s="2">
        <v>6</v>
      </c>
      <c r="D147" s="2" t="s">
        <v>839</v>
      </c>
    </row>
    <row r="148" spans="1:4">
      <c r="A148" s="3" t="s">
        <v>3557</v>
      </c>
      <c r="B148" s="2" t="s">
        <v>3558</v>
      </c>
      <c r="C148" s="2">
        <v>6</v>
      </c>
      <c r="D148" s="2" t="s">
        <v>839</v>
      </c>
    </row>
    <row r="149" spans="1:4">
      <c r="A149" s="3" t="s">
        <v>1130</v>
      </c>
      <c r="B149" s="2" t="s">
        <v>3559</v>
      </c>
      <c r="C149" s="2">
        <v>6</v>
      </c>
      <c r="D149" s="2" t="s">
        <v>839</v>
      </c>
    </row>
    <row r="150" spans="1:4">
      <c r="A150" s="3" t="s">
        <v>3560</v>
      </c>
      <c r="B150" s="2" t="s">
        <v>3561</v>
      </c>
      <c r="C150" s="2">
        <v>6</v>
      </c>
      <c r="D150" s="2" t="s">
        <v>839</v>
      </c>
    </row>
    <row r="151" spans="1:4">
      <c r="A151" s="3" t="s">
        <v>3562</v>
      </c>
      <c r="B151" s="2" t="s">
        <v>3563</v>
      </c>
      <c r="C151" s="2">
        <v>6</v>
      </c>
      <c r="D151" s="2" t="s">
        <v>839</v>
      </c>
    </row>
    <row r="152" spans="1:4">
      <c r="A152" s="3" t="s">
        <v>1134</v>
      </c>
      <c r="B152" s="2" t="s">
        <v>3564</v>
      </c>
      <c r="C152" s="2">
        <v>6</v>
      </c>
      <c r="D152" s="2" t="s">
        <v>839</v>
      </c>
    </row>
    <row r="153" spans="1:4">
      <c r="A153" s="3" t="s">
        <v>1136</v>
      </c>
      <c r="B153" s="2" t="s">
        <v>1137</v>
      </c>
      <c r="C153" s="2">
        <v>6</v>
      </c>
      <c r="D153" s="2" t="s">
        <v>839</v>
      </c>
    </row>
    <row r="154" spans="1:4">
      <c r="A154" s="3" t="s">
        <v>3565</v>
      </c>
      <c r="B154" s="2" t="s">
        <v>1139</v>
      </c>
      <c r="C154" s="2">
        <v>6</v>
      </c>
      <c r="D154" s="2" t="s">
        <v>839</v>
      </c>
    </row>
    <row r="155" spans="1:4">
      <c r="A155" s="3" t="s">
        <v>1142</v>
      </c>
      <c r="B155" s="2" t="s">
        <v>1143</v>
      </c>
      <c r="C155" s="2">
        <v>6</v>
      </c>
      <c r="D155" s="2" t="s">
        <v>839</v>
      </c>
    </row>
    <row r="156" spans="1:4">
      <c r="A156" s="3" t="s">
        <v>1144</v>
      </c>
      <c r="B156" s="2" t="s">
        <v>3566</v>
      </c>
      <c r="C156" s="2">
        <v>6</v>
      </c>
      <c r="D156" s="2" t="s">
        <v>839</v>
      </c>
    </row>
    <row r="157" spans="1:4">
      <c r="A157" s="3" t="s">
        <v>3567</v>
      </c>
      <c r="B157" s="2" t="s">
        <v>3568</v>
      </c>
      <c r="C157" s="2">
        <v>6</v>
      </c>
      <c r="D157" s="2" t="s">
        <v>839</v>
      </c>
    </row>
    <row r="158" spans="1:4">
      <c r="A158" s="3" t="s">
        <v>3569</v>
      </c>
      <c r="B158" s="2" t="s">
        <v>3570</v>
      </c>
      <c r="C158" s="2">
        <v>6</v>
      </c>
      <c r="D158" s="2" t="s">
        <v>839</v>
      </c>
    </row>
    <row r="159" spans="1:4">
      <c r="A159" s="3" t="s">
        <v>3571</v>
      </c>
      <c r="B159" s="2" t="s">
        <v>3572</v>
      </c>
      <c r="C159" s="2">
        <v>6</v>
      </c>
      <c r="D159" s="2" t="s">
        <v>839</v>
      </c>
    </row>
    <row r="160" spans="1:4">
      <c r="A160" s="3" t="s">
        <v>1150</v>
      </c>
      <c r="B160" s="2" t="s">
        <v>1151</v>
      </c>
      <c r="C160" s="2">
        <v>6</v>
      </c>
      <c r="D160" s="2" t="s">
        <v>839</v>
      </c>
    </row>
    <row r="161" spans="1:4">
      <c r="A161" s="3" t="s">
        <v>3573</v>
      </c>
      <c r="B161" s="2" t="s">
        <v>3574</v>
      </c>
      <c r="C161" s="2">
        <v>6</v>
      </c>
      <c r="D161" s="2" t="s">
        <v>839</v>
      </c>
    </row>
    <row r="162" spans="1:4">
      <c r="A162" s="3" t="s">
        <v>3575</v>
      </c>
      <c r="B162" s="2" t="s">
        <v>3576</v>
      </c>
      <c r="C162" s="2">
        <v>6</v>
      </c>
      <c r="D162" s="2" t="s">
        <v>839</v>
      </c>
    </row>
    <row r="163" spans="1:4">
      <c r="A163" s="3" t="s">
        <v>3577</v>
      </c>
      <c r="B163" s="2" t="s">
        <v>3578</v>
      </c>
      <c r="C163" s="2">
        <v>6</v>
      </c>
      <c r="D163" s="2" t="s">
        <v>839</v>
      </c>
    </row>
    <row r="164" spans="1:4">
      <c r="A164" s="3" t="s">
        <v>3579</v>
      </c>
      <c r="B164" s="2" t="s">
        <v>3580</v>
      </c>
      <c r="C164" s="2">
        <v>6</v>
      </c>
      <c r="D164" s="2" t="s">
        <v>839</v>
      </c>
    </row>
    <row r="165" spans="1:4">
      <c r="A165" s="3" t="s">
        <v>3581</v>
      </c>
      <c r="B165" s="2" t="s">
        <v>1165</v>
      </c>
      <c r="C165" s="2">
        <v>6</v>
      </c>
      <c r="D165" s="2" t="s">
        <v>839</v>
      </c>
    </row>
    <row r="166" spans="1:4">
      <c r="A166" s="3" t="s">
        <v>3582</v>
      </c>
      <c r="B166" s="2" t="s">
        <v>3583</v>
      </c>
      <c r="C166" s="2">
        <v>6</v>
      </c>
      <c r="D166" s="2" t="s">
        <v>839</v>
      </c>
    </row>
    <row r="167" spans="1:4">
      <c r="A167" s="3" t="s">
        <v>1166</v>
      </c>
      <c r="B167" s="2" t="s">
        <v>1167</v>
      </c>
      <c r="C167" s="2">
        <v>6</v>
      </c>
      <c r="D167" s="2" t="s">
        <v>839</v>
      </c>
    </row>
    <row r="168" spans="1:4">
      <c r="A168" s="3" t="s">
        <v>1168</v>
      </c>
      <c r="B168" s="2" t="s">
        <v>1169</v>
      </c>
      <c r="C168" s="2">
        <v>6</v>
      </c>
      <c r="D168" s="2" t="s">
        <v>839</v>
      </c>
    </row>
    <row r="169" spans="1:4">
      <c r="A169" s="3" t="s">
        <v>1170</v>
      </c>
      <c r="B169" s="2" t="s">
        <v>3584</v>
      </c>
      <c r="C169" s="2">
        <v>6</v>
      </c>
      <c r="D169" s="2" t="s">
        <v>839</v>
      </c>
    </row>
    <row r="170" spans="1:4">
      <c r="A170" s="3" t="s">
        <v>1172</v>
      </c>
      <c r="B170" s="2" t="s">
        <v>1173</v>
      </c>
      <c r="C170" s="2">
        <v>6</v>
      </c>
      <c r="D170" s="2" t="s">
        <v>839</v>
      </c>
    </row>
    <row r="171" spans="1:4">
      <c r="A171" s="3" t="s">
        <v>1174</v>
      </c>
      <c r="B171" s="2" t="s">
        <v>3585</v>
      </c>
      <c r="C171" s="2">
        <v>6</v>
      </c>
      <c r="D171" s="2" t="s">
        <v>839</v>
      </c>
    </row>
    <row r="172" spans="1:4">
      <c r="A172" s="3" t="s">
        <v>1176</v>
      </c>
      <c r="B172" s="2" t="s">
        <v>1177</v>
      </c>
      <c r="C172" s="2">
        <v>6</v>
      </c>
      <c r="D172" s="2" t="s">
        <v>839</v>
      </c>
    </row>
    <row r="173" spans="1:4">
      <c r="A173" s="3" t="s">
        <v>1178</v>
      </c>
      <c r="B173" s="2" t="s">
        <v>1179</v>
      </c>
      <c r="C173" s="2">
        <v>6</v>
      </c>
      <c r="D173" s="2" t="s">
        <v>839</v>
      </c>
    </row>
    <row r="174" spans="1:4">
      <c r="A174" s="3" t="s">
        <v>3586</v>
      </c>
      <c r="B174" s="2" t="s">
        <v>1181</v>
      </c>
      <c r="C174" s="2">
        <v>6</v>
      </c>
      <c r="D174" s="2" t="s">
        <v>839</v>
      </c>
    </row>
    <row r="175" spans="1:4">
      <c r="A175" s="3" t="s">
        <v>1182</v>
      </c>
      <c r="B175" s="2" t="s">
        <v>1183</v>
      </c>
      <c r="C175" s="2">
        <v>6</v>
      </c>
      <c r="D175" s="2" t="s">
        <v>839</v>
      </c>
    </row>
    <row r="176" spans="1:4">
      <c r="A176" s="3" t="s">
        <v>1184</v>
      </c>
      <c r="B176" s="2" t="s">
        <v>1185</v>
      </c>
      <c r="C176" s="2">
        <v>6</v>
      </c>
      <c r="D176" s="2" t="s">
        <v>839</v>
      </c>
    </row>
    <row r="177" spans="1:4">
      <c r="A177" s="3" t="s">
        <v>1186</v>
      </c>
      <c r="B177" s="2" t="s">
        <v>1187</v>
      </c>
      <c r="C177" s="2">
        <v>6</v>
      </c>
      <c r="D177" s="2" t="s">
        <v>839</v>
      </c>
    </row>
    <row r="178" spans="1:4">
      <c r="A178" s="3" t="s">
        <v>1188</v>
      </c>
      <c r="B178" s="2" t="s">
        <v>1189</v>
      </c>
      <c r="C178" s="2">
        <v>6</v>
      </c>
      <c r="D178" s="2" t="s">
        <v>839</v>
      </c>
    </row>
    <row r="179" spans="1:4">
      <c r="A179" s="3" t="s">
        <v>1190</v>
      </c>
      <c r="B179" s="2" t="s">
        <v>1191</v>
      </c>
      <c r="C179" s="2">
        <v>6</v>
      </c>
      <c r="D179" s="2" t="s">
        <v>839</v>
      </c>
    </row>
    <row r="180" spans="1:4">
      <c r="A180" s="3" t="s">
        <v>3587</v>
      </c>
      <c r="B180" s="2" t="s">
        <v>3588</v>
      </c>
      <c r="C180" s="2">
        <v>6</v>
      </c>
      <c r="D180" s="2" t="s">
        <v>839</v>
      </c>
    </row>
    <row r="181" spans="1:4">
      <c r="A181" s="3" t="s">
        <v>3589</v>
      </c>
      <c r="B181" s="2" t="s">
        <v>3590</v>
      </c>
      <c r="C181" s="2">
        <v>6</v>
      </c>
      <c r="D181" s="2" t="s">
        <v>839</v>
      </c>
    </row>
    <row r="182" spans="1:4">
      <c r="A182" s="3" t="s">
        <v>1194</v>
      </c>
      <c r="B182" s="2" t="s">
        <v>3591</v>
      </c>
      <c r="C182" s="2">
        <v>6</v>
      </c>
      <c r="D182" s="2" t="s">
        <v>839</v>
      </c>
    </row>
    <row r="183" spans="1:4">
      <c r="A183" s="3" t="s">
        <v>1196</v>
      </c>
      <c r="B183" s="2" t="s">
        <v>3592</v>
      </c>
      <c r="C183" s="2">
        <v>6</v>
      </c>
      <c r="D183" s="2" t="s">
        <v>839</v>
      </c>
    </row>
    <row r="184" spans="1:4">
      <c r="A184" s="3" t="s">
        <v>1198</v>
      </c>
      <c r="B184" s="2" t="s">
        <v>1199</v>
      </c>
      <c r="C184" s="2">
        <v>6</v>
      </c>
      <c r="D184" s="2" t="s">
        <v>839</v>
      </c>
    </row>
    <row r="185" spans="1:4">
      <c r="A185" s="3" t="s">
        <v>1200</v>
      </c>
      <c r="B185" s="2" t="s">
        <v>3593</v>
      </c>
      <c r="C185" s="2">
        <v>6</v>
      </c>
      <c r="D185" s="2" t="s">
        <v>839</v>
      </c>
    </row>
    <row r="186" spans="1:4">
      <c r="A186" s="3" t="s">
        <v>1202</v>
      </c>
      <c r="B186" s="2" t="s">
        <v>3594</v>
      </c>
      <c r="C186" s="2">
        <v>6</v>
      </c>
      <c r="D186" s="2" t="s">
        <v>839</v>
      </c>
    </row>
    <row r="187" spans="1:4">
      <c r="A187" s="3" t="s">
        <v>1204</v>
      </c>
      <c r="B187" s="2" t="s">
        <v>1205</v>
      </c>
      <c r="C187" s="2">
        <v>6</v>
      </c>
      <c r="D187" s="2" t="s">
        <v>839</v>
      </c>
    </row>
    <row r="188" spans="1:4">
      <c r="A188" s="3" t="s">
        <v>1206</v>
      </c>
      <c r="B188" s="2" t="s">
        <v>1207</v>
      </c>
      <c r="C188" s="2">
        <v>6</v>
      </c>
      <c r="D188" s="2" t="s">
        <v>839</v>
      </c>
    </row>
    <row r="189" spans="1:4">
      <c r="A189" s="3" t="s">
        <v>3595</v>
      </c>
      <c r="B189" s="2" t="s">
        <v>3596</v>
      </c>
      <c r="C189" s="2">
        <v>6</v>
      </c>
      <c r="D189" s="2" t="s">
        <v>839</v>
      </c>
    </row>
    <row r="190" spans="1:4">
      <c r="A190" s="3" t="s">
        <v>3597</v>
      </c>
      <c r="B190" s="2" t="s">
        <v>1209</v>
      </c>
      <c r="C190" s="2">
        <v>6</v>
      </c>
      <c r="D190" s="2" t="s">
        <v>839</v>
      </c>
    </row>
    <row r="191" spans="1:4">
      <c r="A191" s="3" t="s">
        <v>3598</v>
      </c>
      <c r="B191" s="2" t="s">
        <v>3599</v>
      </c>
      <c r="C191" s="2">
        <v>6</v>
      </c>
      <c r="D191" s="2" t="s">
        <v>839</v>
      </c>
    </row>
    <row r="192" spans="1:4">
      <c r="A192" s="3" t="s">
        <v>3600</v>
      </c>
      <c r="B192" s="2" t="s">
        <v>3601</v>
      </c>
      <c r="C192" s="2">
        <v>6</v>
      </c>
      <c r="D192" s="2" t="s">
        <v>839</v>
      </c>
    </row>
    <row r="193" spans="1:4">
      <c r="A193" s="3" t="s">
        <v>1212</v>
      </c>
      <c r="B193" s="2" t="s">
        <v>3602</v>
      </c>
      <c r="C193" s="2">
        <v>6</v>
      </c>
      <c r="D193" s="2" t="s">
        <v>839</v>
      </c>
    </row>
    <row r="194" spans="1:4">
      <c r="A194" s="3" t="s">
        <v>1214</v>
      </c>
      <c r="B194" s="2" t="s">
        <v>1215</v>
      </c>
      <c r="C194" s="2">
        <v>6</v>
      </c>
      <c r="D194" s="2" t="s">
        <v>839</v>
      </c>
    </row>
    <row r="195" spans="1:4">
      <c r="A195" s="3" t="s">
        <v>1216</v>
      </c>
      <c r="B195" s="2" t="s">
        <v>1217</v>
      </c>
      <c r="C195" s="2">
        <v>6</v>
      </c>
      <c r="D195" s="2" t="s">
        <v>839</v>
      </c>
    </row>
    <row r="196" spans="1:4">
      <c r="A196" s="3" t="s">
        <v>1218</v>
      </c>
      <c r="B196" s="2" t="s">
        <v>3603</v>
      </c>
      <c r="C196" s="2">
        <v>6</v>
      </c>
      <c r="D196" s="2" t="s">
        <v>839</v>
      </c>
    </row>
    <row r="197" spans="1:4">
      <c r="A197" s="3" t="s">
        <v>1220</v>
      </c>
      <c r="B197" s="2" t="s">
        <v>3604</v>
      </c>
      <c r="C197" s="2">
        <v>6</v>
      </c>
      <c r="D197" s="2" t="s">
        <v>839</v>
      </c>
    </row>
    <row r="198" spans="1:4">
      <c r="A198" s="3" t="s">
        <v>1222</v>
      </c>
      <c r="B198" s="2" t="s">
        <v>3605</v>
      </c>
      <c r="C198" s="2">
        <v>6</v>
      </c>
      <c r="D198" s="2" t="s">
        <v>839</v>
      </c>
    </row>
    <row r="199" spans="1:4">
      <c r="A199" s="3" t="s">
        <v>1224</v>
      </c>
      <c r="B199" s="2" t="s">
        <v>3606</v>
      </c>
      <c r="C199" s="2">
        <v>6</v>
      </c>
      <c r="D199" s="2" t="s">
        <v>839</v>
      </c>
    </row>
    <row r="200" spans="1:4">
      <c r="A200" s="3" t="s">
        <v>1226</v>
      </c>
      <c r="B200" s="2" t="s">
        <v>3607</v>
      </c>
      <c r="C200" s="2">
        <v>6</v>
      </c>
      <c r="D200" s="2" t="s">
        <v>839</v>
      </c>
    </row>
    <row r="201" spans="1:4">
      <c r="A201" s="3" t="s">
        <v>3608</v>
      </c>
      <c r="B201" s="2" t="s">
        <v>1231</v>
      </c>
      <c r="C201" s="2">
        <v>6</v>
      </c>
      <c r="D201" s="2" t="s">
        <v>839</v>
      </c>
    </row>
    <row r="202" spans="1:4">
      <c r="A202" s="3" t="s">
        <v>3609</v>
      </c>
      <c r="B202" s="2" t="s">
        <v>1233</v>
      </c>
      <c r="C202" s="2">
        <v>6</v>
      </c>
      <c r="D202" s="2" t="s">
        <v>839</v>
      </c>
    </row>
    <row r="203" spans="1:4">
      <c r="A203" s="3" t="s">
        <v>3610</v>
      </c>
      <c r="B203" s="2" t="s">
        <v>1235</v>
      </c>
      <c r="C203" s="2">
        <v>6</v>
      </c>
      <c r="D203" s="2" t="s">
        <v>839</v>
      </c>
    </row>
    <row r="204" spans="1:4">
      <c r="A204" s="3" t="s">
        <v>3611</v>
      </c>
      <c r="B204" s="2" t="s">
        <v>1237</v>
      </c>
      <c r="C204" s="2">
        <v>6</v>
      </c>
      <c r="D204" s="2" t="s">
        <v>839</v>
      </c>
    </row>
    <row r="205" spans="1:4">
      <c r="A205" s="3" t="s">
        <v>3612</v>
      </c>
      <c r="B205" s="2" t="s">
        <v>3613</v>
      </c>
      <c r="C205" s="2">
        <v>6</v>
      </c>
      <c r="D205" s="2" t="s">
        <v>839</v>
      </c>
    </row>
    <row r="206" spans="1:4">
      <c r="A206" s="3" t="s">
        <v>1234</v>
      </c>
      <c r="B206" s="2" t="s">
        <v>3614</v>
      </c>
      <c r="C206" s="2">
        <v>6</v>
      </c>
      <c r="D206" s="2" t="s">
        <v>839</v>
      </c>
    </row>
    <row r="207" spans="1:4">
      <c r="A207" s="3" t="s">
        <v>1236</v>
      </c>
      <c r="B207" s="2" t="s">
        <v>3615</v>
      </c>
      <c r="C207" s="2">
        <v>6</v>
      </c>
      <c r="D207" s="2" t="s">
        <v>839</v>
      </c>
    </row>
    <row r="208" spans="1:4">
      <c r="A208" s="3" t="s">
        <v>3616</v>
      </c>
      <c r="B208" s="2" t="s">
        <v>3617</v>
      </c>
      <c r="C208" s="2">
        <v>6</v>
      </c>
      <c r="D208" s="2" t="s">
        <v>839</v>
      </c>
    </row>
    <row r="209" spans="1:4">
      <c r="A209" s="3" t="s">
        <v>3618</v>
      </c>
      <c r="B209" s="2" t="s">
        <v>3619</v>
      </c>
      <c r="C209" s="2">
        <v>6</v>
      </c>
      <c r="D209" s="2" t="s">
        <v>839</v>
      </c>
    </row>
    <row r="210" spans="1:4">
      <c r="A210" s="3" t="s">
        <v>3620</v>
      </c>
      <c r="B210" s="2" t="s">
        <v>3621</v>
      </c>
      <c r="C210" s="2">
        <v>6</v>
      </c>
      <c r="D210" s="2" t="s">
        <v>839</v>
      </c>
    </row>
    <row r="211" spans="1:4">
      <c r="A211" s="3" t="s">
        <v>3622</v>
      </c>
      <c r="B211" s="2" t="s">
        <v>3623</v>
      </c>
      <c r="C211" s="2">
        <v>6</v>
      </c>
      <c r="D211" s="2" t="s">
        <v>839</v>
      </c>
    </row>
    <row r="212" spans="1:4">
      <c r="A212" s="3" t="s">
        <v>3624</v>
      </c>
      <c r="B212" s="2" t="s">
        <v>3625</v>
      </c>
      <c r="C212" s="2">
        <v>6</v>
      </c>
      <c r="D212" s="2" t="s">
        <v>839</v>
      </c>
    </row>
    <row r="213" spans="1:4">
      <c r="A213" s="3" t="s">
        <v>1242</v>
      </c>
      <c r="B213" s="2" t="s">
        <v>1243</v>
      </c>
      <c r="C213" s="2">
        <v>6</v>
      </c>
      <c r="D213" s="2" t="s">
        <v>839</v>
      </c>
    </row>
    <row r="214" spans="1:4">
      <c r="A214" s="3" t="s">
        <v>1244</v>
      </c>
      <c r="B214" s="2" t="s">
        <v>1245</v>
      </c>
      <c r="C214" s="2">
        <v>6</v>
      </c>
      <c r="D214" s="2" t="s">
        <v>839</v>
      </c>
    </row>
    <row r="215" spans="1:4">
      <c r="A215" s="3" t="s">
        <v>1246</v>
      </c>
      <c r="B215" s="2" t="s">
        <v>1247</v>
      </c>
      <c r="C215" s="2">
        <v>6</v>
      </c>
      <c r="D215" s="2" t="s">
        <v>839</v>
      </c>
    </row>
    <row r="216" spans="1:4">
      <c r="A216" s="3" t="s">
        <v>1248</v>
      </c>
      <c r="B216" s="2" t="s">
        <v>3626</v>
      </c>
      <c r="C216" s="2">
        <v>6</v>
      </c>
      <c r="D216" s="2" t="s">
        <v>839</v>
      </c>
    </row>
    <row r="217" spans="1:4">
      <c r="A217" s="3" t="s">
        <v>1250</v>
      </c>
      <c r="B217" s="2" t="s">
        <v>3627</v>
      </c>
      <c r="C217" s="2">
        <v>6</v>
      </c>
      <c r="D217" s="2" t="s">
        <v>839</v>
      </c>
    </row>
    <row r="218" spans="1:4">
      <c r="A218" s="3" t="s">
        <v>1252</v>
      </c>
      <c r="B218" s="2" t="s">
        <v>1253</v>
      </c>
      <c r="C218" s="2">
        <v>6</v>
      </c>
      <c r="D218" s="2" t="s">
        <v>839</v>
      </c>
    </row>
    <row r="219" spans="1:4">
      <c r="A219" s="3" t="s">
        <v>3628</v>
      </c>
      <c r="B219" s="2" t="s">
        <v>3629</v>
      </c>
      <c r="C219" s="2">
        <v>6</v>
      </c>
      <c r="D219" s="2" t="s">
        <v>839</v>
      </c>
    </row>
    <row r="220" spans="1:4">
      <c r="A220" s="3" t="s">
        <v>3630</v>
      </c>
      <c r="B220" s="2" t="s">
        <v>3631</v>
      </c>
      <c r="C220" s="2">
        <v>6</v>
      </c>
      <c r="D220" s="2" t="s">
        <v>839</v>
      </c>
    </row>
    <row r="221" spans="1:4">
      <c r="A221" s="3" t="s">
        <v>1256</v>
      </c>
      <c r="B221" s="2" t="s">
        <v>1257</v>
      </c>
      <c r="C221" s="2">
        <v>6</v>
      </c>
      <c r="D221" s="2" t="s">
        <v>839</v>
      </c>
    </row>
    <row r="222" spans="1:4">
      <c r="A222" s="3" t="s">
        <v>1258</v>
      </c>
      <c r="B222" s="2" t="s">
        <v>1259</v>
      </c>
      <c r="C222" s="2">
        <v>6</v>
      </c>
      <c r="D222" s="2" t="s">
        <v>839</v>
      </c>
    </row>
    <row r="223" spans="1:4">
      <c r="A223" s="3" t="s">
        <v>3632</v>
      </c>
      <c r="B223" s="2" t="s">
        <v>3633</v>
      </c>
      <c r="C223" s="2">
        <v>6</v>
      </c>
      <c r="D223" s="2" t="s">
        <v>839</v>
      </c>
    </row>
    <row r="224" spans="1:4">
      <c r="A224" s="3" t="s">
        <v>3634</v>
      </c>
      <c r="B224" s="2" t="s">
        <v>3635</v>
      </c>
      <c r="C224" s="2">
        <v>6</v>
      </c>
      <c r="D224" s="2" t="s">
        <v>839</v>
      </c>
    </row>
    <row r="225" spans="1:4">
      <c r="A225" s="3" t="s">
        <v>3636</v>
      </c>
      <c r="B225" s="2" t="s">
        <v>3637</v>
      </c>
      <c r="C225" s="2">
        <v>6</v>
      </c>
      <c r="D225" s="2" t="s">
        <v>839</v>
      </c>
    </row>
    <row r="226" spans="1:4">
      <c r="A226" s="3" t="s">
        <v>3638</v>
      </c>
      <c r="B226" s="2" t="s">
        <v>3639</v>
      </c>
      <c r="C226" s="2">
        <v>6</v>
      </c>
      <c r="D226" s="2" t="s">
        <v>839</v>
      </c>
    </row>
    <row r="227" spans="1:4">
      <c r="A227" s="3" t="s">
        <v>3640</v>
      </c>
      <c r="B227" s="2" t="s">
        <v>3641</v>
      </c>
      <c r="C227" s="2">
        <v>6</v>
      </c>
      <c r="D227" s="2" t="s">
        <v>839</v>
      </c>
    </row>
    <row r="228" spans="1:4">
      <c r="A228" s="3" t="s">
        <v>3642</v>
      </c>
      <c r="B228" s="2" t="s">
        <v>3643</v>
      </c>
      <c r="C228" s="2">
        <v>6</v>
      </c>
      <c r="D228" s="2" t="s">
        <v>839</v>
      </c>
    </row>
    <row r="229" spans="1:4">
      <c r="A229" s="3" t="s">
        <v>1276</v>
      </c>
      <c r="B229" s="2" t="s">
        <v>1277</v>
      </c>
      <c r="C229" s="2">
        <v>6</v>
      </c>
      <c r="D229" s="2" t="s">
        <v>839</v>
      </c>
    </row>
    <row r="230" spans="1:4">
      <c r="A230" s="3" t="s">
        <v>1278</v>
      </c>
      <c r="B230" s="2" t="s">
        <v>1279</v>
      </c>
      <c r="C230" s="2">
        <v>6</v>
      </c>
      <c r="D230" s="2" t="s">
        <v>839</v>
      </c>
    </row>
    <row r="231" spans="1:4">
      <c r="A231" s="3" t="s">
        <v>1280</v>
      </c>
      <c r="B231" s="2" t="s">
        <v>1281</v>
      </c>
      <c r="C231" s="2">
        <v>6</v>
      </c>
      <c r="D231" s="2" t="s">
        <v>839</v>
      </c>
    </row>
    <row r="232" spans="1:4">
      <c r="A232" s="3" t="s">
        <v>1282</v>
      </c>
      <c r="B232" s="2" t="s">
        <v>1283</v>
      </c>
      <c r="C232" s="2">
        <v>6</v>
      </c>
      <c r="D232" s="2" t="s">
        <v>839</v>
      </c>
    </row>
    <row r="233" spans="1:4">
      <c r="A233" s="3" t="s">
        <v>3644</v>
      </c>
      <c r="B233" s="2" t="s">
        <v>3645</v>
      </c>
      <c r="C233" s="2">
        <v>6</v>
      </c>
      <c r="D233" s="2" t="s">
        <v>839</v>
      </c>
    </row>
    <row r="234" spans="1:4">
      <c r="A234" s="3" t="s">
        <v>3646</v>
      </c>
      <c r="B234" s="2" t="s">
        <v>1285</v>
      </c>
      <c r="C234" s="2">
        <v>6</v>
      </c>
      <c r="D234" s="2" t="s">
        <v>839</v>
      </c>
    </row>
    <row r="235" spans="1:4">
      <c r="A235" s="3" t="s">
        <v>3647</v>
      </c>
      <c r="B235" s="2" t="s">
        <v>3648</v>
      </c>
      <c r="C235" s="2">
        <v>6</v>
      </c>
      <c r="D235" s="2" t="s">
        <v>839</v>
      </c>
    </row>
    <row r="236" spans="1:4">
      <c r="A236" s="3" t="s">
        <v>1288</v>
      </c>
      <c r="B236" s="2" t="s">
        <v>1289</v>
      </c>
      <c r="C236" s="2">
        <v>6</v>
      </c>
      <c r="D236" s="2" t="s">
        <v>839</v>
      </c>
    </row>
    <row r="237" spans="1:4">
      <c r="A237" s="3" t="s">
        <v>1290</v>
      </c>
      <c r="B237" s="2" t="s">
        <v>1291</v>
      </c>
      <c r="C237" s="2">
        <v>6</v>
      </c>
      <c r="D237" s="2" t="s">
        <v>839</v>
      </c>
    </row>
    <row r="238" spans="1:4">
      <c r="A238" s="3" t="s">
        <v>1292</v>
      </c>
      <c r="B238" s="2" t="s">
        <v>3649</v>
      </c>
      <c r="C238" s="2">
        <v>6</v>
      </c>
      <c r="D238" s="2" t="s">
        <v>839</v>
      </c>
    </row>
    <row r="239" spans="1:4">
      <c r="A239" s="3" t="s">
        <v>1294</v>
      </c>
      <c r="B239" s="2" t="s">
        <v>1295</v>
      </c>
      <c r="C239" s="2">
        <v>6</v>
      </c>
      <c r="D239" s="2" t="s">
        <v>839</v>
      </c>
    </row>
    <row r="240" spans="1:4">
      <c r="A240" s="3" t="s">
        <v>1296</v>
      </c>
      <c r="B240" s="2" t="s">
        <v>1297</v>
      </c>
      <c r="C240" s="2">
        <v>6</v>
      </c>
      <c r="D240" s="2" t="s">
        <v>839</v>
      </c>
    </row>
    <row r="241" spans="1:4">
      <c r="A241" s="3" t="s">
        <v>1298</v>
      </c>
      <c r="B241" s="2" t="s">
        <v>1299</v>
      </c>
      <c r="C241" s="2">
        <v>6</v>
      </c>
      <c r="D241" s="2" t="s">
        <v>839</v>
      </c>
    </row>
    <row r="242" spans="1:4">
      <c r="A242" s="3" t="s">
        <v>1300</v>
      </c>
      <c r="B242" s="2" t="s">
        <v>1301</v>
      </c>
      <c r="C242" s="2">
        <v>6</v>
      </c>
      <c r="D242" s="2" t="s">
        <v>839</v>
      </c>
    </row>
    <row r="243" spans="1:4">
      <c r="A243" s="3" t="s">
        <v>3650</v>
      </c>
      <c r="B243" s="2" t="s">
        <v>1303</v>
      </c>
      <c r="C243" s="2">
        <v>6</v>
      </c>
      <c r="D243" s="2" t="s">
        <v>839</v>
      </c>
    </row>
    <row r="244" spans="1:4">
      <c r="A244" s="3" t="s">
        <v>1304</v>
      </c>
      <c r="B244" s="2" t="s">
        <v>1305</v>
      </c>
      <c r="C244" s="2">
        <v>6</v>
      </c>
      <c r="D244" s="2" t="s">
        <v>839</v>
      </c>
    </row>
    <row r="245" spans="1:4">
      <c r="A245" s="3" t="s">
        <v>1306</v>
      </c>
      <c r="B245" s="2" t="s">
        <v>1307</v>
      </c>
      <c r="C245" s="2">
        <v>6</v>
      </c>
      <c r="D245" s="2" t="s">
        <v>839</v>
      </c>
    </row>
    <row r="246" spans="1:4">
      <c r="A246" s="3" t="s">
        <v>1308</v>
      </c>
      <c r="B246" s="2" t="s">
        <v>1309</v>
      </c>
      <c r="C246" s="2">
        <v>6</v>
      </c>
      <c r="D246" s="2" t="s">
        <v>839</v>
      </c>
    </row>
    <row r="247" spans="1:4">
      <c r="A247" s="3" t="s">
        <v>3651</v>
      </c>
      <c r="B247" s="2" t="s">
        <v>3652</v>
      </c>
      <c r="C247" s="2">
        <v>6</v>
      </c>
      <c r="D247" s="2" t="s">
        <v>839</v>
      </c>
    </row>
    <row r="248" spans="1:4">
      <c r="A248" s="3" t="s">
        <v>1320</v>
      </c>
      <c r="B248" s="2" t="s">
        <v>1321</v>
      </c>
      <c r="C248" s="2">
        <v>6</v>
      </c>
      <c r="D248" s="2" t="s">
        <v>839</v>
      </c>
    </row>
    <row r="249" spans="1:4">
      <c r="A249" s="3" t="s">
        <v>1322</v>
      </c>
      <c r="B249" s="2" t="s">
        <v>1323</v>
      </c>
      <c r="C249" s="2">
        <v>6</v>
      </c>
      <c r="D249" s="2" t="s">
        <v>839</v>
      </c>
    </row>
    <row r="250" spans="1:4">
      <c r="A250" s="3" t="s">
        <v>1324</v>
      </c>
      <c r="B250" s="2" t="s">
        <v>1325</v>
      </c>
      <c r="C250" s="2">
        <v>6</v>
      </c>
      <c r="D250" s="2" t="s">
        <v>839</v>
      </c>
    </row>
    <row r="251" spans="1:4">
      <c r="A251" s="3" t="s">
        <v>3653</v>
      </c>
      <c r="B251" s="2" t="s">
        <v>3654</v>
      </c>
      <c r="C251" s="2">
        <v>6</v>
      </c>
      <c r="D251" s="2" t="s">
        <v>839</v>
      </c>
    </row>
    <row r="252" spans="1:4">
      <c r="A252" s="3" t="s">
        <v>3655</v>
      </c>
      <c r="B252" s="2" t="s">
        <v>3656</v>
      </c>
      <c r="C252" s="2">
        <v>6</v>
      </c>
      <c r="D252" s="2" t="s">
        <v>839</v>
      </c>
    </row>
    <row r="253" spans="1:4">
      <c r="A253" s="3" t="s">
        <v>1334</v>
      </c>
      <c r="B253" s="2" t="s">
        <v>3657</v>
      </c>
      <c r="C253" s="2">
        <v>6</v>
      </c>
      <c r="D253" s="2" t="s">
        <v>839</v>
      </c>
    </row>
    <row r="254" spans="1:4">
      <c r="A254" s="3" t="s">
        <v>1336</v>
      </c>
      <c r="B254" s="2" t="s">
        <v>3658</v>
      </c>
      <c r="C254" s="2">
        <v>6</v>
      </c>
      <c r="D254" s="2" t="s">
        <v>839</v>
      </c>
    </row>
    <row r="255" spans="1:4">
      <c r="A255" s="3" t="s">
        <v>1338</v>
      </c>
      <c r="B255" s="2" t="s">
        <v>3659</v>
      </c>
      <c r="C255" s="2">
        <v>6</v>
      </c>
      <c r="D255" s="2" t="s">
        <v>839</v>
      </c>
    </row>
    <row r="256" spans="1:4">
      <c r="A256" s="3" t="s">
        <v>1340</v>
      </c>
      <c r="B256" s="2" t="s">
        <v>3660</v>
      </c>
      <c r="C256" s="2">
        <v>6</v>
      </c>
      <c r="D256" s="2" t="s">
        <v>839</v>
      </c>
    </row>
    <row r="257" spans="1:4">
      <c r="A257" s="3" t="s">
        <v>1342</v>
      </c>
      <c r="B257" s="2" t="s">
        <v>1343</v>
      </c>
      <c r="C257" s="2">
        <v>6</v>
      </c>
      <c r="D257" s="2" t="s">
        <v>839</v>
      </c>
    </row>
    <row r="258" spans="1:4">
      <c r="A258" s="3" t="s">
        <v>1344</v>
      </c>
      <c r="B258" s="2" t="s">
        <v>3661</v>
      </c>
      <c r="C258" s="2">
        <v>6</v>
      </c>
      <c r="D258" s="2" t="s">
        <v>839</v>
      </c>
    </row>
    <row r="259" spans="1:4">
      <c r="A259" s="3" t="s">
        <v>1346</v>
      </c>
      <c r="B259" s="2" t="s">
        <v>3662</v>
      </c>
      <c r="C259" s="2">
        <v>6</v>
      </c>
      <c r="D259" s="2" t="s">
        <v>839</v>
      </c>
    </row>
    <row r="260" spans="1:4">
      <c r="A260" s="3" t="s">
        <v>1348</v>
      </c>
      <c r="B260" s="2" t="s">
        <v>3663</v>
      </c>
      <c r="C260" s="2">
        <v>6</v>
      </c>
      <c r="D260" s="2" t="s">
        <v>839</v>
      </c>
    </row>
    <row r="261" spans="1:4">
      <c r="A261" s="3" t="s">
        <v>1350</v>
      </c>
      <c r="B261" s="2" t="s">
        <v>3664</v>
      </c>
      <c r="C261" s="2">
        <v>6</v>
      </c>
      <c r="D261" s="2" t="s">
        <v>839</v>
      </c>
    </row>
    <row r="262" spans="1:4">
      <c r="A262" s="3" t="s">
        <v>1352</v>
      </c>
      <c r="B262" s="2" t="s">
        <v>1353</v>
      </c>
      <c r="C262" s="2">
        <v>6</v>
      </c>
      <c r="D262" s="2" t="s">
        <v>839</v>
      </c>
    </row>
    <row r="263" spans="1:4">
      <c r="A263" s="3" t="s">
        <v>1354</v>
      </c>
      <c r="B263" s="2" t="s">
        <v>3665</v>
      </c>
      <c r="C263" s="2">
        <v>6</v>
      </c>
      <c r="D263" s="2" t="s">
        <v>839</v>
      </c>
    </row>
    <row r="264" spans="1:4">
      <c r="A264" s="3" t="s">
        <v>1356</v>
      </c>
      <c r="B264" s="2" t="s">
        <v>3666</v>
      </c>
      <c r="C264" s="2">
        <v>6</v>
      </c>
      <c r="D264" s="2" t="s">
        <v>839</v>
      </c>
    </row>
    <row r="265" spans="1:4">
      <c r="A265" s="3" t="s">
        <v>1358</v>
      </c>
      <c r="B265" s="2" t="s">
        <v>3667</v>
      </c>
      <c r="C265" s="2">
        <v>6</v>
      </c>
      <c r="D265" s="2" t="s">
        <v>839</v>
      </c>
    </row>
    <row r="266" spans="1:4">
      <c r="A266" s="3" t="s">
        <v>1360</v>
      </c>
      <c r="B266" s="2" t="s">
        <v>3668</v>
      </c>
      <c r="C266" s="2">
        <v>6</v>
      </c>
      <c r="D266" s="2" t="s">
        <v>839</v>
      </c>
    </row>
    <row r="267" spans="1:4">
      <c r="A267" s="3" t="s">
        <v>1362</v>
      </c>
      <c r="B267" s="2" t="s">
        <v>3669</v>
      </c>
      <c r="C267" s="2">
        <v>6</v>
      </c>
      <c r="D267" s="2" t="s">
        <v>839</v>
      </c>
    </row>
    <row r="268" spans="1:4">
      <c r="A268" s="3" t="s">
        <v>1364</v>
      </c>
      <c r="B268" s="2" t="s">
        <v>3670</v>
      </c>
      <c r="C268" s="2">
        <v>6</v>
      </c>
      <c r="D268" s="2" t="s">
        <v>839</v>
      </c>
    </row>
    <row r="269" spans="1:4">
      <c r="A269" s="3" t="s">
        <v>1366</v>
      </c>
      <c r="B269" s="2" t="s">
        <v>3671</v>
      </c>
      <c r="C269" s="2">
        <v>6</v>
      </c>
      <c r="D269" s="2" t="s">
        <v>839</v>
      </c>
    </row>
    <row r="270" spans="1:4">
      <c r="A270" s="3" t="s">
        <v>1368</v>
      </c>
      <c r="B270" s="2" t="s">
        <v>3672</v>
      </c>
      <c r="C270" s="2">
        <v>6</v>
      </c>
      <c r="D270" s="2" t="s">
        <v>839</v>
      </c>
    </row>
    <row r="271" spans="1:4">
      <c r="A271" s="3" t="s">
        <v>1370</v>
      </c>
      <c r="B271" s="2" t="s">
        <v>3673</v>
      </c>
      <c r="C271" s="2">
        <v>6</v>
      </c>
      <c r="D271" s="2" t="s">
        <v>839</v>
      </c>
    </row>
    <row r="272" spans="1:4">
      <c r="A272" s="3" t="s">
        <v>1372</v>
      </c>
      <c r="B272" s="2" t="s">
        <v>3674</v>
      </c>
      <c r="C272" s="2">
        <v>6</v>
      </c>
      <c r="D272" s="2" t="s">
        <v>839</v>
      </c>
    </row>
    <row r="273" spans="1:4">
      <c r="A273" s="3" t="s">
        <v>3675</v>
      </c>
      <c r="B273" s="2" t="s">
        <v>3676</v>
      </c>
      <c r="C273" s="2">
        <v>6</v>
      </c>
      <c r="D273" s="2" t="s">
        <v>839</v>
      </c>
    </row>
    <row r="274" spans="1:4">
      <c r="A274" s="3" t="s">
        <v>1380</v>
      </c>
      <c r="B274" s="2" t="s">
        <v>3677</v>
      </c>
      <c r="C274" s="2">
        <v>6</v>
      </c>
      <c r="D274" s="2" t="s">
        <v>839</v>
      </c>
    </row>
    <row r="275" spans="1:4">
      <c r="A275" s="3" t="s">
        <v>3678</v>
      </c>
      <c r="B275" s="2" t="s">
        <v>3679</v>
      </c>
      <c r="C275" s="2">
        <v>6</v>
      </c>
      <c r="D275" s="2" t="s">
        <v>839</v>
      </c>
    </row>
    <row r="276" spans="1:4">
      <c r="A276" s="3" t="s">
        <v>3680</v>
      </c>
      <c r="B276" s="2" t="s">
        <v>3681</v>
      </c>
      <c r="C276" s="2">
        <v>6</v>
      </c>
      <c r="D276" s="2" t="s">
        <v>839</v>
      </c>
    </row>
    <row r="277" spans="1:4">
      <c r="A277" s="3" t="s">
        <v>1398</v>
      </c>
      <c r="B277" s="2" t="s">
        <v>3682</v>
      </c>
      <c r="C277" s="2">
        <v>6</v>
      </c>
      <c r="D277" s="2" t="s">
        <v>839</v>
      </c>
    </row>
    <row r="278" spans="1:4">
      <c r="A278" s="3" t="s">
        <v>1400</v>
      </c>
      <c r="B278" s="2" t="s">
        <v>3683</v>
      </c>
      <c r="C278" s="2">
        <v>6</v>
      </c>
      <c r="D278" s="2" t="s">
        <v>839</v>
      </c>
    </row>
    <row r="279" spans="1:4">
      <c r="A279" s="3" t="s">
        <v>1402</v>
      </c>
      <c r="B279" s="2" t="s">
        <v>3684</v>
      </c>
      <c r="C279" s="2">
        <v>6</v>
      </c>
      <c r="D279" s="2" t="s">
        <v>839</v>
      </c>
    </row>
    <row r="280" spans="1:4">
      <c r="A280" s="3" t="s">
        <v>3685</v>
      </c>
      <c r="B280" s="2" t="s">
        <v>1405</v>
      </c>
      <c r="C280" s="2">
        <v>6</v>
      </c>
      <c r="D280" s="2" t="s">
        <v>839</v>
      </c>
    </row>
    <row r="281" spans="1:4">
      <c r="A281" s="3" t="s">
        <v>3686</v>
      </c>
      <c r="B281" s="2" t="s">
        <v>3687</v>
      </c>
      <c r="C281" s="2">
        <v>6</v>
      </c>
      <c r="D281" s="2" t="s">
        <v>839</v>
      </c>
    </row>
    <row r="282" spans="1:4">
      <c r="A282" s="3" t="s">
        <v>3688</v>
      </c>
      <c r="B282" s="2" t="s">
        <v>3689</v>
      </c>
      <c r="C282" s="2">
        <v>6</v>
      </c>
      <c r="D282" s="2" t="s">
        <v>839</v>
      </c>
    </row>
    <row r="283" spans="1:4">
      <c r="A283" s="3" t="s">
        <v>1414</v>
      </c>
      <c r="B283" s="2" t="s">
        <v>3690</v>
      </c>
      <c r="C283" s="2">
        <v>6</v>
      </c>
      <c r="D283" s="2" t="s">
        <v>839</v>
      </c>
    </row>
    <row r="284" spans="1:4">
      <c r="A284" s="3" t="s">
        <v>3691</v>
      </c>
      <c r="B284" s="2" t="s">
        <v>3692</v>
      </c>
      <c r="C284" s="2">
        <v>6</v>
      </c>
      <c r="D284" s="2" t="s">
        <v>839</v>
      </c>
    </row>
    <row r="285" spans="1:4">
      <c r="A285" s="3" t="s">
        <v>1422</v>
      </c>
      <c r="B285" s="2" t="s">
        <v>3693</v>
      </c>
      <c r="C285" s="2">
        <v>6</v>
      </c>
      <c r="D285" s="2" t="s">
        <v>839</v>
      </c>
    </row>
    <row r="286" spans="1:4">
      <c r="A286" s="3" t="s">
        <v>1424</v>
      </c>
      <c r="B286" s="2" t="s">
        <v>3694</v>
      </c>
      <c r="C286" s="2">
        <v>6</v>
      </c>
      <c r="D286" s="2" t="s">
        <v>839</v>
      </c>
    </row>
    <row r="287" spans="1:4">
      <c r="A287" s="3" t="s">
        <v>3695</v>
      </c>
      <c r="B287" s="2" t="s">
        <v>3696</v>
      </c>
      <c r="C287" s="2">
        <v>6</v>
      </c>
      <c r="D287" s="2" t="s">
        <v>839</v>
      </c>
    </row>
    <row r="288" spans="1:4">
      <c r="A288" s="3" t="s">
        <v>3697</v>
      </c>
      <c r="B288" s="2" t="s">
        <v>3698</v>
      </c>
      <c r="C288" s="2">
        <v>6</v>
      </c>
      <c r="D288" s="2" t="s">
        <v>839</v>
      </c>
    </row>
    <row r="289" spans="1:4">
      <c r="A289" s="3" t="s">
        <v>3699</v>
      </c>
      <c r="B289" s="2" t="s">
        <v>1427</v>
      </c>
      <c r="C289" s="2">
        <v>6</v>
      </c>
      <c r="D289" s="2" t="s">
        <v>839</v>
      </c>
    </row>
    <row r="290" spans="1:4">
      <c r="A290" s="3" t="s">
        <v>3700</v>
      </c>
      <c r="B290" s="2" t="s">
        <v>1429</v>
      </c>
      <c r="C290" s="2">
        <v>6</v>
      </c>
      <c r="D290" s="2" t="s">
        <v>839</v>
      </c>
    </row>
    <row r="291" spans="1:4">
      <c r="A291" s="3" t="s">
        <v>3701</v>
      </c>
      <c r="B291" s="2" t="s">
        <v>1431</v>
      </c>
      <c r="C291" s="2">
        <v>6</v>
      </c>
      <c r="D291" s="2" t="s">
        <v>839</v>
      </c>
    </row>
    <row r="292" spans="1:4">
      <c r="A292" s="3" t="s">
        <v>1432</v>
      </c>
      <c r="B292" s="2" t="s">
        <v>3702</v>
      </c>
      <c r="C292" s="2">
        <v>6</v>
      </c>
      <c r="D292" s="2" t="s">
        <v>839</v>
      </c>
    </row>
    <row r="293" spans="1:4">
      <c r="A293" s="3" t="s">
        <v>1434</v>
      </c>
      <c r="B293" s="2" t="s">
        <v>3703</v>
      </c>
      <c r="C293" s="2">
        <v>6</v>
      </c>
      <c r="D293" s="2" t="s">
        <v>839</v>
      </c>
    </row>
    <row r="294" spans="1:4">
      <c r="A294" s="3" t="s">
        <v>1436</v>
      </c>
      <c r="B294" s="2" t="s">
        <v>1437</v>
      </c>
      <c r="C294" s="2">
        <v>6</v>
      </c>
      <c r="D294" s="2" t="s">
        <v>839</v>
      </c>
    </row>
    <row r="295" spans="1:4">
      <c r="A295" s="3" t="s">
        <v>1438</v>
      </c>
      <c r="B295" s="2" t="s">
        <v>1441</v>
      </c>
      <c r="C295" s="2">
        <v>6</v>
      </c>
      <c r="D295" s="2" t="s">
        <v>839</v>
      </c>
    </row>
    <row r="296" spans="1:4">
      <c r="A296" s="3" t="s">
        <v>1440</v>
      </c>
      <c r="B296" s="2" t="s">
        <v>3704</v>
      </c>
      <c r="C296" s="2">
        <v>6</v>
      </c>
      <c r="D296" s="2" t="s">
        <v>839</v>
      </c>
    </row>
    <row r="297" spans="1:4">
      <c r="A297" s="3" t="s">
        <v>1442</v>
      </c>
      <c r="B297" s="2" t="s">
        <v>1443</v>
      </c>
      <c r="C297" s="2">
        <v>6</v>
      </c>
      <c r="D297" s="2" t="s">
        <v>839</v>
      </c>
    </row>
    <row r="298" spans="1:4">
      <c r="A298" s="3" t="s">
        <v>3705</v>
      </c>
      <c r="B298" s="2" t="s">
        <v>3706</v>
      </c>
      <c r="C298" s="2">
        <v>6</v>
      </c>
      <c r="D298" s="2" t="s">
        <v>839</v>
      </c>
    </row>
    <row r="299" spans="1:4">
      <c r="A299" s="3" t="s">
        <v>3707</v>
      </c>
      <c r="B299" s="2" t="s">
        <v>3708</v>
      </c>
      <c r="C299" s="2">
        <v>6</v>
      </c>
      <c r="D299" s="2" t="s">
        <v>839</v>
      </c>
    </row>
    <row r="300" spans="1:4">
      <c r="A300" s="3" t="s">
        <v>1446</v>
      </c>
      <c r="B300" s="2" t="s">
        <v>3709</v>
      </c>
      <c r="C300" s="2">
        <v>6</v>
      </c>
      <c r="D300" s="2" t="s">
        <v>839</v>
      </c>
    </row>
    <row r="301" spans="1:4">
      <c r="A301" s="3" t="s">
        <v>3710</v>
      </c>
      <c r="B301" s="2" t="s">
        <v>3711</v>
      </c>
      <c r="C301" s="2">
        <v>6</v>
      </c>
      <c r="D301" s="2" t="s">
        <v>839</v>
      </c>
    </row>
    <row r="302" spans="1:4">
      <c r="A302" s="3" t="s">
        <v>3712</v>
      </c>
      <c r="B302" s="2" t="s">
        <v>3713</v>
      </c>
      <c r="C302" s="2">
        <v>6</v>
      </c>
      <c r="D302" s="2" t="s">
        <v>839</v>
      </c>
    </row>
    <row r="303" spans="1:4">
      <c r="A303" s="3" t="s">
        <v>3714</v>
      </c>
      <c r="B303" s="2" t="s">
        <v>3715</v>
      </c>
      <c r="C303" s="2">
        <v>6</v>
      </c>
      <c r="D303" s="2" t="s">
        <v>839</v>
      </c>
    </row>
    <row r="304" spans="1:4">
      <c r="A304" s="3" t="s">
        <v>3716</v>
      </c>
      <c r="B304" s="2" t="s">
        <v>3717</v>
      </c>
      <c r="C304" s="2">
        <v>6</v>
      </c>
      <c r="D304" s="2" t="s">
        <v>839</v>
      </c>
    </row>
    <row r="305" spans="1:4">
      <c r="A305" s="3" t="s">
        <v>3718</v>
      </c>
      <c r="B305" s="2" t="s">
        <v>3719</v>
      </c>
      <c r="C305" s="2">
        <v>6</v>
      </c>
      <c r="D305" s="2" t="s">
        <v>839</v>
      </c>
    </row>
    <row r="306" spans="1:4">
      <c r="A306" s="3" t="s">
        <v>1452</v>
      </c>
      <c r="B306" s="2" t="s">
        <v>3720</v>
      </c>
      <c r="C306" s="2">
        <v>6</v>
      </c>
      <c r="D306" s="2" t="s">
        <v>839</v>
      </c>
    </row>
    <row r="307" spans="1:4">
      <c r="A307" s="3" t="s">
        <v>1454</v>
      </c>
      <c r="B307" s="2" t="s">
        <v>1455</v>
      </c>
      <c r="C307" s="2">
        <v>6</v>
      </c>
      <c r="D307" s="2" t="s">
        <v>839</v>
      </c>
    </row>
    <row r="308" spans="1:4">
      <c r="A308" s="3" t="s">
        <v>3721</v>
      </c>
      <c r="B308" s="2" t="s">
        <v>3722</v>
      </c>
      <c r="C308" s="2">
        <v>6</v>
      </c>
      <c r="D308" s="2" t="s">
        <v>839</v>
      </c>
    </row>
    <row r="309" spans="1:4">
      <c r="A309" s="3" t="s">
        <v>3723</v>
      </c>
      <c r="B309" s="2" t="s">
        <v>1467</v>
      </c>
      <c r="C309" s="2">
        <v>6</v>
      </c>
      <c r="D309" s="2" t="s">
        <v>839</v>
      </c>
    </row>
    <row r="310" spans="1:4">
      <c r="A310" s="3" t="s">
        <v>3724</v>
      </c>
      <c r="B310" s="2" t="s">
        <v>3725</v>
      </c>
      <c r="C310" s="2">
        <v>6</v>
      </c>
      <c r="D310" s="2" t="s">
        <v>839</v>
      </c>
    </row>
    <row r="311" spans="1:4">
      <c r="A311" s="3" t="s">
        <v>1460</v>
      </c>
      <c r="B311" s="2" t="s">
        <v>3726</v>
      </c>
      <c r="C311" s="2">
        <v>6</v>
      </c>
      <c r="D311" s="2" t="s">
        <v>839</v>
      </c>
    </row>
    <row r="312" spans="1:4">
      <c r="A312" s="3" t="s">
        <v>3727</v>
      </c>
      <c r="B312" s="2" t="s">
        <v>3728</v>
      </c>
      <c r="C312" s="2">
        <v>6</v>
      </c>
      <c r="D312" s="2" t="s">
        <v>839</v>
      </c>
    </row>
    <row r="313" spans="1:4">
      <c r="A313" s="3" t="s">
        <v>1464</v>
      </c>
      <c r="B313" s="2" t="s">
        <v>1465</v>
      </c>
      <c r="C313" s="2">
        <v>6</v>
      </c>
      <c r="D313" s="2" t="s">
        <v>839</v>
      </c>
    </row>
    <row r="314" spans="1:4">
      <c r="A314" s="3" t="s">
        <v>1466</v>
      </c>
      <c r="B314" s="2" t="s">
        <v>3729</v>
      </c>
      <c r="C314" s="2">
        <v>6</v>
      </c>
      <c r="D314" s="2" t="s">
        <v>839</v>
      </c>
    </row>
    <row r="315" spans="1:4">
      <c r="A315" s="3" t="s">
        <v>1468</v>
      </c>
      <c r="B315" s="2" t="s">
        <v>3730</v>
      </c>
      <c r="C315" s="2">
        <v>6</v>
      </c>
      <c r="D315" s="2" t="s">
        <v>839</v>
      </c>
    </row>
    <row r="316" spans="1:4">
      <c r="A316" s="3" t="s">
        <v>1470</v>
      </c>
      <c r="B316" s="2" t="s">
        <v>1471</v>
      </c>
      <c r="C316" s="2">
        <v>6</v>
      </c>
      <c r="D316" s="2" t="s">
        <v>839</v>
      </c>
    </row>
    <row r="317" spans="1:4">
      <c r="A317" s="3" t="s">
        <v>1472</v>
      </c>
      <c r="B317" s="2" t="s">
        <v>3731</v>
      </c>
      <c r="C317" s="2">
        <v>6</v>
      </c>
      <c r="D317" s="2" t="s">
        <v>839</v>
      </c>
    </row>
    <row r="318" spans="1:4">
      <c r="A318" s="3" t="s">
        <v>1474</v>
      </c>
      <c r="B318" s="2" t="s">
        <v>3732</v>
      </c>
      <c r="C318" s="2">
        <v>6</v>
      </c>
      <c r="D318" s="2" t="s">
        <v>839</v>
      </c>
    </row>
    <row r="319" spans="1:4">
      <c r="A319" s="3" t="s">
        <v>3733</v>
      </c>
      <c r="B319" s="2" t="s">
        <v>3734</v>
      </c>
      <c r="C319" s="2">
        <v>6</v>
      </c>
      <c r="D319" s="2" t="s">
        <v>839</v>
      </c>
    </row>
    <row r="320" spans="1:4">
      <c r="A320" s="3" t="s">
        <v>1476</v>
      </c>
      <c r="B320" s="2" t="s">
        <v>3735</v>
      </c>
      <c r="C320" s="2">
        <v>6</v>
      </c>
      <c r="D320" s="2" t="s">
        <v>839</v>
      </c>
    </row>
    <row r="321" spans="1:4">
      <c r="A321" s="3" t="s">
        <v>1478</v>
      </c>
      <c r="B321" s="2" t="s">
        <v>3736</v>
      </c>
      <c r="C321" s="2">
        <v>6</v>
      </c>
      <c r="D321" s="2" t="s">
        <v>839</v>
      </c>
    </row>
    <row r="322" spans="1:4">
      <c r="A322" s="3" t="s">
        <v>1480</v>
      </c>
      <c r="B322" s="2" t="s">
        <v>3737</v>
      </c>
      <c r="C322" s="2">
        <v>6</v>
      </c>
      <c r="D322" s="2" t="s">
        <v>839</v>
      </c>
    </row>
    <row r="323" spans="1:4">
      <c r="A323" s="3" t="s">
        <v>3738</v>
      </c>
      <c r="B323" s="2" t="s">
        <v>3739</v>
      </c>
      <c r="C323" s="2">
        <v>6</v>
      </c>
      <c r="D323" s="2" t="s">
        <v>839</v>
      </c>
    </row>
    <row r="324" spans="1:4">
      <c r="A324" s="3" t="s">
        <v>1484</v>
      </c>
      <c r="B324" s="2" t="s">
        <v>1485</v>
      </c>
      <c r="C324" s="2">
        <v>6</v>
      </c>
      <c r="D324" s="2" t="s">
        <v>839</v>
      </c>
    </row>
    <row r="325" spans="1:4">
      <c r="A325" s="3" t="s">
        <v>1486</v>
      </c>
      <c r="B325" s="2" t="s">
        <v>3740</v>
      </c>
      <c r="C325" s="2">
        <v>6</v>
      </c>
      <c r="D325" s="2" t="s">
        <v>839</v>
      </c>
    </row>
    <row r="326" spans="1:4">
      <c r="A326" s="3" t="s">
        <v>1488</v>
      </c>
      <c r="B326" s="2" t="s">
        <v>3741</v>
      </c>
      <c r="C326" s="2">
        <v>6</v>
      </c>
      <c r="D326" s="2" t="s">
        <v>839</v>
      </c>
    </row>
    <row r="327" spans="1:4">
      <c r="A327" s="3" t="s">
        <v>3742</v>
      </c>
      <c r="B327" s="2" t="s">
        <v>3743</v>
      </c>
      <c r="C327" s="2">
        <v>6</v>
      </c>
      <c r="D327" s="2" t="s">
        <v>839</v>
      </c>
    </row>
    <row r="328" spans="1:4">
      <c r="A328" s="3" t="s">
        <v>3744</v>
      </c>
      <c r="B328" s="2" t="s">
        <v>3745</v>
      </c>
      <c r="C328" s="2">
        <v>6</v>
      </c>
      <c r="D328" s="2" t="s">
        <v>839</v>
      </c>
    </row>
    <row r="329" spans="1:4">
      <c r="A329" s="3" t="s">
        <v>1492</v>
      </c>
      <c r="B329" s="2" t="s">
        <v>3746</v>
      </c>
      <c r="C329" s="2">
        <v>6</v>
      </c>
      <c r="D329" s="2" t="s">
        <v>839</v>
      </c>
    </row>
    <row r="330" spans="1:4">
      <c r="A330" s="3" t="s">
        <v>3747</v>
      </c>
      <c r="B330" s="2" t="s">
        <v>3748</v>
      </c>
      <c r="C330" s="2">
        <v>6</v>
      </c>
      <c r="D330" s="2" t="s">
        <v>839</v>
      </c>
    </row>
    <row r="331" spans="1:4">
      <c r="A331" s="3" t="s">
        <v>3749</v>
      </c>
      <c r="B331" s="2" t="s">
        <v>3750</v>
      </c>
      <c r="C331" s="2">
        <v>6</v>
      </c>
      <c r="D331" s="2" t="s">
        <v>839</v>
      </c>
    </row>
    <row r="332" spans="1:4">
      <c r="A332" s="3" t="s">
        <v>1496</v>
      </c>
      <c r="B332" s="2" t="s">
        <v>3751</v>
      </c>
      <c r="C332" s="2">
        <v>6</v>
      </c>
      <c r="D332" s="2" t="s">
        <v>839</v>
      </c>
    </row>
    <row r="333" spans="1:4">
      <c r="A333" s="3" t="s">
        <v>1498</v>
      </c>
      <c r="B333" s="2" t="s">
        <v>1499</v>
      </c>
      <c r="C333" s="2">
        <v>6</v>
      </c>
      <c r="D333" s="2" t="s">
        <v>839</v>
      </c>
    </row>
    <row r="334" spans="1:4">
      <c r="A334" s="3" t="s">
        <v>1500</v>
      </c>
      <c r="B334" s="2" t="s">
        <v>3752</v>
      </c>
      <c r="C334" s="2">
        <v>6</v>
      </c>
      <c r="D334" s="2" t="s">
        <v>839</v>
      </c>
    </row>
    <row r="335" spans="1:4">
      <c r="A335" s="3" t="s">
        <v>1502</v>
      </c>
      <c r="B335" s="2" t="s">
        <v>1503</v>
      </c>
      <c r="C335" s="2">
        <v>6</v>
      </c>
      <c r="D335" s="2" t="s">
        <v>839</v>
      </c>
    </row>
    <row r="336" spans="1:4">
      <c r="A336" s="3" t="s">
        <v>1504</v>
      </c>
      <c r="B336" s="2" t="s">
        <v>3753</v>
      </c>
      <c r="C336" s="2">
        <v>6</v>
      </c>
      <c r="D336" s="2" t="s">
        <v>839</v>
      </c>
    </row>
    <row r="337" spans="1:4">
      <c r="A337" s="3" t="s">
        <v>1506</v>
      </c>
      <c r="B337" s="2" t="s">
        <v>3754</v>
      </c>
      <c r="C337" s="2">
        <v>6</v>
      </c>
      <c r="D337" s="2" t="s">
        <v>839</v>
      </c>
    </row>
    <row r="338" spans="1:4">
      <c r="A338" s="3" t="s">
        <v>1508</v>
      </c>
      <c r="B338" s="2" t="s">
        <v>1509</v>
      </c>
      <c r="C338" s="2">
        <v>6</v>
      </c>
      <c r="D338" s="2" t="s">
        <v>839</v>
      </c>
    </row>
    <row r="339" spans="1:4">
      <c r="A339" s="3" t="s">
        <v>1510</v>
      </c>
      <c r="B339" s="2" t="s">
        <v>3755</v>
      </c>
      <c r="C339" s="2">
        <v>6</v>
      </c>
      <c r="D339" s="2" t="s">
        <v>839</v>
      </c>
    </row>
    <row r="340" spans="1:4">
      <c r="A340" s="3" t="s">
        <v>1514</v>
      </c>
      <c r="B340" s="2" t="s">
        <v>1515</v>
      </c>
      <c r="C340" s="2">
        <v>6</v>
      </c>
      <c r="D340" s="2" t="s">
        <v>839</v>
      </c>
    </row>
    <row r="341" spans="1:4">
      <c r="A341" s="3" t="s">
        <v>3756</v>
      </c>
      <c r="B341" s="2" t="s">
        <v>3757</v>
      </c>
      <c r="C341" s="2">
        <v>6</v>
      </c>
      <c r="D341" s="2" t="s">
        <v>839</v>
      </c>
    </row>
    <row r="342" spans="1:4">
      <c r="A342" s="3" t="s">
        <v>3758</v>
      </c>
      <c r="B342" s="2" t="s">
        <v>3759</v>
      </c>
      <c r="C342" s="2">
        <v>6</v>
      </c>
      <c r="D342" s="2" t="s">
        <v>839</v>
      </c>
    </row>
    <row r="343" spans="1:4">
      <c r="A343" s="3" t="s">
        <v>1518</v>
      </c>
      <c r="B343" s="2" t="s">
        <v>3760</v>
      </c>
      <c r="C343" s="2">
        <v>6</v>
      </c>
      <c r="D343" s="2" t="s">
        <v>839</v>
      </c>
    </row>
    <row r="344" spans="1:4">
      <c r="A344" s="3" t="s">
        <v>1520</v>
      </c>
      <c r="B344" s="2" t="s">
        <v>1521</v>
      </c>
      <c r="C344" s="2">
        <v>6</v>
      </c>
      <c r="D344" s="2" t="s">
        <v>839</v>
      </c>
    </row>
    <row r="345" spans="1:4">
      <c r="A345" s="3" t="s">
        <v>1522</v>
      </c>
      <c r="B345" s="2" t="s">
        <v>1523</v>
      </c>
      <c r="C345" s="2">
        <v>6</v>
      </c>
      <c r="D345" s="2" t="s">
        <v>839</v>
      </c>
    </row>
    <row r="346" spans="1:4">
      <c r="A346" s="3" t="s">
        <v>1524</v>
      </c>
      <c r="B346" s="2" t="s">
        <v>1525</v>
      </c>
      <c r="C346" s="2">
        <v>6</v>
      </c>
      <c r="D346" s="2" t="s">
        <v>839</v>
      </c>
    </row>
    <row r="347" spans="1:4">
      <c r="A347" s="3" t="s">
        <v>3761</v>
      </c>
      <c r="B347" s="2" t="s">
        <v>3762</v>
      </c>
      <c r="C347" s="2">
        <v>6</v>
      </c>
      <c r="D347" s="2" t="s">
        <v>839</v>
      </c>
    </row>
    <row r="348" spans="1:4">
      <c r="A348" s="3" t="s">
        <v>3763</v>
      </c>
      <c r="B348" s="2" t="s">
        <v>3764</v>
      </c>
      <c r="C348" s="2">
        <v>6</v>
      </c>
      <c r="D348" s="2" t="s">
        <v>839</v>
      </c>
    </row>
    <row r="349" spans="1:4">
      <c r="A349" s="3" t="s">
        <v>1528</v>
      </c>
      <c r="B349" s="2" t="s">
        <v>3765</v>
      </c>
      <c r="C349" s="2">
        <v>6</v>
      </c>
      <c r="D349" s="2" t="s">
        <v>839</v>
      </c>
    </row>
    <row r="350" spans="1:4">
      <c r="A350" s="3" t="s">
        <v>3766</v>
      </c>
      <c r="B350" s="2" t="s">
        <v>3767</v>
      </c>
      <c r="C350" s="2">
        <v>6</v>
      </c>
      <c r="D350" s="2" t="s">
        <v>839</v>
      </c>
    </row>
    <row r="351" spans="1:4">
      <c r="A351" s="3" t="s">
        <v>3768</v>
      </c>
      <c r="B351" s="2" t="s">
        <v>3769</v>
      </c>
      <c r="C351" s="2">
        <v>6</v>
      </c>
      <c r="D351" s="2" t="s">
        <v>839</v>
      </c>
    </row>
    <row r="352" spans="1:4">
      <c r="A352" s="3" t="s">
        <v>1532</v>
      </c>
      <c r="B352" s="2" t="s">
        <v>3770</v>
      </c>
      <c r="C352" s="2">
        <v>6</v>
      </c>
      <c r="D352" s="2" t="s">
        <v>839</v>
      </c>
    </row>
    <row r="353" spans="1:4">
      <c r="A353" s="3" t="s">
        <v>3771</v>
      </c>
      <c r="B353" s="2" t="s">
        <v>3772</v>
      </c>
      <c r="C353" s="2">
        <v>6</v>
      </c>
      <c r="D353" s="2" t="s">
        <v>839</v>
      </c>
    </row>
    <row r="354" spans="1:4">
      <c r="A354" s="3" t="s">
        <v>3773</v>
      </c>
      <c r="B354" s="2" t="s">
        <v>3774</v>
      </c>
      <c r="C354" s="2">
        <v>6</v>
      </c>
      <c r="D354" s="2" t="s">
        <v>839</v>
      </c>
    </row>
    <row r="355" spans="1:4">
      <c r="A355" s="3" t="s">
        <v>1534</v>
      </c>
      <c r="B355" s="2" t="s">
        <v>3775</v>
      </c>
      <c r="C355" s="2">
        <v>6</v>
      </c>
      <c r="D355" s="2" t="s">
        <v>839</v>
      </c>
    </row>
    <row r="356" spans="1:4">
      <c r="A356" s="3" t="s">
        <v>3776</v>
      </c>
      <c r="B356" s="2" t="s">
        <v>3777</v>
      </c>
      <c r="C356" s="2">
        <v>6</v>
      </c>
      <c r="D356" s="2" t="s">
        <v>839</v>
      </c>
    </row>
    <row r="357" spans="1:4">
      <c r="A357" s="3" t="s">
        <v>3778</v>
      </c>
      <c r="B357" s="2" t="s">
        <v>3779</v>
      </c>
      <c r="C357" s="2">
        <v>6</v>
      </c>
      <c r="D357" s="2" t="s">
        <v>839</v>
      </c>
    </row>
    <row r="358" spans="1:4">
      <c r="A358" s="3" t="s">
        <v>1538</v>
      </c>
      <c r="B358" s="2" t="s">
        <v>1539</v>
      </c>
      <c r="C358" s="2">
        <v>6</v>
      </c>
      <c r="D358" s="2" t="s">
        <v>839</v>
      </c>
    </row>
    <row r="359" spans="1:4">
      <c r="A359" s="3" t="s">
        <v>1540</v>
      </c>
      <c r="B359" s="2" t="s">
        <v>3780</v>
      </c>
      <c r="C359" s="2">
        <v>6</v>
      </c>
      <c r="D359" s="2" t="s">
        <v>839</v>
      </c>
    </row>
    <row r="360" spans="1:4">
      <c r="A360" s="3" t="s">
        <v>1542</v>
      </c>
      <c r="B360" s="2" t="s">
        <v>3781</v>
      </c>
      <c r="C360" s="2">
        <v>6</v>
      </c>
      <c r="D360" s="2" t="s">
        <v>839</v>
      </c>
    </row>
    <row r="361" spans="1:4">
      <c r="A361" s="3" t="s">
        <v>1544</v>
      </c>
      <c r="B361" s="2" t="s">
        <v>3782</v>
      </c>
      <c r="C361" s="2">
        <v>6</v>
      </c>
      <c r="D361" s="2" t="s">
        <v>839</v>
      </c>
    </row>
    <row r="362" spans="1:4">
      <c r="A362" s="3" t="s">
        <v>1546</v>
      </c>
      <c r="B362" s="2" t="s">
        <v>3783</v>
      </c>
      <c r="C362" s="2">
        <v>6</v>
      </c>
      <c r="D362" s="2" t="s">
        <v>839</v>
      </c>
    </row>
    <row r="363" spans="1:4">
      <c r="A363" s="3" t="s">
        <v>1552</v>
      </c>
      <c r="B363" s="2" t="s">
        <v>3784</v>
      </c>
      <c r="C363" s="2">
        <v>6</v>
      </c>
      <c r="D363" s="2" t="s">
        <v>839</v>
      </c>
    </row>
    <row r="364" spans="1:4">
      <c r="A364" s="3" t="s">
        <v>1554</v>
      </c>
      <c r="B364" s="2" t="s">
        <v>3785</v>
      </c>
      <c r="C364" s="2">
        <v>6</v>
      </c>
      <c r="D364" s="2" t="s">
        <v>839</v>
      </c>
    </row>
    <row r="365" spans="1:4">
      <c r="A365" s="3" t="s">
        <v>3786</v>
      </c>
      <c r="B365" s="2" t="s">
        <v>3787</v>
      </c>
      <c r="C365" s="2">
        <v>6</v>
      </c>
      <c r="D365" s="2" t="s">
        <v>839</v>
      </c>
    </row>
    <row r="366" spans="1:4">
      <c r="A366" s="3" t="s">
        <v>1556</v>
      </c>
      <c r="B366" s="2" t="s">
        <v>3788</v>
      </c>
      <c r="C366" s="2">
        <v>6</v>
      </c>
      <c r="D366" s="2" t="s">
        <v>839</v>
      </c>
    </row>
    <row r="367" spans="1:4">
      <c r="A367" s="3" t="s">
        <v>1558</v>
      </c>
      <c r="B367" s="2" t="s">
        <v>3789</v>
      </c>
      <c r="C367" s="2">
        <v>6</v>
      </c>
      <c r="D367" s="2" t="s">
        <v>839</v>
      </c>
    </row>
    <row r="368" spans="1:4">
      <c r="A368" s="3" t="s">
        <v>3790</v>
      </c>
      <c r="B368" s="2" t="s">
        <v>3791</v>
      </c>
      <c r="C368" s="2">
        <v>6</v>
      </c>
      <c r="D368" s="2" t="s">
        <v>839</v>
      </c>
    </row>
    <row r="369" spans="1:4">
      <c r="A369" s="3" t="s">
        <v>1564</v>
      </c>
      <c r="B369" s="2" t="s">
        <v>3792</v>
      </c>
      <c r="C369" s="2">
        <v>6</v>
      </c>
      <c r="D369" s="2" t="s">
        <v>839</v>
      </c>
    </row>
    <row r="370" spans="1:4">
      <c r="A370" s="3" t="s">
        <v>3793</v>
      </c>
      <c r="B370" s="2" t="s">
        <v>3794</v>
      </c>
      <c r="C370" s="2">
        <v>6</v>
      </c>
      <c r="D370" s="2" t="s">
        <v>839</v>
      </c>
    </row>
    <row r="371" spans="1:4">
      <c r="A371" s="3" t="s">
        <v>3795</v>
      </c>
      <c r="B371" s="2" t="s">
        <v>3796</v>
      </c>
      <c r="C371" s="2">
        <v>6</v>
      </c>
      <c r="D371" s="2" t="s">
        <v>839</v>
      </c>
    </row>
    <row r="372" spans="1:4">
      <c r="A372" s="3" t="s">
        <v>1568</v>
      </c>
      <c r="B372" s="2" t="s">
        <v>3797</v>
      </c>
      <c r="C372" s="2">
        <v>6</v>
      </c>
      <c r="D372" s="2" t="s">
        <v>839</v>
      </c>
    </row>
    <row r="373" spans="1:4">
      <c r="A373" s="3" t="s">
        <v>3798</v>
      </c>
      <c r="B373" s="2" t="s">
        <v>3799</v>
      </c>
      <c r="C373" s="2">
        <v>6</v>
      </c>
      <c r="D373" s="2" t="s">
        <v>839</v>
      </c>
    </row>
    <row r="374" spans="1:4">
      <c r="A374" s="3" t="s">
        <v>3800</v>
      </c>
      <c r="B374" s="2" t="s">
        <v>3801</v>
      </c>
      <c r="C374" s="2">
        <v>6</v>
      </c>
      <c r="D374" s="2" t="s">
        <v>839</v>
      </c>
    </row>
    <row r="375" spans="1:4">
      <c r="A375" s="3" t="s">
        <v>1572</v>
      </c>
      <c r="B375" s="2" t="s">
        <v>3802</v>
      </c>
      <c r="C375" s="2">
        <v>6</v>
      </c>
      <c r="D375" s="2" t="s">
        <v>839</v>
      </c>
    </row>
    <row r="376" spans="1:4">
      <c r="A376" s="3" t="s">
        <v>1574</v>
      </c>
      <c r="B376" s="2" t="s">
        <v>3803</v>
      </c>
      <c r="C376" s="2">
        <v>6</v>
      </c>
      <c r="D376" s="2" t="s">
        <v>839</v>
      </c>
    </row>
    <row r="377" spans="1:4">
      <c r="A377" s="3" t="s">
        <v>1576</v>
      </c>
      <c r="B377" s="2" t="s">
        <v>3804</v>
      </c>
      <c r="C377" s="2">
        <v>6</v>
      </c>
      <c r="D377" s="2" t="s">
        <v>839</v>
      </c>
    </row>
    <row r="378" spans="1:4">
      <c r="A378" s="3" t="s">
        <v>1578</v>
      </c>
      <c r="B378" s="2" t="s">
        <v>3805</v>
      </c>
      <c r="C378" s="2">
        <v>6</v>
      </c>
      <c r="D378" s="2" t="s">
        <v>839</v>
      </c>
    </row>
    <row r="379" spans="1:4">
      <c r="A379" s="3" t="s">
        <v>1580</v>
      </c>
      <c r="B379" s="2" t="s">
        <v>3806</v>
      </c>
      <c r="C379" s="2">
        <v>6</v>
      </c>
      <c r="D379" s="2" t="s">
        <v>839</v>
      </c>
    </row>
    <row r="380" spans="1:4">
      <c r="A380" s="3" t="s">
        <v>1582</v>
      </c>
      <c r="B380" s="2" t="s">
        <v>3807</v>
      </c>
      <c r="C380" s="2">
        <v>6</v>
      </c>
      <c r="D380" s="2" t="s">
        <v>839</v>
      </c>
    </row>
    <row r="381" spans="1:4">
      <c r="A381" s="3" t="s">
        <v>1590</v>
      </c>
      <c r="B381" s="2" t="s">
        <v>3808</v>
      </c>
      <c r="C381" s="2">
        <v>6</v>
      </c>
      <c r="D381" s="2" t="s">
        <v>839</v>
      </c>
    </row>
    <row r="382" spans="1:4">
      <c r="A382" s="3" t="s">
        <v>1592</v>
      </c>
      <c r="B382" s="2" t="s">
        <v>3809</v>
      </c>
      <c r="C382" s="2">
        <v>6</v>
      </c>
      <c r="D382" s="2" t="s">
        <v>839</v>
      </c>
    </row>
    <row r="383" spans="1:4">
      <c r="A383" s="3" t="s">
        <v>3810</v>
      </c>
      <c r="B383" s="2" t="s">
        <v>3811</v>
      </c>
      <c r="C383" s="2">
        <v>6</v>
      </c>
      <c r="D383" s="2" t="s">
        <v>839</v>
      </c>
    </row>
    <row r="384" spans="1:4">
      <c r="A384" s="3" t="s">
        <v>1594</v>
      </c>
      <c r="B384" s="2" t="s">
        <v>3812</v>
      </c>
      <c r="C384" s="2">
        <v>6</v>
      </c>
      <c r="D384" s="2" t="s">
        <v>839</v>
      </c>
    </row>
    <row r="385" spans="1:4">
      <c r="A385" s="3" t="s">
        <v>1596</v>
      </c>
      <c r="B385" s="2" t="s">
        <v>3813</v>
      </c>
      <c r="C385" s="2">
        <v>6</v>
      </c>
      <c r="D385" s="2" t="s">
        <v>839</v>
      </c>
    </row>
    <row r="386" spans="1:4">
      <c r="A386" s="3" t="s">
        <v>1598</v>
      </c>
      <c r="B386" s="2" t="s">
        <v>3814</v>
      </c>
      <c r="C386" s="2">
        <v>6</v>
      </c>
      <c r="D386" s="2" t="s">
        <v>839</v>
      </c>
    </row>
    <row r="387" spans="1:4">
      <c r="A387" s="3" t="s">
        <v>1600</v>
      </c>
      <c r="B387" s="2" t="s">
        <v>3815</v>
      </c>
      <c r="C387" s="2">
        <v>6</v>
      </c>
      <c r="D387" s="2" t="s">
        <v>839</v>
      </c>
    </row>
    <row r="388" spans="1:4">
      <c r="A388" s="3" t="s">
        <v>1602</v>
      </c>
      <c r="B388" s="2" t="s">
        <v>1603</v>
      </c>
      <c r="C388" s="2">
        <v>6</v>
      </c>
      <c r="D388" s="2" t="s">
        <v>839</v>
      </c>
    </row>
    <row r="389" spans="1:4">
      <c r="A389" s="3" t="s">
        <v>1604</v>
      </c>
      <c r="B389" s="2" t="s">
        <v>3816</v>
      </c>
      <c r="C389" s="2">
        <v>6</v>
      </c>
      <c r="D389" s="2" t="s">
        <v>839</v>
      </c>
    </row>
    <row r="390" spans="1:4">
      <c r="A390" s="3" t="s">
        <v>1606</v>
      </c>
      <c r="B390" s="2" t="s">
        <v>3817</v>
      </c>
      <c r="C390" s="2">
        <v>6</v>
      </c>
      <c r="D390" s="2" t="s">
        <v>839</v>
      </c>
    </row>
    <row r="391" spans="1:4">
      <c r="A391" s="3" t="s">
        <v>3818</v>
      </c>
      <c r="B391" s="2" t="s">
        <v>3819</v>
      </c>
      <c r="C391" s="2">
        <v>6</v>
      </c>
      <c r="D391" s="2" t="s">
        <v>839</v>
      </c>
    </row>
    <row r="392" spans="1:4">
      <c r="A392" s="3" t="s">
        <v>3820</v>
      </c>
      <c r="B392" s="2" t="s">
        <v>3821</v>
      </c>
      <c r="C392" s="2">
        <v>6</v>
      </c>
      <c r="D392" s="2" t="s">
        <v>839</v>
      </c>
    </row>
    <row r="393" spans="1:4">
      <c r="A393" s="3" t="s">
        <v>3822</v>
      </c>
      <c r="B393" s="2" t="s">
        <v>3823</v>
      </c>
      <c r="C393" s="2">
        <v>6</v>
      </c>
      <c r="D393" s="2" t="s">
        <v>839</v>
      </c>
    </row>
    <row r="394" spans="1:4">
      <c r="A394" s="3" t="s">
        <v>3824</v>
      </c>
      <c r="B394" s="2" t="s">
        <v>3825</v>
      </c>
      <c r="C394" s="2">
        <v>6</v>
      </c>
      <c r="D394" s="2" t="s">
        <v>839</v>
      </c>
    </row>
    <row r="395" spans="1:4">
      <c r="A395" s="3" t="s">
        <v>1612</v>
      </c>
      <c r="B395" s="2" t="s">
        <v>1613</v>
      </c>
      <c r="C395" s="2">
        <v>6</v>
      </c>
      <c r="D395" s="2" t="s">
        <v>839</v>
      </c>
    </row>
    <row r="396" spans="1:4">
      <c r="A396" s="3" t="s">
        <v>3826</v>
      </c>
      <c r="B396" s="2" t="s">
        <v>3827</v>
      </c>
      <c r="C396" s="2">
        <v>6</v>
      </c>
      <c r="D396" s="2" t="s">
        <v>839</v>
      </c>
    </row>
    <row r="397" spans="1:4">
      <c r="A397" s="3" t="s">
        <v>3828</v>
      </c>
      <c r="B397" s="2" t="s">
        <v>3829</v>
      </c>
      <c r="C397" s="2">
        <v>6</v>
      </c>
      <c r="D397" s="2" t="s">
        <v>839</v>
      </c>
    </row>
    <row r="398" spans="1:4">
      <c r="A398" s="3" t="s">
        <v>3830</v>
      </c>
      <c r="B398" s="2" t="s">
        <v>3831</v>
      </c>
      <c r="C398" s="2">
        <v>6</v>
      </c>
      <c r="D398" s="2" t="s">
        <v>839</v>
      </c>
    </row>
    <row r="399" spans="1:4">
      <c r="A399" s="3" t="s">
        <v>3832</v>
      </c>
      <c r="B399" s="2" t="s">
        <v>3833</v>
      </c>
      <c r="C399" s="2">
        <v>6</v>
      </c>
      <c r="D399" s="2" t="s">
        <v>839</v>
      </c>
    </row>
    <row r="400" spans="1:4">
      <c r="A400" s="3" t="s">
        <v>3834</v>
      </c>
      <c r="B400" s="2" t="s">
        <v>3835</v>
      </c>
      <c r="C400" s="2">
        <v>6</v>
      </c>
      <c r="D400" s="2" t="s">
        <v>839</v>
      </c>
    </row>
    <row r="401" spans="1:4">
      <c r="A401" s="3" t="s">
        <v>1622</v>
      </c>
      <c r="B401" s="2" t="s">
        <v>1623</v>
      </c>
      <c r="C401" s="2">
        <v>6</v>
      </c>
      <c r="D401" s="2" t="s">
        <v>839</v>
      </c>
    </row>
    <row r="402" spans="1:4">
      <c r="A402" s="3" t="s">
        <v>1624</v>
      </c>
      <c r="B402" s="2" t="s">
        <v>1625</v>
      </c>
      <c r="C402" s="2">
        <v>6</v>
      </c>
      <c r="D402" s="2" t="s">
        <v>839</v>
      </c>
    </row>
    <row r="403" spans="1:4">
      <c r="A403" s="3" t="s">
        <v>1626</v>
      </c>
      <c r="B403" s="2" t="s">
        <v>3836</v>
      </c>
      <c r="C403" s="2">
        <v>6</v>
      </c>
      <c r="D403" s="2" t="s">
        <v>839</v>
      </c>
    </row>
    <row r="404" spans="1:4">
      <c r="A404" s="3" t="s">
        <v>1628</v>
      </c>
      <c r="B404" s="2" t="s">
        <v>3837</v>
      </c>
      <c r="C404" s="2">
        <v>6</v>
      </c>
      <c r="D404" s="2" t="s">
        <v>839</v>
      </c>
    </row>
    <row r="405" spans="1:4">
      <c r="A405" s="3" t="s">
        <v>1630</v>
      </c>
      <c r="B405" s="2" t="s">
        <v>3838</v>
      </c>
      <c r="C405" s="2">
        <v>6</v>
      </c>
      <c r="D405" s="2" t="s">
        <v>839</v>
      </c>
    </row>
    <row r="406" spans="1:4">
      <c r="A406" s="3" t="s">
        <v>1632</v>
      </c>
      <c r="B406" s="2" t="s">
        <v>3839</v>
      </c>
      <c r="C406" s="2">
        <v>6</v>
      </c>
      <c r="D406" s="2" t="s">
        <v>839</v>
      </c>
    </row>
    <row r="407" spans="1:4">
      <c r="A407" s="3" t="s">
        <v>1634</v>
      </c>
      <c r="B407" s="2" t="s">
        <v>3840</v>
      </c>
      <c r="C407" s="2">
        <v>6</v>
      </c>
      <c r="D407" s="2" t="s">
        <v>839</v>
      </c>
    </row>
    <row r="408" spans="1:4">
      <c r="A408" s="3" t="s">
        <v>1636</v>
      </c>
      <c r="B408" s="2" t="s">
        <v>3841</v>
      </c>
      <c r="C408" s="2">
        <v>6</v>
      </c>
      <c r="D408" s="2" t="s">
        <v>839</v>
      </c>
    </row>
    <row r="409" spans="1:4">
      <c r="A409" s="3" t="s">
        <v>1638</v>
      </c>
      <c r="B409" s="2" t="s">
        <v>3842</v>
      </c>
      <c r="C409" s="2">
        <v>6</v>
      </c>
      <c r="D409" s="2" t="s">
        <v>839</v>
      </c>
    </row>
    <row r="410" spans="1:4">
      <c r="A410" s="3" t="s">
        <v>3843</v>
      </c>
      <c r="B410" s="2" t="s">
        <v>3844</v>
      </c>
      <c r="C410" s="2">
        <v>6</v>
      </c>
      <c r="D410" s="2" t="s">
        <v>839</v>
      </c>
    </row>
    <row r="411" spans="1:4">
      <c r="A411" s="3" t="s">
        <v>3845</v>
      </c>
      <c r="B411" s="2" t="s">
        <v>3846</v>
      </c>
      <c r="C411" s="2">
        <v>6</v>
      </c>
      <c r="D411" s="2" t="s">
        <v>839</v>
      </c>
    </row>
    <row r="412" spans="1:4">
      <c r="A412" s="3" t="s">
        <v>3847</v>
      </c>
      <c r="B412" s="2" t="s">
        <v>3848</v>
      </c>
      <c r="C412" s="2">
        <v>6</v>
      </c>
      <c r="D412" s="2" t="s">
        <v>839</v>
      </c>
    </row>
    <row r="413" spans="1:4">
      <c r="A413" s="3" t="s">
        <v>3849</v>
      </c>
      <c r="B413" s="2" t="s">
        <v>3850</v>
      </c>
      <c r="C413" s="2">
        <v>6</v>
      </c>
      <c r="D413" s="2" t="s">
        <v>839</v>
      </c>
    </row>
    <row r="414" spans="1:4">
      <c r="A414" s="3" t="s">
        <v>3851</v>
      </c>
      <c r="B414" s="2" t="s">
        <v>1661</v>
      </c>
      <c r="C414" s="2">
        <v>6</v>
      </c>
      <c r="D414" s="2" t="s">
        <v>839</v>
      </c>
    </row>
    <row r="415" spans="1:4">
      <c r="A415" s="3" t="s">
        <v>3852</v>
      </c>
      <c r="B415" s="2" t="s">
        <v>3853</v>
      </c>
      <c r="C415" s="2">
        <v>6</v>
      </c>
      <c r="D415" s="2" t="s">
        <v>839</v>
      </c>
    </row>
    <row r="416" spans="1:4">
      <c r="A416" s="3" t="s">
        <v>3854</v>
      </c>
      <c r="B416" s="2" t="s">
        <v>3855</v>
      </c>
      <c r="C416" s="2">
        <v>6</v>
      </c>
      <c r="D416" s="2" t="s">
        <v>839</v>
      </c>
    </row>
    <row r="417" spans="1:4">
      <c r="A417" s="3" t="s">
        <v>3856</v>
      </c>
      <c r="B417" s="2" t="s">
        <v>3857</v>
      </c>
      <c r="C417" s="2">
        <v>6</v>
      </c>
      <c r="D417" s="2" t="s">
        <v>839</v>
      </c>
    </row>
    <row r="418" spans="1:4">
      <c r="A418" s="3" t="s">
        <v>3858</v>
      </c>
      <c r="B418" s="2" t="s">
        <v>1663</v>
      </c>
      <c r="C418" s="2">
        <v>6</v>
      </c>
      <c r="D418" s="2" t="s">
        <v>839</v>
      </c>
    </row>
    <row r="419" spans="1:4">
      <c r="A419" s="3" t="s">
        <v>3859</v>
      </c>
      <c r="B419" s="2" t="s">
        <v>1665</v>
      </c>
      <c r="C419" s="2">
        <v>6</v>
      </c>
      <c r="D419" s="2" t="s">
        <v>839</v>
      </c>
    </row>
    <row r="420" spans="1:4">
      <c r="A420" s="3" t="s">
        <v>3860</v>
      </c>
      <c r="B420" s="2" t="s">
        <v>3861</v>
      </c>
      <c r="C420" s="2">
        <v>6</v>
      </c>
      <c r="D420" s="2" t="s">
        <v>839</v>
      </c>
    </row>
    <row r="421" spans="1:4">
      <c r="A421" s="3" t="s">
        <v>1668</v>
      </c>
      <c r="B421" s="2" t="s">
        <v>1669</v>
      </c>
      <c r="C421" s="2">
        <v>6</v>
      </c>
      <c r="D421" s="2" t="s">
        <v>839</v>
      </c>
    </row>
    <row r="422" spans="1:4">
      <c r="A422" s="3" t="s">
        <v>1670</v>
      </c>
      <c r="B422" s="2" t="s">
        <v>3862</v>
      </c>
      <c r="C422" s="2">
        <v>6</v>
      </c>
      <c r="D422" s="2" t="s">
        <v>839</v>
      </c>
    </row>
    <row r="423" spans="1:4">
      <c r="A423" s="3" t="s">
        <v>1672</v>
      </c>
      <c r="B423" s="2" t="s">
        <v>3863</v>
      </c>
      <c r="C423" s="2">
        <v>6</v>
      </c>
      <c r="D423" s="2" t="s">
        <v>839</v>
      </c>
    </row>
    <row r="424" spans="1:4">
      <c r="A424" s="3" t="s">
        <v>3864</v>
      </c>
      <c r="B424" s="2" t="s">
        <v>3865</v>
      </c>
      <c r="C424" s="2">
        <v>6</v>
      </c>
      <c r="D424" s="2" t="s">
        <v>839</v>
      </c>
    </row>
    <row r="425" spans="1:4">
      <c r="A425" s="3" t="s">
        <v>3866</v>
      </c>
      <c r="B425" s="2" t="s">
        <v>3867</v>
      </c>
      <c r="C425" s="2">
        <v>6</v>
      </c>
      <c r="D425" s="2" t="s">
        <v>839</v>
      </c>
    </row>
    <row r="426" spans="1:4">
      <c r="A426" s="3" t="s">
        <v>1676</v>
      </c>
      <c r="B426" s="2" t="s">
        <v>3868</v>
      </c>
      <c r="C426" s="2">
        <v>6</v>
      </c>
      <c r="D426" s="2" t="s">
        <v>839</v>
      </c>
    </row>
    <row r="427" spans="1:4">
      <c r="A427" s="3" t="s">
        <v>3869</v>
      </c>
      <c r="B427" s="2" t="s">
        <v>3870</v>
      </c>
      <c r="C427" s="2">
        <v>6</v>
      </c>
      <c r="D427" s="2" t="s">
        <v>839</v>
      </c>
    </row>
    <row r="428" spans="1:4">
      <c r="A428" s="3" t="s">
        <v>1682</v>
      </c>
      <c r="B428" s="2" t="s">
        <v>3871</v>
      </c>
      <c r="C428" s="2">
        <v>6</v>
      </c>
      <c r="D428" s="2" t="s">
        <v>839</v>
      </c>
    </row>
    <row r="429" spans="1:4">
      <c r="A429" s="3" t="s">
        <v>1684</v>
      </c>
      <c r="B429" s="2" t="s">
        <v>3872</v>
      </c>
      <c r="C429" s="2">
        <v>6</v>
      </c>
      <c r="D429" s="2" t="s">
        <v>839</v>
      </c>
    </row>
    <row r="430" spans="1:4">
      <c r="A430" s="3" t="s">
        <v>3873</v>
      </c>
      <c r="B430" s="2" t="s">
        <v>3874</v>
      </c>
      <c r="C430" s="2">
        <v>6</v>
      </c>
      <c r="D430" s="2" t="s">
        <v>839</v>
      </c>
    </row>
    <row r="431" spans="1:4">
      <c r="A431" s="3" t="s">
        <v>3875</v>
      </c>
      <c r="B431" s="2" t="s">
        <v>3876</v>
      </c>
      <c r="C431" s="2">
        <v>6</v>
      </c>
      <c r="D431" s="2" t="s">
        <v>839</v>
      </c>
    </row>
    <row r="432" spans="1:4">
      <c r="A432" s="3" t="s">
        <v>3877</v>
      </c>
      <c r="B432" s="2" t="s">
        <v>3878</v>
      </c>
      <c r="C432" s="2">
        <v>6</v>
      </c>
      <c r="D432" s="2" t="s">
        <v>839</v>
      </c>
    </row>
    <row r="433" spans="1:4">
      <c r="A433" s="3" t="s">
        <v>3879</v>
      </c>
      <c r="B433" s="2" t="s">
        <v>3880</v>
      </c>
      <c r="C433" s="2">
        <v>6</v>
      </c>
      <c r="D433" s="2" t="s">
        <v>839</v>
      </c>
    </row>
    <row r="434" spans="1:4">
      <c r="A434" s="3" t="s">
        <v>1688</v>
      </c>
      <c r="B434" s="2" t="s">
        <v>3881</v>
      </c>
      <c r="C434" s="2">
        <v>6</v>
      </c>
      <c r="D434" s="2" t="s">
        <v>839</v>
      </c>
    </row>
    <row r="435" spans="1:4">
      <c r="A435" s="3" t="s">
        <v>1690</v>
      </c>
      <c r="B435" s="2" t="s">
        <v>3882</v>
      </c>
      <c r="C435" s="2">
        <v>6</v>
      </c>
      <c r="D435" s="2" t="s">
        <v>839</v>
      </c>
    </row>
    <row r="436" spans="1:4">
      <c r="A436" s="3" t="s">
        <v>1692</v>
      </c>
      <c r="B436" s="2" t="s">
        <v>1691</v>
      </c>
      <c r="C436" s="2">
        <v>6</v>
      </c>
      <c r="D436" s="2" t="s">
        <v>839</v>
      </c>
    </row>
    <row r="437" spans="1:4">
      <c r="A437" s="3" t="s">
        <v>3883</v>
      </c>
      <c r="B437" s="2" t="s">
        <v>3884</v>
      </c>
      <c r="C437" s="2">
        <v>6</v>
      </c>
      <c r="D437" s="2" t="s">
        <v>839</v>
      </c>
    </row>
    <row r="438" spans="1:4">
      <c r="A438" s="3" t="s">
        <v>1700</v>
      </c>
      <c r="B438" s="2" t="s">
        <v>1701</v>
      </c>
      <c r="C438" s="2">
        <v>6</v>
      </c>
      <c r="D438" s="2" t="s">
        <v>839</v>
      </c>
    </row>
    <row r="439" spans="1:4">
      <c r="A439" s="3" t="s">
        <v>3885</v>
      </c>
      <c r="B439" s="2" t="s">
        <v>3886</v>
      </c>
      <c r="C439" s="2">
        <v>6</v>
      </c>
      <c r="D439" s="2" t="s">
        <v>839</v>
      </c>
    </row>
    <row r="440" spans="1:4">
      <c r="A440" s="3" t="s">
        <v>3887</v>
      </c>
      <c r="B440" s="2" t="s">
        <v>3888</v>
      </c>
      <c r="C440" s="2">
        <v>6</v>
      </c>
      <c r="D440" s="2" t="s">
        <v>839</v>
      </c>
    </row>
    <row r="441" spans="1:4">
      <c r="A441" s="3" t="s">
        <v>3889</v>
      </c>
      <c r="B441" s="2" t="s">
        <v>3890</v>
      </c>
      <c r="C441" s="2">
        <v>6</v>
      </c>
      <c r="D441" s="2" t="s">
        <v>839</v>
      </c>
    </row>
    <row r="442" spans="1:4">
      <c r="A442" s="3" t="s">
        <v>3891</v>
      </c>
      <c r="B442" s="2" t="s">
        <v>3892</v>
      </c>
      <c r="C442" s="2">
        <v>6</v>
      </c>
      <c r="D442" s="2" t="s">
        <v>839</v>
      </c>
    </row>
    <row r="443" spans="1:4">
      <c r="A443" s="3" t="s">
        <v>3893</v>
      </c>
      <c r="B443" s="2" t="s">
        <v>3894</v>
      </c>
      <c r="C443" s="2">
        <v>6</v>
      </c>
      <c r="D443" s="2" t="s">
        <v>839</v>
      </c>
    </row>
    <row r="444" spans="1:4">
      <c r="A444" s="3" t="s">
        <v>1704</v>
      </c>
      <c r="B444" s="2" t="s">
        <v>1705</v>
      </c>
      <c r="C444" s="2">
        <v>6</v>
      </c>
      <c r="D444" s="2" t="s">
        <v>839</v>
      </c>
    </row>
    <row r="445" spans="1:4">
      <c r="A445" s="3" t="s">
        <v>1706</v>
      </c>
      <c r="B445" s="2" t="s">
        <v>3895</v>
      </c>
      <c r="C445" s="2">
        <v>6</v>
      </c>
      <c r="D445" s="2" t="s">
        <v>839</v>
      </c>
    </row>
    <row r="446" spans="1:4">
      <c r="A446" s="3" t="s">
        <v>1708</v>
      </c>
      <c r="B446" s="2" t="s">
        <v>1709</v>
      </c>
      <c r="C446" s="2">
        <v>6</v>
      </c>
      <c r="D446" s="2" t="s">
        <v>839</v>
      </c>
    </row>
    <row r="447" spans="1:4">
      <c r="A447" s="3" t="s">
        <v>3896</v>
      </c>
      <c r="B447" s="2" t="s">
        <v>3897</v>
      </c>
      <c r="C447" s="2">
        <v>6</v>
      </c>
      <c r="D447" s="2" t="s">
        <v>839</v>
      </c>
    </row>
    <row r="448" spans="1:4">
      <c r="A448" s="3" t="s">
        <v>1714</v>
      </c>
      <c r="B448" s="2" t="s">
        <v>1719</v>
      </c>
      <c r="C448" s="2">
        <v>6</v>
      </c>
      <c r="D448" s="2" t="s">
        <v>839</v>
      </c>
    </row>
    <row r="449" spans="1:4">
      <c r="A449" s="3" t="s">
        <v>1716</v>
      </c>
      <c r="B449" s="2" t="s">
        <v>1717</v>
      </c>
      <c r="C449" s="2">
        <v>6</v>
      </c>
      <c r="D449" s="2" t="s">
        <v>839</v>
      </c>
    </row>
    <row r="450" spans="1:4">
      <c r="A450" s="3" t="s">
        <v>1718</v>
      </c>
      <c r="B450" s="2" t="s">
        <v>3898</v>
      </c>
      <c r="C450" s="2">
        <v>6</v>
      </c>
      <c r="D450" s="2" t="s">
        <v>839</v>
      </c>
    </row>
    <row r="451" spans="1:4">
      <c r="A451" s="3" t="s">
        <v>1720</v>
      </c>
      <c r="B451" s="2" t="s">
        <v>3899</v>
      </c>
      <c r="C451" s="2">
        <v>6</v>
      </c>
      <c r="D451" s="2" t="s">
        <v>839</v>
      </c>
    </row>
    <row r="452" spans="1:4">
      <c r="A452" s="3" t="s">
        <v>1722</v>
      </c>
      <c r="B452" s="2" t="s">
        <v>3900</v>
      </c>
      <c r="C452" s="2">
        <v>6</v>
      </c>
      <c r="D452" s="2" t="s">
        <v>839</v>
      </c>
    </row>
    <row r="453" spans="1:4">
      <c r="A453" s="3" t="s">
        <v>1724</v>
      </c>
      <c r="B453" s="2" t="s">
        <v>3901</v>
      </c>
      <c r="C453" s="2">
        <v>6</v>
      </c>
      <c r="D453" s="2" t="s">
        <v>839</v>
      </c>
    </row>
    <row r="454" spans="1:4">
      <c r="A454" s="3" t="s">
        <v>3902</v>
      </c>
      <c r="B454" s="2" t="s">
        <v>3903</v>
      </c>
      <c r="C454" s="2">
        <v>6</v>
      </c>
      <c r="D454" s="2" t="s">
        <v>839</v>
      </c>
    </row>
    <row r="455" spans="1:4">
      <c r="A455" s="3" t="s">
        <v>1726</v>
      </c>
      <c r="B455" s="2" t="s">
        <v>1727</v>
      </c>
      <c r="C455" s="2">
        <v>6</v>
      </c>
      <c r="D455" s="2" t="s">
        <v>839</v>
      </c>
    </row>
    <row r="456" spans="1:4">
      <c r="A456" s="3" t="s">
        <v>1728</v>
      </c>
      <c r="B456" s="2" t="s">
        <v>3904</v>
      </c>
      <c r="C456" s="2">
        <v>6</v>
      </c>
      <c r="D456" s="2" t="s">
        <v>839</v>
      </c>
    </row>
    <row r="457" spans="1:4">
      <c r="A457" s="3" t="s">
        <v>1730</v>
      </c>
      <c r="B457" s="2" t="s">
        <v>3905</v>
      </c>
      <c r="C457" s="2">
        <v>6</v>
      </c>
      <c r="D457" s="2" t="s">
        <v>839</v>
      </c>
    </row>
    <row r="458" spans="1:4">
      <c r="A458" s="3" t="s">
        <v>1732</v>
      </c>
      <c r="B458" s="2" t="s">
        <v>3906</v>
      </c>
      <c r="C458" s="2">
        <v>6</v>
      </c>
      <c r="D458" s="2" t="s">
        <v>839</v>
      </c>
    </row>
    <row r="459" spans="1:4">
      <c r="A459" s="3" t="s">
        <v>1734</v>
      </c>
      <c r="B459" s="2" t="s">
        <v>3907</v>
      </c>
      <c r="C459" s="2">
        <v>6</v>
      </c>
      <c r="D459" s="2" t="s">
        <v>839</v>
      </c>
    </row>
    <row r="460" spans="1:4">
      <c r="A460" s="3" t="s">
        <v>1736</v>
      </c>
      <c r="B460" s="2" t="s">
        <v>3908</v>
      </c>
      <c r="C460" s="2">
        <v>6</v>
      </c>
      <c r="D460" s="2" t="s">
        <v>839</v>
      </c>
    </row>
    <row r="461" spans="1:4">
      <c r="A461" s="3" t="s">
        <v>1738</v>
      </c>
      <c r="B461" s="2" t="s">
        <v>3909</v>
      </c>
      <c r="C461" s="2">
        <v>6</v>
      </c>
      <c r="D461" s="2" t="s">
        <v>839</v>
      </c>
    </row>
    <row r="462" spans="1:4">
      <c r="A462" s="3" t="s">
        <v>1740</v>
      </c>
      <c r="B462" s="2" t="s">
        <v>3910</v>
      </c>
      <c r="C462" s="2">
        <v>6</v>
      </c>
      <c r="D462" s="2" t="s">
        <v>839</v>
      </c>
    </row>
    <row r="463" spans="1:4">
      <c r="A463" s="3" t="s">
        <v>1742</v>
      </c>
      <c r="B463" s="2" t="s">
        <v>3911</v>
      </c>
      <c r="C463" s="2">
        <v>6</v>
      </c>
      <c r="D463" s="2" t="s">
        <v>839</v>
      </c>
    </row>
    <row r="464" spans="1:4">
      <c r="A464" s="3" t="s">
        <v>3912</v>
      </c>
      <c r="B464" s="2" t="s">
        <v>3913</v>
      </c>
      <c r="C464" s="2">
        <v>6</v>
      </c>
      <c r="D464" s="2" t="s">
        <v>839</v>
      </c>
    </row>
    <row r="465" spans="1:4">
      <c r="A465" s="3" t="s">
        <v>1744</v>
      </c>
      <c r="B465" s="2" t="s">
        <v>1745</v>
      </c>
      <c r="C465" s="2">
        <v>6</v>
      </c>
      <c r="D465" s="2" t="s">
        <v>839</v>
      </c>
    </row>
    <row r="466" spans="1:4">
      <c r="A466" s="3" t="s">
        <v>1746</v>
      </c>
      <c r="B466" s="2" t="s">
        <v>1747</v>
      </c>
      <c r="C466" s="2">
        <v>6</v>
      </c>
      <c r="D466" s="2" t="s">
        <v>839</v>
      </c>
    </row>
    <row r="467" spans="1:4">
      <c r="A467" s="3" t="s">
        <v>1748</v>
      </c>
      <c r="B467" s="2" t="s">
        <v>3914</v>
      </c>
      <c r="C467" s="2">
        <v>6</v>
      </c>
      <c r="D467" s="2" t="s">
        <v>839</v>
      </c>
    </row>
    <row r="468" spans="1:4">
      <c r="A468" s="3" t="s">
        <v>1750</v>
      </c>
      <c r="B468" s="2" t="s">
        <v>3915</v>
      </c>
      <c r="C468" s="2">
        <v>6</v>
      </c>
      <c r="D468" s="2" t="s">
        <v>839</v>
      </c>
    </row>
    <row r="469" spans="1:4">
      <c r="A469" s="3" t="s">
        <v>1752</v>
      </c>
      <c r="B469" s="2" t="s">
        <v>3916</v>
      </c>
      <c r="C469" s="2">
        <v>6</v>
      </c>
      <c r="D469" s="2" t="s">
        <v>839</v>
      </c>
    </row>
    <row r="470" spans="1:4">
      <c r="A470" s="3" t="s">
        <v>1754</v>
      </c>
      <c r="B470" s="2" t="s">
        <v>3917</v>
      </c>
      <c r="C470" s="2">
        <v>6</v>
      </c>
      <c r="D470" s="2" t="s">
        <v>839</v>
      </c>
    </row>
    <row r="471" spans="1:4">
      <c r="A471" s="3" t="s">
        <v>1756</v>
      </c>
      <c r="B471" s="2" t="s">
        <v>3918</v>
      </c>
      <c r="C471" s="2">
        <v>6</v>
      </c>
      <c r="D471" s="2" t="s">
        <v>839</v>
      </c>
    </row>
    <row r="472" spans="1:4">
      <c r="A472" s="3" t="s">
        <v>3919</v>
      </c>
      <c r="B472" s="2" t="s">
        <v>3920</v>
      </c>
      <c r="C472" s="2">
        <v>6</v>
      </c>
      <c r="D472" s="2" t="s">
        <v>839</v>
      </c>
    </row>
    <row r="473" spans="1:4">
      <c r="A473" s="3" t="s">
        <v>3921</v>
      </c>
      <c r="B473" s="2" t="s">
        <v>3922</v>
      </c>
      <c r="C473" s="2">
        <v>6</v>
      </c>
      <c r="D473" s="2" t="s">
        <v>839</v>
      </c>
    </row>
    <row r="474" spans="1:4">
      <c r="A474" s="3" t="s">
        <v>1760</v>
      </c>
      <c r="B474" s="2" t="s">
        <v>3923</v>
      </c>
      <c r="C474" s="2">
        <v>6</v>
      </c>
      <c r="D474" s="2" t="s">
        <v>839</v>
      </c>
    </row>
    <row r="475" spans="1:4">
      <c r="A475" s="3" t="s">
        <v>1762</v>
      </c>
      <c r="B475" s="2" t="s">
        <v>3924</v>
      </c>
      <c r="C475" s="2">
        <v>6</v>
      </c>
      <c r="D475" s="2" t="s">
        <v>839</v>
      </c>
    </row>
    <row r="476" spans="1:4">
      <c r="A476" s="3" t="s">
        <v>1764</v>
      </c>
      <c r="B476" s="2" t="s">
        <v>3925</v>
      </c>
      <c r="C476" s="2">
        <v>6</v>
      </c>
      <c r="D476" s="2" t="s">
        <v>839</v>
      </c>
    </row>
    <row r="477" spans="1:4">
      <c r="A477" s="3" t="s">
        <v>1766</v>
      </c>
      <c r="B477" s="2" t="s">
        <v>3926</v>
      </c>
      <c r="C477" s="2">
        <v>6</v>
      </c>
      <c r="D477" s="2" t="s">
        <v>839</v>
      </c>
    </row>
    <row r="478" spans="1:4">
      <c r="A478" s="3" t="s">
        <v>1768</v>
      </c>
      <c r="B478" s="2" t="s">
        <v>3927</v>
      </c>
      <c r="C478" s="2">
        <v>6</v>
      </c>
      <c r="D478" s="2" t="s">
        <v>839</v>
      </c>
    </row>
    <row r="479" spans="1:4">
      <c r="A479" s="3" t="s">
        <v>3928</v>
      </c>
      <c r="B479" s="2" t="s">
        <v>3929</v>
      </c>
      <c r="C479" s="2">
        <v>6</v>
      </c>
      <c r="D479" s="2" t="s">
        <v>839</v>
      </c>
    </row>
    <row r="480" spans="1:4">
      <c r="A480" s="3" t="s">
        <v>3930</v>
      </c>
      <c r="B480" s="2" t="s">
        <v>3931</v>
      </c>
      <c r="C480" s="2">
        <v>6</v>
      </c>
      <c r="D480" s="2" t="s">
        <v>839</v>
      </c>
    </row>
    <row r="481" spans="1:4">
      <c r="A481" s="3" t="s">
        <v>3932</v>
      </c>
      <c r="B481" s="2" t="s">
        <v>3933</v>
      </c>
      <c r="C481" s="2">
        <v>6</v>
      </c>
      <c r="D481" s="2" t="s">
        <v>839</v>
      </c>
    </row>
    <row r="482" spans="1:4">
      <c r="A482" s="3" t="s">
        <v>3934</v>
      </c>
      <c r="B482" s="2" t="s">
        <v>3935</v>
      </c>
      <c r="C482" s="2">
        <v>6</v>
      </c>
      <c r="D482" s="2" t="s">
        <v>839</v>
      </c>
    </row>
    <row r="483" spans="1:4">
      <c r="A483" s="3" t="s">
        <v>3936</v>
      </c>
      <c r="B483" s="2" t="s">
        <v>3937</v>
      </c>
      <c r="C483" s="2">
        <v>6</v>
      </c>
      <c r="D483" s="2" t="s">
        <v>839</v>
      </c>
    </row>
    <row r="484" spans="1:4">
      <c r="A484" s="3" t="s">
        <v>1778</v>
      </c>
      <c r="B484" s="2" t="s">
        <v>3938</v>
      </c>
      <c r="C484" s="2">
        <v>6</v>
      </c>
      <c r="D484" s="2" t="s">
        <v>839</v>
      </c>
    </row>
    <row r="485" spans="1:4">
      <c r="A485" s="3" t="s">
        <v>1780</v>
      </c>
      <c r="B485" s="2" t="s">
        <v>3939</v>
      </c>
      <c r="C485" s="2">
        <v>6</v>
      </c>
      <c r="D485" s="2" t="s">
        <v>839</v>
      </c>
    </row>
    <row r="486" spans="1:4">
      <c r="A486" s="3" t="s">
        <v>1782</v>
      </c>
      <c r="B486" s="2" t="s">
        <v>3940</v>
      </c>
      <c r="C486" s="2">
        <v>6</v>
      </c>
      <c r="D486" s="2" t="s">
        <v>839</v>
      </c>
    </row>
    <row r="487" spans="1:4">
      <c r="A487" s="3" t="s">
        <v>1784</v>
      </c>
      <c r="B487" s="2" t="s">
        <v>1785</v>
      </c>
      <c r="C487" s="2">
        <v>6</v>
      </c>
      <c r="D487" s="2" t="s">
        <v>839</v>
      </c>
    </row>
    <row r="488" spans="1:4">
      <c r="A488" s="3" t="s">
        <v>1786</v>
      </c>
      <c r="B488" s="2" t="s">
        <v>3941</v>
      </c>
      <c r="C488" s="2">
        <v>6</v>
      </c>
      <c r="D488" s="2" t="s">
        <v>839</v>
      </c>
    </row>
    <row r="489" spans="1:4">
      <c r="A489" s="3" t="s">
        <v>1788</v>
      </c>
      <c r="B489" s="2" t="s">
        <v>3942</v>
      </c>
      <c r="C489" s="2">
        <v>6</v>
      </c>
      <c r="D489" s="2" t="s">
        <v>839</v>
      </c>
    </row>
    <row r="490" spans="1:4">
      <c r="A490" s="3" t="s">
        <v>1790</v>
      </c>
      <c r="B490" s="2" t="s">
        <v>3943</v>
      </c>
      <c r="C490" s="2">
        <v>6</v>
      </c>
      <c r="D490" s="2" t="s">
        <v>839</v>
      </c>
    </row>
    <row r="491" spans="1:4">
      <c r="A491" s="3" t="s">
        <v>3944</v>
      </c>
      <c r="B491" s="2" t="s">
        <v>3945</v>
      </c>
      <c r="C491" s="2">
        <v>6</v>
      </c>
      <c r="D491" s="2" t="s">
        <v>839</v>
      </c>
    </row>
    <row r="492" spans="1:4">
      <c r="A492" s="3" t="s">
        <v>1792</v>
      </c>
      <c r="B492" s="2" t="s">
        <v>3946</v>
      </c>
      <c r="C492" s="2">
        <v>6</v>
      </c>
      <c r="D492" s="2" t="s">
        <v>839</v>
      </c>
    </row>
    <row r="493" spans="1:4">
      <c r="A493" s="3" t="s">
        <v>1794</v>
      </c>
      <c r="B493" s="2" t="s">
        <v>3947</v>
      </c>
      <c r="C493" s="2">
        <v>6</v>
      </c>
      <c r="D493" s="2" t="s">
        <v>839</v>
      </c>
    </row>
    <row r="494" spans="1:4">
      <c r="A494" s="3" t="s">
        <v>1796</v>
      </c>
      <c r="B494" s="2" t="s">
        <v>1799</v>
      </c>
      <c r="C494" s="2">
        <v>6</v>
      </c>
      <c r="D494" s="2" t="s">
        <v>839</v>
      </c>
    </row>
    <row r="495" spans="1:4">
      <c r="A495" s="3" t="s">
        <v>1798</v>
      </c>
      <c r="B495" s="2" t="s">
        <v>1801</v>
      </c>
      <c r="C495" s="2">
        <v>6</v>
      </c>
      <c r="D495" s="2" t="s">
        <v>839</v>
      </c>
    </row>
    <row r="496" spans="1:4">
      <c r="A496" s="3" t="s">
        <v>1800</v>
      </c>
      <c r="B496" s="2" t="s">
        <v>1803</v>
      </c>
      <c r="C496" s="2">
        <v>6</v>
      </c>
      <c r="D496" s="2" t="s">
        <v>839</v>
      </c>
    </row>
    <row r="497" spans="1:4">
      <c r="A497" s="3" t="s">
        <v>1806</v>
      </c>
      <c r="B497" s="2" t="s">
        <v>1807</v>
      </c>
      <c r="C497" s="2">
        <v>6</v>
      </c>
      <c r="D497" s="2" t="s">
        <v>839</v>
      </c>
    </row>
    <row r="498" spans="1:4">
      <c r="A498" s="3" t="s">
        <v>1808</v>
      </c>
      <c r="B498" s="2" t="s">
        <v>1809</v>
      </c>
      <c r="C498" s="2">
        <v>6</v>
      </c>
      <c r="D498" s="2" t="s">
        <v>839</v>
      </c>
    </row>
    <row r="499" spans="1:4">
      <c r="A499" s="3" t="s">
        <v>1810</v>
      </c>
      <c r="B499" s="2" t="s">
        <v>1811</v>
      </c>
      <c r="C499" s="2">
        <v>6</v>
      </c>
      <c r="D499" s="2" t="s">
        <v>839</v>
      </c>
    </row>
    <row r="500" spans="1:4">
      <c r="A500" s="3" t="s">
        <v>1814</v>
      </c>
      <c r="B500" s="2" t="s">
        <v>1815</v>
      </c>
      <c r="C500" s="2">
        <v>6</v>
      </c>
      <c r="D500" s="2" t="s">
        <v>839</v>
      </c>
    </row>
    <row r="501" spans="1:4">
      <c r="A501" s="3" t="s">
        <v>1818</v>
      </c>
      <c r="B501" s="2" t="s">
        <v>1819</v>
      </c>
      <c r="C501" s="2">
        <v>6</v>
      </c>
      <c r="D501" s="2" t="s">
        <v>839</v>
      </c>
    </row>
    <row r="502" spans="1:4">
      <c r="A502" s="3" t="s">
        <v>1820</v>
      </c>
      <c r="B502" s="2" t="s">
        <v>3948</v>
      </c>
      <c r="C502" s="2">
        <v>6</v>
      </c>
      <c r="D502" s="2" t="s">
        <v>839</v>
      </c>
    </row>
    <row r="503" spans="1:4">
      <c r="A503" s="3" t="s">
        <v>1822</v>
      </c>
      <c r="B503" s="2" t="s">
        <v>3949</v>
      </c>
      <c r="C503" s="2">
        <v>6</v>
      </c>
      <c r="D503" s="2" t="s">
        <v>839</v>
      </c>
    </row>
    <row r="504" spans="1:4">
      <c r="A504" s="3" t="s">
        <v>1824</v>
      </c>
      <c r="B504" s="2" t="s">
        <v>3950</v>
      </c>
      <c r="C504" s="2">
        <v>6</v>
      </c>
      <c r="D504" s="2" t="s">
        <v>839</v>
      </c>
    </row>
    <row r="505" spans="1:4">
      <c r="A505" s="3" t="s">
        <v>3951</v>
      </c>
      <c r="B505" s="2" t="s">
        <v>3952</v>
      </c>
      <c r="C505" s="2">
        <v>6</v>
      </c>
      <c r="D505" s="2" t="s">
        <v>839</v>
      </c>
    </row>
    <row r="506" spans="1:4">
      <c r="A506" s="3" t="s">
        <v>3953</v>
      </c>
      <c r="B506" s="2" t="s">
        <v>3954</v>
      </c>
      <c r="C506" s="2">
        <v>6</v>
      </c>
      <c r="D506" s="2" t="s">
        <v>839</v>
      </c>
    </row>
    <row r="507" spans="1:4">
      <c r="A507" s="3" t="s">
        <v>1836</v>
      </c>
      <c r="B507" s="2" t="s">
        <v>3955</v>
      </c>
      <c r="C507" s="2">
        <v>6</v>
      </c>
      <c r="D507" s="2" t="s">
        <v>839</v>
      </c>
    </row>
    <row r="508" spans="1:4">
      <c r="A508" s="3" t="s">
        <v>3956</v>
      </c>
      <c r="B508" s="2" t="s">
        <v>3957</v>
      </c>
      <c r="C508" s="2">
        <v>6</v>
      </c>
      <c r="D508" s="2" t="s">
        <v>839</v>
      </c>
    </row>
    <row r="509" spans="1:4">
      <c r="A509" s="3" t="s">
        <v>3958</v>
      </c>
      <c r="B509" s="2" t="s">
        <v>3959</v>
      </c>
      <c r="C509" s="2">
        <v>6</v>
      </c>
      <c r="D509" s="2" t="s">
        <v>839</v>
      </c>
    </row>
    <row r="510" spans="1:4">
      <c r="A510" s="3" t="s">
        <v>3960</v>
      </c>
      <c r="B510" s="2" t="s">
        <v>3961</v>
      </c>
      <c r="C510" s="2">
        <v>6</v>
      </c>
      <c r="D510" s="2" t="s">
        <v>839</v>
      </c>
    </row>
    <row r="511" spans="1:4">
      <c r="A511" s="3" t="s">
        <v>3962</v>
      </c>
      <c r="B511" s="2" t="s">
        <v>3963</v>
      </c>
      <c r="C511" s="2">
        <v>6</v>
      </c>
      <c r="D511" s="2" t="s">
        <v>839</v>
      </c>
    </row>
    <row r="512" spans="1:4">
      <c r="A512" s="3" t="s">
        <v>3964</v>
      </c>
      <c r="B512" s="2" t="s">
        <v>3965</v>
      </c>
      <c r="C512" s="2">
        <v>6</v>
      </c>
      <c r="D512" s="2" t="s">
        <v>839</v>
      </c>
    </row>
    <row r="513" spans="1:4">
      <c r="A513" s="3" t="s">
        <v>1846</v>
      </c>
      <c r="B513" s="2" t="s">
        <v>3966</v>
      </c>
      <c r="C513" s="2">
        <v>6</v>
      </c>
      <c r="D513" s="2" t="s">
        <v>839</v>
      </c>
    </row>
    <row r="514" spans="1:4">
      <c r="A514" s="3" t="s">
        <v>1848</v>
      </c>
      <c r="B514" s="2" t="s">
        <v>3967</v>
      </c>
      <c r="C514" s="2">
        <v>6</v>
      </c>
      <c r="D514" s="2" t="s">
        <v>839</v>
      </c>
    </row>
    <row r="515" spans="1:4">
      <c r="A515" s="3" t="s">
        <v>3968</v>
      </c>
      <c r="B515" s="2" t="s">
        <v>3969</v>
      </c>
      <c r="C515" s="2">
        <v>6</v>
      </c>
      <c r="D515" s="2" t="s">
        <v>839</v>
      </c>
    </row>
    <row r="516" spans="1:4">
      <c r="A516" s="3" t="s">
        <v>3970</v>
      </c>
      <c r="B516" s="2" t="s">
        <v>1851</v>
      </c>
      <c r="C516" s="2">
        <v>6</v>
      </c>
      <c r="D516" s="2" t="s">
        <v>839</v>
      </c>
    </row>
    <row r="517" spans="1:4">
      <c r="A517" s="3" t="s">
        <v>1852</v>
      </c>
      <c r="B517" s="2" t="s">
        <v>3971</v>
      </c>
      <c r="C517" s="2">
        <v>6</v>
      </c>
      <c r="D517" s="2" t="s">
        <v>839</v>
      </c>
    </row>
    <row r="518" spans="1:4">
      <c r="A518" s="3" t="s">
        <v>1854</v>
      </c>
      <c r="B518" s="2" t="s">
        <v>1855</v>
      </c>
      <c r="C518" s="2">
        <v>6</v>
      </c>
      <c r="D518" s="2" t="s">
        <v>839</v>
      </c>
    </row>
    <row r="519" spans="1:4">
      <c r="A519" s="3" t="s">
        <v>1856</v>
      </c>
      <c r="B519" s="2" t="s">
        <v>1857</v>
      </c>
      <c r="C519" s="2">
        <v>6</v>
      </c>
      <c r="D519" s="2" t="s">
        <v>839</v>
      </c>
    </row>
    <row r="520" spans="1:4">
      <c r="A520" s="3" t="s">
        <v>1858</v>
      </c>
      <c r="B520" s="2" t="s">
        <v>3972</v>
      </c>
      <c r="C520" s="2">
        <v>6</v>
      </c>
      <c r="D520" s="2" t="s">
        <v>839</v>
      </c>
    </row>
    <row r="521" spans="1:4">
      <c r="A521" s="3" t="s">
        <v>1860</v>
      </c>
      <c r="B521" s="2" t="s">
        <v>1861</v>
      </c>
      <c r="C521" s="2">
        <v>6</v>
      </c>
      <c r="D521" s="2" t="s">
        <v>839</v>
      </c>
    </row>
    <row r="522" spans="1:4">
      <c r="A522" s="3" t="s">
        <v>1862</v>
      </c>
      <c r="B522" s="2" t="s">
        <v>1863</v>
      </c>
      <c r="C522" s="2">
        <v>6</v>
      </c>
      <c r="D522" s="2" t="s">
        <v>839</v>
      </c>
    </row>
    <row r="523" spans="1:4">
      <c r="A523" s="3" t="s">
        <v>3973</v>
      </c>
      <c r="B523" s="2" t="s">
        <v>3974</v>
      </c>
      <c r="C523" s="2">
        <v>6</v>
      </c>
      <c r="D523" s="2" t="s">
        <v>839</v>
      </c>
    </row>
    <row r="524" spans="1:4">
      <c r="A524" s="3" t="s">
        <v>3975</v>
      </c>
      <c r="B524" s="2" t="s">
        <v>3976</v>
      </c>
      <c r="C524" s="2">
        <v>6</v>
      </c>
      <c r="D524" s="2" t="s">
        <v>839</v>
      </c>
    </row>
    <row r="525" spans="1:4">
      <c r="A525" s="3" t="s">
        <v>1866</v>
      </c>
      <c r="B525" s="2" t="s">
        <v>1867</v>
      </c>
      <c r="C525" s="2">
        <v>6</v>
      </c>
      <c r="D525" s="2" t="s">
        <v>839</v>
      </c>
    </row>
    <row r="526" spans="1:4">
      <c r="A526" s="3" t="s">
        <v>3977</v>
      </c>
      <c r="B526" s="2" t="s">
        <v>3978</v>
      </c>
      <c r="C526" s="2">
        <v>6</v>
      </c>
      <c r="D526" s="2" t="s">
        <v>839</v>
      </c>
    </row>
    <row r="527" spans="1:4">
      <c r="A527" s="3" t="s">
        <v>1872</v>
      </c>
      <c r="B527" s="2" t="s">
        <v>1873</v>
      </c>
      <c r="C527" s="2">
        <v>6</v>
      </c>
      <c r="D527" s="2" t="s">
        <v>839</v>
      </c>
    </row>
    <row r="528" spans="1:4">
      <c r="A528" s="3" t="s">
        <v>1874</v>
      </c>
      <c r="B528" s="2" t="s">
        <v>3979</v>
      </c>
      <c r="C528" s="2">
        <v>6</v>
      </c>
      <c r="D528" s="2" t="s">
        <v>839</v>
      </c>
    </row>
    <row r="529" spans="1:4">
      <c r="A529" s="3" t="s">
        <v>1876</v>
      </c>
      <c r="B529" s="2" t="s">
        <v>3980</v>
      </c>
      <c r="C529" s="2">
        <v>6</v>
      </c>
      <c r="D529" s="2" t="s">
        <v>839</v>
      </c>
    </row>
    <row r="530" spans="1:4">
      <c r="A530" s="3" t="s">
        <v>1878</v>
      </c>
      <c r="B530" s="2" t="s">
        <v>3981</v>
      </c>
      <c r="C530" s="2">
        <v>6</v>
      </c>
      <c r="D530" s="2" t="s">
        <v>839</v>
      </c>
    </row>
    <row r="531" spans="1:4">
      <c r="A531" s="3" t="s">
        <v>1880</v>
      </c>
      <c r="B531" s="2" t="s">
        <v>3982</v>
      </c>
      <c r="C531" s="2">
        <v>6</v>
      </c>
      <c r="D531" s="2" t="s">
        <v>839</v>
      </c>
    </row>
    <row r="532" spans="1:4">
      <c r="A532" s="3" t="s">
        <v>1884</v>
      </c>
      <c r="B532" s="2" t="s">
        <v>3983</v>
      </c>
      <c r="C532" s="2">
        <v>6</v>
      </c>
      <c r="D532" s="2" t="s">
        <v>839</v>
      </c>
    </row>
    <row r="533" spans="1:4">
      <c r="A533" s="3" t="s">
        <v>1886</v>
      </c>
      <c r="B533" s="2" t="s">
        <v>3984</v>
      </c>
      <c r="C533" s="2">
        <v>6</v>
      </c>
      <c r="D533" s="2" t="s">
        <v>839</v>
      </c>
    </row>
    <row r="534" spans="1:4">
      <c r="A534" s="3" t="s">
        <v>1888</v>
      </c>
      <c r="B534" s="2" t="s">
        <v>3985</v>
      </c>
      <c r="C534" s="2">
        <v>6</v>
      </c>
      <c r="D534" s="2" t="s">
        <v>839</v>
      </c>
    </row>
    <row r="535" spans="1:4">
      <c r="A535" s="3" t="s">
        <v>1890</v>
      </c>
      <c r="B535" s="2" t="s">
        <v>3986</v>
      </c>
      <c r="C535" s="2">
        <v>6</v>
      </c>
      <c r="D535" s="2" t="s">
        <v>839</v>
      </c>
    </row>
    <row r="536" spans="1:4">
      <c r="A536" s="3" t="s">
        <v>1892</v>
      </c>
      <c r="B536" s="2" t="s">
        <v>3987</v>
      </c>
      <c r="C536" s="2">
        <v>6</v>
      </c>
      <c r="D536" s="2" t="s">
        <v>839</v>
      </c>
    </row>
    <row r="537" spans="1:4">
      <c r="A537" s="3" t="s">
        <v>3988</v>
      </c>
      <c r="B537" s="2" t="s">
        <v>3989</v>
      </c>
      <c r="C537" s="2">
        <v>6</v>
      </c>
      <c r="D537" s="2" t="s">
        <v>839</v>
      </c>
    </row>
    <row r="538" spans="1:4">
      <c r="A538" s="3" t="s">
        <v>3990</v>
      </c>
      <c r="B538" s="2" t="s">
        <v>3991</v>
      </c>
      <c r="C538" s="2">
        <v>6</v>
      </c>
      <c r="D538" s="2" t="s">
        <v>839</v>
      </c>
    </row>
    <row r="539" spans="1:4">
      <c r="A539" s="3" t="s">
        <v>3992</v>
      </c>
      <c r="B539" s="2" t="s">
        <v>3993</v>
      </c>
      <c r="C539" s="2">
        <v>6</v>
      </c>
      <c r="D539" s="2" t="s">
        <v>839</v>
      </c>
    </row>
    <row r="540" spans="1:4">
      <c r="A540" s="3" t="s">
        <v>3994</v>
      </c>
      <c r="B540" s="2" t="s">
        <v>3995</v>
      </c>
      <c r="C540" s="2">
        <v>6</v>
      </c>
      <c r="D540" s="2" t="s">
        <v>839</v>
      </c>
    </row>
    <row r="541" spans="1:4">
      <c r="A541" s="3" t="s">
        <v>1910</v>
      </c>
      <c r="B541" s="2" t="s">
        <v>3996</v>
      </c>
      <c r="C541" s="2">
        <v>6</v>
      </c>
      <c r="D541" s="2" t="s">
        <v>839</v>
      </c>
    </row>
    <row r="542" spans="1:4">
      <c r="A542" s="3" t="s">
        <v>1912</v>
      </c>
      <c r="B542" s="2" t="s">
        <v>3997</v>
      </c>
      <c r="C542" s="2">
        <v>6</v>
      </c>
      <c r="D542" s="2" t="s">
        <v>839</v>
      </c>
    </row>
    <row r="543" spans="1:4">
      <c r="A543" s="3" t="s">
        <v>1914</v>
      </c>
      <c r="B543" s="2" t="s">
        <v>3998</v>
      </c>
      <c r="C543" s="2">
        <v>6</v>
      </c>
      <c r="D543" s="2" t="s">
        <v>839</v>
      </c>
    </row>
    <row r="544" spans="1:4">
      <c r="A544" s="3" t="s">
        <v>3999</v>
      </c>
      <c r="B544" s="2" t="s">
        <v>4000</v>
      </c>
      <c r="C544" s="2">
        <v>6</v>
      </c>
      <c r="D544" s="2" t="s">
        <v>839</v>
      </c>
    </row>
    <row r="545" spans="1:4">
      <c r="A545" s="3" t="s">
        <v>4001</v>
      </c>
      <c r="B545" s="2" t="s">
        <v>4002</v>
      </c>
      <c r="C545" s="2">
        <v>6</v>
      </c>
      <c r="D545" s="2" t="s">
        <v>839</v>
      </c>
    </row>
    <row r="546" spans="1:4">
      <c r="A546" s="3" t="s">
        <v>4003</v>
      </c>
      <c r="B546" s="2" t="s">
        <v>4004</v>
      </c>
      <c r="C546" s="2">
        <v>6</v>
      </c>
      <c r="D546" s="2" t="s">
        <v>839</v>
      </c>
    </row>
    <row r="547" spans="1:4">
      <c r="A547" s="3" t="s">
        <v>1930</v>
      </c>
      <c r="B547" s="2" t="s">
        <v>1923</v>
      </c>
      <c r="C547" s="2">
        <v>6</v>
      </c>
      <c r="D547" s="2" t="s">
        <v>839</v>
      </c>
    </row>
    <row r="548" spans="1:4">
      <c r="A548" s="3" t="s">
        <v>1932</v>
      </c>
      <c r="B548" s="2" t="s">
        <v>4005</v>
      </c>
      <c r="C548" s="2">
        <v>6</v>
      </c>
      <c r="D548" s="2" t="s">
        <v>839</v>
      </c>
    </row>
    <row r="549" spans="1:4">
      <c r="A549" s="3" t="s">
        <v>1934</v>
      </c>
      <c r="B549" s="2" t="s">
        <v>4006</v>
      </c>
      <c r="C549" s="2">
        <v>6</v>
      </c>
      <c r="D549" s="2" t="s">
        <v>839</v>
      </c>
    </row>
    <row r="550" spans="1:4">
      <c r="A550" s="3" t="s">
        <v>1936</v>
      </c>
      <c r="B550" s="2" t="s">
        <v>4007</v>
      </c>
      <c r="C550" s="2">
        <v>6</v>
      </c>
      <c r="D550" s="2" t="s">
        <v>839</v>
      </c>
    </row>
    <row r="551" spans="1:4">
      <c r="A551" s="3" t="s">
        <v>4008</v>
      </c>
      <c r="B551" s="2" t="s">
        <v>4009</v>
      </c>
      <c r="C551" s="2">
        <v>6</v>
      </c>
      <c r="D551" s="2" t="s">
        <v>839</v>
      </c>
    </row>
    <row r="552" spans="1:4">
      <c r="A552" s="3" t="s">
        <v>4010</v>
      </c>
      <c r="B552" s="2" t="s">
        <v>4011</v>
      </c>
      <c r="C552" s="2">
        <v>6</v>
      </c>
      <c r="D552" s="2" t="s">
        <v>839</v>
      </c>
    </row>
    <row r="553" spans="1:4">
      <c r="A553" s="3" t="s">
        <v>4012</v>
      </c>
      <c r="B553" s="2" t="s">
        <v>4013</v>
      </c>
      <c r="C553" s="2">
        <v>6</v>
      </c>
      <c r="D553" s="2" t="s">
        <v>839</v>
      </c>
    </row>
    <row r="554" spans="1:4">
      <c r="A554" s="3" t="s">
        <v>4014</v>
      </c>
      <c r="B554" s="2" t="s">
        <v>4015</v>
      </c>
      <c r="C554" s="2">
        <v>6</v>
      </c>
      <c r="D554" s="2" t="s">
        <v>839</v>
      </c>
    </row>
    <row r="555" spans="1:4">
      <c r="A555" s="3" t="s">
        <v>4016</v>
      </c>
      <c r="B555" s="2" t="s">
        <v>4017</v>
      </c>
      <c r="C555" s="2">
        <v>6</v>
      </c>
      <c r="D555" s="2" t="s">
        <v>839</v>
      </c>
    </row>
    <row r="556" spans="1:4">
      <c r="A556" s="3" t="s">
        <v>4018</v>
      </c>
      <c r="B556" s="2" t="s">
        <v>4019</v>
      </c>
      <c r="C556" s="2">
        <v>6</v>
      </c>
      <c r="D556" s="2" t="s">
        <v>839</v>
      </c>
    </row>
    <row r="557" spans="1:4">
      <c r="A557" s="3" t="s">
        <v>4020</v>
      </c>
      <c r="B557" s="2" t="s">
        <v>4021</v>
      </c>
      <c r="C557" s="2">
        <v>6</v>
      </c>
      <c r="D557" s="2" t="s">
        <v>839</v>
      </c>
    </row>
    <row r="558" spans="1:4">
      <c r="A558" s="3" t="s">
        <v>4022</v>
      </c>
      <c r="B558" s="2" t="s">
        <v>4023</v>
      </c>
      <c r="C558" s="2">
        <v>6</v>
      </c>
      <c r="D558" s="2" t="s">
        <v>839</v>
      </c>
    </row>
    <row r="559" spans="1:4">
      <c r="A559" s="3" t="s">
        <v>4024</v>
      </c>
      <c r="B559" s="2" t="s">
        <v>4025</v>
      </c>
      <c r="C559" s="2">
        <v>6</v>
      </c>
      <c r="D559" s="2" t="s">
        <v>839</v>
      </c>
    </row>
    <row r="560" spans="1:4">
      <c r="A560" s="3" t="s">
        <v>4026</v>
      </c>
      <c r="B560" s="2" t="s">
        <v>4027</v>
      </c>
      <c r="C560" s="2">
        <v>6</v>
      </c>
      <c r="D560" s="2" t="s">
        <v>839</v>
      </c>
    </row>
    <row r="561" spans="1:4">
      <c r="A561" s="3" t="s">
        <v>4028</v>
      </c>
      <c r="B561" s="2" t="s">
        <v>2213</v>
      </c>
      <c r="C561" s="2">
        <v>6</v>
      </c>
      <c r="D561" s="2" t="s">
        <v>839</v>
      </c>
    </row>
    <row r="562" spans="1:4">
      <c r="A562" s="3" t="s">
        <v>4029</v>
      </c>
      <c r="B562" s="2" t="s">
        <v>4030</v>
      </c>
      <c r="C562" s="2">
        <v>6</v>
      </c>
      <c r="D562" s="2" t="s">
        <v>839</v>
      </c>
    </row>
    <row r="563" spans="1:4">
      <c r="A563" s="3" t="s">
        <v>4031</v>
      </c>
      <c r="B563" s="2" t="s">
        <v>2447</v>
      </c>
      <c r="C563" s="2">
        <v>6</v>
      </c>
      <c r="D563" s="2" t="s">
        <v>839</v>
      </c>
    </row>
    <row r="564" spans="1:4">
      <c r="A564" s="3" t="s">
        <v>4032</v>
      </c>
      <c r="B564" s="2" t="s">
        <v>4033</v>
      </c>
      <c r="C564" s="2">
        <v>6</v>
      </c>
      <c r="D564" s="2" t="s">
        <v>839</v>
      </c>
    </row>
    <row r="565" spans="1:4">
      <c r="A565" s="3" t="s">
        <v>4034</v>
      </c>
      <c r="B565" s="2" t="s">
        <v>4035</v>
      </c>
      <c r="C565" s="2">
        <v>6</v>
      </c>
      <c r="D565" s="2" t="s">
        <v>839</v>
      </c>
    </row>
    <row r="566" spans="1:4">
      <c r="A566" s="3" t="s">
        <v>4036</v>
      </c>
      <c r="B566" s="2" t="s">
        <v>4037</v>
      </c>
      <c r="C566" s="2">
        <v>6</v>
      </c>
      <c r="D566" s="2" t="s">
        <v>839</v>
      </c>
    </row>
    <row r="567" spans="1:4">
      <c r="A567" s="3" t="s">
        <v>4038</v>
      </c>
      <c r="B567" s="2" t="s">
        <v>4039</v>
      </c>
      <c r="C567" s="2">
        <v>6</v>
      </c>
      <c r="D567" s="2" t="s">
        <v>839</v>
      </c>
    </row>
    <row r="568" spans="1:4">
      <c r="A568" s="3" t="s">
        <v>4040</v>
      </c>
      <c r="B568" s="2" t="s">
        <v>4041</v>
      </c>
      <c r="C568" s="2">
        <v>6</v>
      </c>
      <c r="D568" s="2" t="s">
        <v>839</v>
      </c>
    </row>
    <row r="569" spans="1:4">
      <c r="A569" s="3" t="s">
        <v>1938</v>
      </c>
      <c r="B569" s="2" t="s">
        <v>4042</v>
      </c>
      <c r="C569" s="2">
        <v>6</v>
      </c>
      <c r="D569" s="2" t="s">
        <v>839</v>
      </c>
    </row>
    <row r="570" spans="1:4">
      <c r="A570" s="3" t="s">
        <v>1940</v>
      </c>
      <c r="B570" s="2" t="s">
        <v>4043</v>
      </c>
      <c r="C570" s="2">
        <v>6</v>
      </c>
      <c r="D570" s="2" t="s">
        <v>839</v>
      </c>
    </row>
    <row r="571" spans="1:4">
      <c r="A571" s="3" t="s">
        <v>1942</v>
      </c>
      <c r="B571" s="2" t="s">
        <v>4044</v>
      </c>
      <c r="C571" s="2">
        <v>6</v>
      </c>
      <c r="D571" s="2" t="s">
        <v>839</v>
      </c>
    </row>
    <row r="572" spans="1:4">
      <c r="A572" s="3" t="s">
        <v>1944</v>
      </c>
      <c r="B572" s="2" t="s">
        <v>4045</v>
      </c>
      <c r="C572" s="2">
        <v>6</v>
      </c>
      <c r="D572" s="2" t="s">
        <v>839</v>
      </c>
    </row>
    <row r="573" spans="1:4">
      <c r="A573" s="3" t="s">
        <v>4046</v>
      </c>
      <c r="B573" s="2" t="s">
        <v>4047</v>
      </c>
      <c r="C573" s="2">
        <v>6</v>
      </c>
      <c r="D573" s="2" t="s">
        <v>839</v>
      </c>
    </row>
    <row r="574" spans="1:4">
      <c r="A574" s="3" t="s">
        <v>4048</v>
      </c>
      <c r="B574" s="2" t="s">
        <v>4049</v>
      </c>
      <c r="C574" s="2">
        <v>6</v>
      </c>
      <c r="D574" s="2" t="s">
        <v>839</v>
      </c>
    </row>
    <row r="575" spans="1:4">
      <c r="A575" s="3" t="s">
        <v>4050</v>
      </c>
      <c r="B575" s="2" t="s">
        <v>4051</v>
      </c>
      <c r="C575" s="2">
        <v>6</v>
      </c>
      <c r="D575" s="2" t="s">
        <v>839</v>
      </c>
    </row>
    <row r="576" spans="1:4">
      <c r="A576" s="3" t="s">
        <v>1946</v>
      </c>
      <c r="B576" s="2" t="s">
        <v>4052</v>
      </c>
      <c r="C576" s="2">
        <v>6</v>
      </c>
      <c r="D576" s="2" t="s">
        <v>839</v>
      </c>
    </row>
    <row r="577" spans="1:4">
      <c r="A577" s="3" t="s">
        <v>1948</v>
      </c>
      <c r="B577" s="2" t="s">
        <v>4053</v>
      </c>
      <c r="C577" s="2">
        <v>6</v>
      </c>
      <c r="D577" s="2" t="s">
        <v>839</v>
      </c>
    </row>
    <row r="578" spans="1:4">
      <c r="A578" s="3" t="s">
        <v>1950</v>
      </c>
      <c r="B578" s="2" t="s">
        <v>4054</v>
      </c>
      <c r="C578" s="2">
        <v>6</v>
      </c>
      <c r="D578" s="2" t="s">
        <v>839</v>
      </c>
    </row>
    <row r="579" spans="1:4">
      <c r="A579" s="3" t="s">
        <v>1952</v>
      </c>
      <c r="B579" s="2" t="s">
        <v>4055</v>
      </c>
      <c r="C579" s="2">
        <v>6</v>
      </c>
      <c r="D579" s="2" t="s">
        <v>839</v>
      </c>
    </row>
    <row r="580" spans="1:4">
      <c r="A580" s="3" t="s">
        <v>1954</v>
      </c>
      <c r="B580" s="2" t="s">
        <v>4056</v>
      </c>
      <c r="C580" s="2">
        <v>6</v>
      </c>
      <c r="D580" s="2" t="s">
        <v>839</v>
      </c>
    </row>
    <row r="581" spans="1:4">
      <c r="A581" s="3" t="s">
        <v>4057</v>
      </c>
      <c r="B581" s="2" t="s">
        <v>4058</v>
      </c>
      <c r="C581" s="2">
        <v>6</v>
      </c>
      <c r="D581" s="2" t="s">
        <v>839</v>
      </c>
    </row>
    <row r="582" spans="1:4">
      <c r="A582" s="3" t="s">
        <v>4059</v>
      </c>
      <c r="B582" s="2" t="s">
        <v>4060</v>
      </c>
      <c r="C582" s="2">
        <v>6</v>
      </c>
      <c r="D582" s="2" t="s">
        <v>839</v>
      </c>
    </row>
    <row r="583" spans="1:4">
      <c r="A583" s="3" t="s">
        <v>1956</v>
      </c>
      <c r="B583" s="2" t="s">
        <v>4061</v>
      </c>
      <c r="C583" s="2">
        <v>6</v>
      </c>
      <c r="D583" s="2" t="s">
        <v>839</v>
      </c>
    </row>
    <row r="584" spans="1:4">
      <c r="A584" s="3" t="s">
        <v>1958</v>
      </c>
      <c r="B584" s="2" t="s">
        <v>4062</v>
      </c>
      <c r="C584" s="2">
        <v>6</v>
      </c>
      <c r="D584" s="2" t="s">
        <v>839</v>
      </c>
    </row>
    <row r="585" spans="1:4">
      <c r="A585" s="3" t="s">
        <v>1960</v>
      </c>
      <c r="B585" s="2" t="s">
        <v>4063</v>
      </c>
      <c r="C585" s="2">
        <v>6</v>
      </c>
      <c r="D585" s="2" t="s">
        <v>839</v>
      </c>
    </row>
    <row r="586" spans="1:4">
      <c r="A586" s="3" t="s">
        <v>4064</v>
      </c>
      <c r="B586" s="2" t="s">
        <v>4065</v>
      </c>
      <c r="C586" s="2">
        <v>6</v>
      </c>
      <c r="D586" s="2" t="s">
        <v>839</v>
      </c>
    </row>
    <row r="587" spans="1:4">
      <c r="A587" s="3" t="s">
        <v>4066</v>
      </c>
      <c r="B587" s="2" t="s">
        <v>4067</v>
      </c>
      <c r="C587" s="2">
        <v>6</v>
      </c>
      <c r="D587" s="2" t="s">
        <v>839</v>
      </c>
    </row>
    <row r="588" spans="1:4">
      <c r="A588" s="3" t="s">
        <v>1962</v>
      </c>
      <c r="B588" s="2" t="s">
        <v>4068</v>
      </c>
      <c r="C588" s="2">
        <v>6</v>
      </c>
      <c r="D588" s="2" t="s">
        <v>839</v>
      </c>
    </row>
    <row r="589" spans="1:4">
      <c r="A589" s="3" t="s">
        <v>1964</v>
      </c>
      <c r="B589" s="2" t="s">
        <v>4069</v>
      </c>
      <c r="C589" s="2">
        <v>6</v>
      </c>
      <c r="D589" s="2" t="s">
        <v>839</v>
      </c>
    </row>
    <row r="590" spans="1:4">
      <c r="A590" s="3" t="s">
        <v>1966</v>
      </c>
      <c r="B590" s="2" t="s">
        <v>4070</v>
      </c>
      <c r="C590" s="2">
        <v>6</v>
      </c>
      <c r="D590" s="2" t="s">
        <v>839</v>
      </c>
    </row>
    <row r="591" spans="1:4">
      <c r="A591" s="3" t="s">
        <v>1968</v>
      </c>
      <c r="B591" s="2" t="s">
        <v>4071</v>
      </c>
      <c r="C591" s="2">
        <v>6</v>
      </c>
      <c r="D591" s="2" t="s">
        <v>839</v>
      </c>
    </row>
    <row r="592" spans="1:4">
      <c r="A592" s="3" t="s">
        <v>1970</v>
      </c>
      <c r="B592" s="2" t="s">
        <v>4072</v>
      </c>
      <c r="C592" s="2">
        <v>6</v>
      </c>
      <c r="D592" s="2" t="s">
        <v>839</v>
      </c>
    </row>
    <row r="593" spans="1:4">
      <c r="A593" s="3" t="s">
        <v>4073</v>
      </c>
      <c r="B593" s="2" t="s">
        <v>4074</v>
      </c>
      <c r="C593" s="2">
        <v>6</v>
      </c>
      <c r="D593" s="2" t="s">
        <v>839</v>
      </c>
    </row>
    <row r="594" spans="1:4">
      <c r="A594" s="3" t="s">
        <v>4075</v>
      </c>
      <c r="B594" s="2" t="s">
        <v>4076</v>
      </c>
      <c r="C594" s="2">
        <v>6</v>
      </c>
      <c r="D594" s="2" t="s">
        <v>839</v>
      </c>
    </row>
    <row r="595" spans="1:4">
      <c r="A595" s="3" t="s">
        <v>1972</v>
      </c>
      <c r="B595" s="2" t="s">
        <v>4077</v>
      </c>
      <c r="C595" s="2">
        <v>6</v>
      </c>
      <c r="D595" s="2" t="s">
        <v>839</v>
      </c>
    </row>
    <row r="596" spans="1:4">
      <c r="A596" s="3" t="s">
        <v>1974</v>
      </c>
      <c r="B596" s="2" t="s">
        <v>4078</v>
      </c>
      <c r="C596" s="2">
        <v>6</v>
      </c>
      <c r="D596" s="2" t="s">
        <v>839</v>
      </c>
    </row>
    <row r="597" spans="1:4">
      <c r="A597" s="3" t="s">
        <v>1976</v>
      </c>
      <c r="B597" s="2" t="s">
        <v>4079</v>
      </c>
      <c r="C597" s="2">
        <v>6</v>
      </c>
      <c r="D597" s="2" t="s">
        <v>839</v>
      </c>
    </row>
    <row r="598" spans="1:4">
      <c r="A598" s="3" t="s">
        <v>1978</v>
      </c>
      <c r="B598" s="2" t="s">
        <v>4080</v>
      </c>
      <c r="C598" s="2">
        <v>6</v>
      </c>
      <c r="D598" s="2" t="s">
        <v>839</v>
      </c>
    </row>
    <row r="599" spans="1:4">
      <c r="A599" s="3" t="s">
        <v>1980</v>
      </c>
      <c r="B599" s="2" t="s">
        <v>4081</v>
      </c>
      <c r="C599" s="2">
        <v>6</v>
      </c>
      <c r="D599" s="2" t="s">
        <v>839</v>
      </c>
    </row>
    <row r="600" spans="1:4">
      <c r="A600" s="3" t="s">
        <v>4082</v>
      </c>
      <c r="B600" s="2" t="s">
        <v>4083</v>
      </c>
      <c r="C600" s="2">
        <v>6</v>
      </c>
      <c r="D600" s="2" t="s">
        <v>839</v>
      </c>
    </row>
    <row r="601" spans="1:4">
      <c r="A601" s="3" t="s">
        <v>4084</v>
      </c>
      <c r="B601" s="2" t="s">
        <v>4085</v>
      </c>
      <c r="C601" s="2">
        <v>6</v>
      </c>
      <c r="D601" s="2" t="s">
        <v>839</v>
      </c>
    </row>
    <row r="602" spans="1:4">
      <c r="A602" s="3" t="s">
        <v>1982</v>
      </c>
      <c r="B602" s="2" t="s">
        <v>4086</v>
      </c>
      <c r="C602" s="2">
        <v>6</v>
      </c>
      <c r="D602" s="2" t="s">
        <v>839</v>
      </c>
    </row>
    <row r="603" spans="1:4">
      <c r="A603" s="3" t="s">
        <v>1984</v>
      </c>
      <c r="B603" s="2" t="s">
        <v>4087</v>
      </c>
      <c r="C603" s="2">
        <v>6</v>
      </c>
      <c r="D603" s="2" t="s">
        <v>839</v>
      </c>
    </row>
    <row r="604" spans="1:4">
      <c r="A604" s="3" t="s">
        <v>1986</v>
      </c>
      <c r="B604" s="2" t="s">
        <v>4088</v>
      </c>
      <c r="C604" s="2">
        <v>6</v>
      </c>
      <c r="D604" s="2" t="s">
        <v>839</v>
      </c>
    </row>
    <row r="605" spans="1:4">
      <c r="A605" s="3" t="s">
        <v>1988</v>
      </c>
      <c r="B605" s="2" t="s">
        <v>4089</v>
      </c>
      <c r="C605" s="2">
        <v>6</v>
      </c>
      <c r="D605" s="2" t="s">
        <v>839</v>
      </c>
    </row>
    <row r="606" spans="1:4">
      <c r="A606" s="3" t="s">
        <v>1990</v>
      </c>
      <c r="B606" s="2" t="s">
        <v>4090</v>
      </c>
      <c r="C606" s="2">
        <v>6</v>
      </c>
      <c r="D606" s="2" t="s">
        <v>839</v>
      </c>
    </row>
    <row r="607" spans="1:4">
      <c r="A607" s="3" t="s">
        <v>1992</v>
      </c>
      <c r="B607" s="2" t="s">
        <v>4091</v>
      </c>
      <c r="C607" s="2">
        <v>6</v>
      </c>
      <c r="D607" s="2" t="s">
        <v>839</v>
      </c>
    </row>
    <row r="608" spans="1:4">
      <c r="A608" s="3" t="s">
        <v>1994</v>
      </c>
      <c r="B608" s="2" t="s">
        <v>4092</v>
      </c>
      <c r="C608" s="2">
        <v>6</v>
      </c>
      <c r="D608" s="2" t="s">
        <v>839</v>
      </c>
    </row>
    <row r="609" spans="1:4">
      <c r="A609" s="3" t="s">
        <v>4093</v>
      </c>
      <c r="B609" s="2" t="s">
        <v>4094</v>
      </c>
      <c r="C609" s="2">
        <v>6</v>
      </c>
      <c r="D609" s="2" t="s">
        <v>839</v>
      </c>
    </row>
    <row r="610" spans="1:4">
      <c r="A610" s="3" t="s">
        <v>4095</v>
      </c>
      <c r="B610" s="2" t="s">
        <v>4096</v>
      </c>
      <c r="C610" s="2">
        <v>6</v>
      </c>
      <c r="D610" s="2" t="s">
        <v>839</v>
      </c>
    </row>
    <row r="611" spans="1:4">
      <c r="A611" s="3" t="s">
        <v>1996</v>
      </c>
      <c r="B611" s="2" t="s">
        <v>4097</v>
      </c>
      <c r="C611" s="2">
        <v>6</v>
      </c>
      <c r="D611" s="2" t="s">
        <v>839</v>
      </c>
    </row>
    <row r="612" spans="1:4">
      <c r="A612" s="3" t="s">
        <v>1998</v>
      </c>
      <c r="B612" s="2" t="s">
        <v>4098</v>
      </c>
      <c r="C612" s="2">
        <v>6</v>
      </c>
      <c r="D612" s="2" t="s">
        <v>839</v>
      </c>
    </row>
    <row r="613" spans="1:4">
      <c r="A613" s="3" t="s">
        <v>2000</v>
      </c>
      <c r="B613" s="2" t="s">
        <v>4099</v>
      </c>
      <c r="C613" s="2">
        <v>6</v>
      </c>
      <c r="D613" s="2" t="s">
        <v>839</v>
      </c>
    </row>
    <row r="614" spans="1:4">
      <c r="A614" s="3" t="s">
        <v>2002</v>
      </c>
      <c r="B614" s="2" t="s">
        <v>4100</v>
      </c>
      <c r="C614" s="2">
        <v>6</v>
      </c>
      <c r="D614" s="2" t="s">
        <v>839</v>
      </c>
    </row>
    <row r="615" spans="1:4">
      <c r="A615" s="3" t="s">
        <v>2004</v>
      </c>
      <c r="B615" s="2" t="s">
        <v>4101</v>
      </c>
      <c r="C615" s="2">
        <v>6</v>
      </c>
      <c r="D615" s="2" t="s">
        <v>839</v>
      </c>
    </row>
    <row r="616" spans="1:4">
      <c r="A616" s="3" t="s">
        <v>2006</v>
      </c>
      <c r="B616" s="2" t="s">
        <v>4102</v>
      </c>
      <c r="C616" s="2">
        <v>6</v>
      </c>
      <c r="D616" s="2" t="s">
        <v>839</v>
      </c>
    </row>
    <row r="617" spans="1:4">
      <c r="A617" s="3" t="s">
        <v>2008</v>
      </c>
      <c r="B617" s="2" t="s">
        <v>4103</v>
      </c>
      <c r="C617" s="2">
        <v>6</v>
      </c>
      <c r="D617" s="2" t="s">
        <v>839</v>
      </c>
    </row>
    <row r="618" spans="1:4">
      <c r="A618" s="3" t="s">
        <v>4104</v>
      </c>
      <c r="B618" s="2" t="s">
        <v>4105</v>
      </c>
      <c r="C618" s="2">
        <v>6</v>
      </c>
      <c r="D618" s="2" t="s">
        <v>839</v>
      </c>
    </row>
    <row r="619" spans="1:4">
      <c r="A619" s="3" t="s">
        <v>4106</v>
      </c>
      <c r="B619" s="2" t="s">
        <v>4107</v>
      </c>
      <c r="C619" s="2">
        <v>6</v>
      </c>
      <c r="D619" s="2" t="s">
        <v>839</v>
      </c>
    </row>
    <row r="620" spans="1:4">
      <c r="A620" s="3" t="s">
        <v>2010</v>
      </c>
      <c r="B620" s="2" t="s">
        <v>4108</v>
      </c>
      <c r="C620" s="2">
        <v>6</v>
      </c>
      <c r="D620" s="2" t="s">
        <v>839</v>
      </c>
    </row>
    <row r="621" spans="1:4">
      <c r="A621" s="3" t="s">
        <v>2012</v>
      </c>
      <c r="B621" s="2" t="s">
        <v>4109</v>
      </c>
      <c r="C621" s="2">
        <v>6</v>
      </c>
      <c r="D621" s="2" t="s">
        <v>839</v>
      </c>
    </row>
    <row r="622" spans="1:4">
      <c r="A622" s="3" t="s">
        <v>2014</v>
      </c>
      <c r="B622" s="2" t="s">
        <v>4110</v>
      </c>
      <c r="C622" s="2">
        <v>6</v>
      </c>
      <c r="D622" s="2" t="s">
        <v>839</v>
      </c>
    </row>
    <row r="623" spans="1:4">
      <c r="A623" s="3" t="s">
        <v>2016</v>
      </c>
      <c r="B623" s="2" t="s">
        <v>4111</v>
      </c>
      <c r="C623" s="2">
        <v>6</v>
      </c>
      <c r="D623" s="2" t="s">
        <v>839</v>
      </c>
    </row>
    <row r="624" spans="1:4">
      <c r="A624" s="3" t="s">
        <v>2018</v>
      </c>
      <c r="B624" s="2" t="s">
        <v>4112</v>
      </c>
      <c r="C624" s="2">
        <v>6</v>
      </c>
      <c r="D624" s="2" t="s">
        <v>839</v>
      </c>
    </row>
    <row r="625" spans="1:4">
      <c r="A625" s="3" t="s">
        <v>2020</v>
      </c>
      <c r="B625" s="2" t="s">
        <v>4113</v>
      </c>
      <c r="C625" s="2">
        <v>6</v>
      </c>
      <c r="D625" s="2" t="s">
        <v>839</v>
      </c>
    </row>
    <row r="626" spans="1:4">
      <c r="A626" s="3" t="s">
        <v>2022</v>
      </c>
      <c r="B626" s="2" t="s">
        <v>4114</v>
      </c>
      <c r="C626" s="2">
        <v>6</v>
      </c>
      <c r="D626" s="2" t="s">
        <v>839</v>
      </c>
    </row>
    <row r="627" spans="1:4">
      <c r="A627" s="3" t="s">
        <v>2024</v>
      </c>
      <c r="B627" s="2" t="s">
        <v>4115</v>
      </c>
      <c r="C627" s="2">
        <v>6</v>
      </c>
      <c r="D627" s="2" t="s">
        <v>839</v>
      </c>
    </row>
    <row r="628" spans="1:4">
      <c r="A628" s="3" t="s">
        <v>2030</v>
      </c>
      <c r="B628" s="2" t="s">
        <v>4116</v>
      </c>
      <c r="C628" s="2">
        <v>6</v>
      </c>
      <c r="D628" s="2" t="s">
        <v>839</v>
      </c>
    </row>
    <row r="629" spans="1:4">
      <c r="A629" s="3" t="s">
        <v>2032</v>
      </c>
      <c r="B629" s="2" t="s">
        <v>4117</v>
      </c>
      <c r="C629" s="2">
        <v>6</v>
      </c>
      <c r="D629" s="2" t="s">
        <v>839</v>
      </c>
    </row>
    <row r="630" spans="1:4">
      <c r="A630" s="3" t="s">
        <v>2034</v>
      </c>
      <c r="B630" s="2" t="s">
        <v>4118</v>
      </c>
      <c r="C630" s="2">
        <v>6</v>
      </c>
      <c r="D630" s="2" t="s">
        <v>839</v>
      </c>
    </row>
    <row r="631" spans="1:4">
      <c r="A631" s="3" t="s">
        <v>4119</v>
      </c>
      <c r="B631" s="2" t="s">
        <v>4120</v>
      </c>
      <c r="C631" s="2">
        <v>6</v>
      </c>
      <c r="D631" s="2" t="s">
        <v>839</v>
      </c>
    </row>
    <row r="632" spans="1:4">
      <c r="A632" s="3" t="s">
        <v>4121</v>
      </c>
      <c r="B632" s="2" t="s">
        <v>4122</v>
      </c>
      <c r="C632" s="2">
        <v>6</v>
      </c>
      <c r="D632" s="2" t="s">
        <v>839</v>
      </c>
    </row>
    <row r="633" spans="1:4">
      <c r="A633" s="3" t="s">
        <v>2050</v>
      </c>
      <c r="B633" s="2" t="s">
        <v>4123</v>
      </c>
      <c r="C633" s="2">
        <v>6</v>
      </c>
      <c r="D633" s="2" t="s">
        <v>839</v>
      </c>
    </row>
    <row r="634" spans="1:4">
      <c r="A634" s="3" t="s">
        <v>2052</v>
      </c>
      <c r="B634" s="2" t="s">
        <v>4124</v>
      </c>
      <c r="C634" s="2">
        <v>6</v>
      </c>
      <c r="D634" s="2" t="s">
        <v>839</v>
      </c>
    </row>
    <row r="635" spans="1:4">
      <c r="A635" s="3" t="s">
        <v>2054</v>
      </c>
      <c r="B635" s="2" t="s">
        <v>4125</v>
      </c>
      <c r="C635" s="2">
        <v>6</v>
      </c>
      <c r="D635" s="2" t="s">
        <v>839</v>
      </c>
    </row>
    <row r="636" spans="1:4">
      <c r="A636" s="3" t="s">
        <v>4126</v>
      </c>
      <c r="B636" s="2" t="s">
        <v>4127</v>
      </c>
      <c r="C636" s="2">
        <v>6</v>
      </c>
      <c r="D636" s="2" t="s">
        <v>839</v>
      </c>
    </row>
    <row r="637" spans="1:4">
      <c r="A637" s="3" t="s">
        <v>4128</v>
      </c>
      <c r="B637" s="2" t="s">
        <v>4129</v>
      </c>
      <c r="C637" s="2">
        <v>6</v>
      </c>
      <c r="D637" s="2" t="s">
        <v>839</v>
      </c>
    </row>
    <row r="638" spans="1:4">
      <c r="A638" s="3" t="s">
        <v>4130</v>
      </c>
      <c r="B638" s="2" t="s">
        <v>4131</v>
      </c>
      <c r="C638" s="2">
        <v>6</v>
      </c>
      <c r="D638" s="2" t="s">
        <v>839</v>
      </c>
    </row>
    <row r="639" spans="1:4">
      <c r="A639" s="3" t="s">
        <v>4132</v>
      </c>
      <c r="B639" s="2" t="s">
        <v>4133</v>
      </c>
      <c r="C639" s="2">
        <v>6</v>
      </c>
      <c r="D639" s="2" t="s">
        <v>839</v>
      </c>
    </row>
    <row r="640" spans="1:4">
      <c r="A640" s="3" t="s">
        <v>4134</v>
      </c>
      <c r="B640" s="2" t="s">
        <v>4135</v>
      </c>
      <c r="C640" s="2">
        <v>6</v>
      </c>
      <c r="D640" s="2" t="s">
        <v>839</v>
      </c>
    </row>
    <row r="641" spans="1:4">
      <c r="A641" s="3" t="s">
        <v>2056</v>
      </c>
      <c r="B641" s="2" t="s">
        <v>4136</v>
      </c>
      <c r="C641" s="2">
        <v>6</v>
      </c>
      <c r="D641" s="2" t="s">
        <v>839</v>
      </c>
    </row>
    <row r="642" spans="1:4">
      <c r="A642" s="3" t="s">
        <v>4137</v>
      </c>
      <c r="B642" s="2" t="s">
        <v>4138</v>
      </c>
      <c r="C642" s="2">
        <v>6</v>
      </c>
      <c r="D642" s="2" t="s">
        <v>839</v>
      </c>
    </row>
    <row r="643" spans="1:4">
      <c r="A643" s="3" t="s">
        <v>4139</v>
      </c>
      <c r="B643" s="2" t="s">
        <v>4140</v>
      </c>
      <c r="C643" s="2">
        <v>6</v>
      </c>
      <c r="D643" s="2" t="s">
        <v>839</v>
      </c>
    </row>
    <row r="644" spans="1:4">
      <c r="A644" s="3" t="s">
        <v>4141</v>
      </c>
      <c r="B644" s="2" t="s">
        <v>4142</v>
      </c>
      <c r="C644" s="2">
        <v>6</v>
      </c>
      <c r="D644" s="2" t="s">
        <v>839</v>
      </c>
    </row>
    <row r="645" spans="1:4">
      <c r="A645" s="3" t="s">
        <v>4143</v>
      </c>
      <c r="B645" s="2" t="s">
        <v>4144</v>
      </c>
      <c r="C645" s="2">
        <v>6</v>
      </c>
      <c r="D645" s="2" t="s">
        <v>839</v>
      </c>
    </row>
    <row r="646" spans="1:4">
      <c r="A646" s="3" t="s">
        <v>2060</v>
      </c>
      <c r="B646" s="2" t="s">
        <v>4145</v>
      </c>
      <c r="C646" s="2">
        <v>6</v>
      </c>
      <c r="D646" s="2" t="s">
        <v>839</v>
      </c>
    </row>
    <row r="647" spans="1:4">
      <c r="A647" s="3" t="s">
        <v>2062</v>
      </c>
      <c r="B647" s="2" t="s">
        <v>2063</v>
      </c>
      <c r="C647" s="2">
        <v>6</v>
      </c>
      <c r="D647" s="2" t="s">
        <v>839</v>
      </c>
    </row>
    <row r="648" spans="1:4">
      <c r="A648" s="3" t="s">
        <v>2064</v>
      </c>
      <c r="B648" s="2" t="s">
        <v>4146</v>
      </c>
      <c r="C648" s="2">
        <v>6</v>
      </c>
      <c r="D648" s="2" t="s">
        <v>839</v>
      </c>
    </row>
    <row r="649" spans="1:4">
      <c r="A649" s="3" t="s">
        <v>2066</v>
      </c>
      <c r="B649" s="2" t="s">
        <v>2067</v>
      </c>
      <c r="C649" s="2">
        <v>6</v>
      </c>
      <c r="D649" s="2" t="s">
        <v>839</v>
      </c>
    </row>
    <row r="650" spans="1:4">
      <c r="A650" s="3" t="s">
        <v>2068</v>
      </c>
      <c r="B650" s="2" t="s">
        <v>2069</v>
      </c>
      <c r="C650" s="2">
        <v>6</v>
      </c>
      <c r="D650" s="2" t="s">
        <v>839</v>
      </c>
    </row>
    <row r="651" spans="1:4">
      <c r="A651" s="3" t="s">
        <v>4147</v>
      </c>
      <c r="B651" s="2" t="s">
        <v>4148</v>
      </c>
      <c r="C651" s="2">
        <v>6</v>
      </c>
      <c r="D651" s="2" t="s">
        <v>839</v>
      </c>
    </row>
    <row r="652" spans="1:4">
      <c r="A652" s="3" t="s">
        <v>4149</v>
      </c>
      <c r="B652" s="2" t="s">
        <v>4150</v>
      </c>
      <c r="C652" s="2">
        <v>6</v>
      </c>
      <c r="D652" s="2" t="s">
        <v>839</v>
      </c>
    </row>
    <row r="653" spans="1:4">
      <c r="A653" s="3" t="s">
        <v>2074</v>
      </c>
      <c r="B653" s="2" t="s">
        <v>2075</v>
      </c>
      <c r="C653" s="2">
        <v>6</v>
      </c>
      <c r="D653" s="2" t="s">
        <v>839</v>
      </c>
    </row>
    <row r="654" spans="1:4">
      <c r="A654" s="3" t="s">
        <v>2076</v>
      </c>
      <c r="B654" s="2" t="s">
        <v>4151</v>
      </c>
      <c r="C654" s="2">
        <v>6</v>
      </c>
      <c r="D654" s="2" t="s">
        <v>839</v>
      </c>
    </row>
    <row r="655" spans="1:4">
      <c r="A655" s="3" t="s">
        <v>4152</v>
      </c>
      <c r="B655" s="2" t="s">
        <v>4153</v>
      </c>
      <c r="C655" s="2">
        <v>6</v>
      </c>
      <c r="D655" s="2" t="s">
        <v>839</v>
      </c>
    </row>
    <row r="656" spans="1:4">
      <c r="A656" s="3" t="s">
        <v>2082</v>
      </c>
      <c r="B656" s="2" t="s">
        <v>4154</v>
      </c>
      <c r="C656" s="2">
        <v>6</v>
      </c>
      <c r="D656" s="2" t="s">
        <v>839</v>
      </c>
    </row>
    <row r="657" spans="1:4">
      <c r="A657" s="3" t="s">
        <v>2088</v>
      </c>
      <c r="B657" s="2" t="s">
        <v>4155</v>
      </c>
      <c r="C657" s="2">
        <v>6</v>
      </c>
      <c r="D657" s="2" t="s">
        <v>839</v>
      </c>
    </row>
    <row r="658" spans="1:4">
      <c r="A658" s="3" t="s">
        <v>2090</v>
      </c>
      <c r="B658" s="2" t="s">
        <v>4156</v>
      </c>
      <c r="C658" s="2">
        <v>6</v>
      </c>
      <c r="D658" s="2" t="s">
        <v>839</v>
      </c>
    </row>
    <row r="659" spans="1:4">
      <c r="A659" s="3" t="s">
        <v>2092</v>
      </c>
      <c r="B659" s="2" t="s">
        <v>2093</v>
      </c>
      <c r="C659" s="2">
        <v>6</v>
      </c>
      <c r="D659" s="2" t="s">
        <v>839</v>
      </c>
    </row>
    <row r="660" spans="1:4">
      <c r="A660" s="3" t="s">
        <v>2094</v>
      </c>
      <c r="B660" s="2" t="s">
        <v>4157</v>
      </c>
      <c r="C660" s="2">
        <v>6</v>
      </c>
      <c r="D660" s="2" t="s">
        <v>839</v>
      </c>
    </row>
    <row r="661" spans="1:4">
      <c r="A661" s="3" t="s">
        <v>4158</v>
      </c>
      <c r="B661" s="2" t="s">
        <v>4159</v>
      </c>
      <c r="C661" s="2">
        <v>6</v>
      </c>
      <c r="D661" s="2" t="s">
        <v>839</v>
      </c>
    </row>
    <row r="662" spans="1:4">
      <c r="A662" s="3" t="s">
        <v>2100</v>
      </c>
      <c r="B662" s="2" t="s">
        <v>4160</v>
      </c>
      <c r="C662" s="2">
        <v>6</v>
      </c>
      <c r="D662" s="2" t="s">
        <v>839</v>
      </c>
    </row>
    <row r="663" spans="1:4">
      <c r="A663" s="3" t="s">
        <v>2102</v>
      </c>
      <c r="B663" s="2" t="s">
        <v>2103</v>
      </c>
      <c r="C663" s="2">
        <v>6</v>
      </c>
      <c r="D663" s="2" t="s">
        <v>839</v>
      </c>
    </row>
    <row r="664" spans="1:4">
      <c r="A664" s="3" t="s">
        <v>2104</v>
      </c>
      <c r="B664" s="2" t="s">
        <v>2105</v>
      </c>
      <c r="C664" s="2">
        <v>6</v>
      </c>
      <c r="D664" s="2" t="s">
        <v>839</v>
      </c>
    </row>
    <row r="665" spans="1:4">
      <c r="A665" s="3" t="s">
        <v>4161</v>
      </c>
      <c r="B665" s="2" t="s">
        <v>4162</v>
      </c>
      <c r="C665" s="2">
        <v>6</v>
      </c>
      <c r="D665" s="2" t="s">
        <v>839</v>
      </c>
    </row>
    <row r="666" spans="1:4">
      <c r="A666" s="3" t="s">
        <v>4163</v>
      </c>
      <c r="B666" s="2" t="s">
        <v>4164</v>
      </c>
      <c r="C666" s="2">
        <v>6</v>
      </c>
      <c r="D666" s="2" t="s">
        <v>839</v>
      </c>
    </row>
    <row r="667" spans="1:4">
      <c r="A667" s="3" t="s">
        <v>4165</v>
      </c>
      <c r="B667" s="2" t="s">
        <v>4166</v>
      </c>
      <c r="C667" s="2">
        <v>6</v>
      </c>
      <c r="D667" s="2" t="s">
        <v>839</v>
      </c>
    </row>
    <row r="668" spans="1:4">
      <c r="A668" s="3" t="s">
        <v>4167</v>
      </c>
      <c r="B668" s="2" t="s">
        <v>2107</v>
      </c>
      <c r="C668" s="2">
        <v>6</v>
      </c>
      <c r="D668" s="2" t="s">
        <v>839</v>
      </c>
    </row>
    <row r="669" spans="1:4">
      <c r="A669" s="3" t="s">
        <v>4168</v>
      </c>
      <c r="B669" s="2" t="s">
        <v>4169</v>
      </c>
      <c r="C669" s="2">
        <v>6</v>
      </c>
      <c r="D669" s="2" t="s">
        <v>839</v>
      </c>
    </row>
    <row r="670" spans="1:4">
      <c r="A670" s="3" t="s">
        <v>4170</v>
      </c>
      <c r="B670" s="2" t="s">
        <v>4171</v>
      </c>
      <c r="C670" s="2">
        <v>6</v>
      </c>
      <c r="D670" s="2" t="s">
        <v>839</v>
      </c>
    </row>
    <row r="671" spans="1:4">
      <c r="A671" s="3" t="s">
        <v>2110</v>
      </c>
      <c r="B671" s="2" t="s">
        <v>2111</v>
      </c>
      <c r="C671" s="2">
        <v>6</v>
      </c>
      <c r="D671" s="2" t="s">
        <v>839</v>
      </c>
    </row>
    <row r="672" spans="1:4">
      <c r="A672" s="3" t="s">
        <v>2112</v>
      </c>
      <c r="B672" s="2" t="s">
        <v>4172</v>
      </c>
      <c r="C672" s="2">
        <v>6</v>
      </c>
      <c r="D672" s="2" t="s">
        <v>839</v>
      </c>
    </row>
    <row r="673" spans="1:4">
      <c r="A673" s="3" t="s">
        <v>2114</v>
      </c>
      <c r="B673" s="2" t="s">
        <v>4173</v>
      </c>
      <c r="C673" s="2">
        <v>6</v>
      </c>
      <c r="D673" s="2" t="s">
        <v>839</v>
      </c>
    </row>
    <row r="674" spans="1:4">
      <c r="A674" s="3" t="s">
        <v>2116</v>
      </c>
      <c r="B674" s="2" t="s">
        <v>4174</v>
      </c>
      <c r="C674" s="2">
        <v>6</v>
      </c>
      <c r="D674" s="2" t="s">
        <v>839</v>
      </c>
    </row>
    <row r="675" spans="1:4">
      <c r="A675" s="3" t="s">
        <v>2118</v>
      </c>
      <c r="B675" s="2" t="s">
        <v>2119</v>
      </c>
      <c r="C675" s="2">
        <v>6</v>
      </c>
      <c r="D675" s="2" t="s">
        <v>839</v>
      </c>
    </row>
    <row r="676" spans="1:4">
      <c r="A676" s="3" t="s">
        <v>2120</v>
      </c>
      <c r="B676" s="2" t="s">
        <v>4175</v>
      </c>
      <c r="C676" s="2">
        <v>6</v>
      </c>
      <c r="D676" s="2" t="s">
        <v>839</v>
      </c>
    </row>
    <row r="677" spans="1:4">
      <c r="A677" s="3" t="s">
        <v>4176</v>
      </c>
      <c r="B677" s="2" t="s">
        <v>4177</v>
      </c>
      <c r="C677" s="2">
        <v>6</v>
      </c>
      <c r="D677" s="2" t="s">
        <v>839</v>
      </c>
    </row>
    <row r="678" spans="1:4">
      <c r="A678" s="3" t="s">
        <v>2122</v>
      </c>
      <c r="B678" s="2" t="s">
        <v>4178</v>
      </c>
      <c r="C678" s="2">
        <v>6</v>
      </c>
      <c r="D678" s="2" t="s">
        <v>839</v>
      </c>
    </row>
    <row r="679" spans="1:4">
      <c r="A679" s="3" t="s">
        <v>2124</v>
      </c>
      <c r="B679" s="2" t="s">
        <v>4179</v>
      </c>
      <c r="C679" s="2">
        <v>6</v>
      </c>
      <c r="D679" s="2" t="s">
        <v>839</v>
      </c>
    </row>
    <row r="680" spans="1:4">
      <c r="A680" s="3" t="s">
        <v>2126</v>
      </c>
      <c r="B680" s="2" t="s">
        <v>4180</v>
      </c>
      <c r="C680" s="2">
        <v>6</v>
      </c>
      <c r="D680" s="2" t="s">
        <v>839</v>
      </c>
    </row>
    <row r="681" spans="1:4">
      <c r="A681" s="3" t="s">
        <v>2128</v>
      </c>
      <c r="B681" s="2" t="s">
        <v>4181</v>
      </c>
      <c r="C681" s="2">
        <v>6</v>
      </c>
      <c r="D681" s="2" t="s">
        <v>839</v>
      </c>
    </row>
    <row r="682" spans="1:4">
      <c r="A682" s="3" t="s">
        <v>2130</v>
      </c>
      <c r="B682" s="2" t="s">
        <v>4182</v>
      </c>
      <c r="C682" s="2">
        <v>6</v>
      </c>
      <c r="D682" s="2" t="s">
        <v>839</v>
      </c>
    </row>
    <row r="683" spans="1:4">
      <c r="A683" s="3" t="s">
        <v>2132</v>
      </c>
      <c r="B683" s="2" t="s">
        <v>4183</v>
      </c>
      <c r="C683" s="2">
        <v>6</v>
      </c>
      <c r="D683" s="2" t="s">
        <v>839</v>
      </c>
    </row>
    <row r="684" spans="1:4">
      <c r="A684" s="3" t="s">
        <v>2134</v>
      </c>
      <c r="B684" s="2" t="s">
        <v>4184</v>
      </c>
      <c r="C684" s="2">
        <v>6</v>
      </c>
      <c r="D684" s="2" t="s">
        <v>839</v>
      </c>
    </row>
    <row r="685" spans="1:4">
      <c r="A685" s="3" t="s">
        <v>2136</v>
      </c>
      <c r="B685" s="2" t="s">
        <v>2137</v>
      </c>
      <c r="C685" s="2">
        <v>6</v>
      </c>
      <c r="D685" s="2" t="s">
        <v>839</v>
      </c>
    </row>
    <row r="686" spans="1:4">
      <c r="A686" s="3" t="s">
        <v>2138</v>
      </c>
      <c r="B686" s="2" t="s">
        <v>4185</v>
      </c>
      <c r="C686" s="2">
        <v>6</v>
      </c>
      <c r="D686" s="2" t="s">
        <v>839</v>
      </c>
    </row>
    <row r="687" spans="1:4">
      <c r="A687" s="3" t="s">
        <v>2140</v>
      </c>
      <c r="B687" s="2" t="s">
        <v>4186</v>
      </c>
      <c r="C687" s="2">
        <v>6</v>
      </c>
      <c r="D687" s="2" t="s">
        <v>839</v>
      </c>
    </row>
    <row r="688" spans="1:4">
      <c r="A688" s="3" t="s">
        <v>4187</v>
      </c>
      <c r="B688" s="2" t="s">
        <v>4188</v>
      </c>
      <c r="C688" s="2">
        <v>6</v>
      </c>
      <c r="D688" s="2" t="s">
        <v>839</v>
      </c>
    </row>
    <row r="689" spans="1:4">
      <c r="A689" s="3" t="s">
        <v>2146</v>
      </c>
      <c r="B689" s="2" t="s">
        <v>4189</v>
      </c>
      <c r="C689" s="2">
        <v>6</v>
      </c>
      <c r="D689" s="2" t="s">
        <v>839</v>
      </c>
    </row>
    <row r="690" spans="1:4">
      <c r="A690" s="3" t="s">
        <v>2148</v>
      </c>
      <c r="B690" s="2" t="s">
        <v>4190</v>
      </c>
      <c r="C690" s="2">
        <v>6</v>
      </c>
      <c r="D690" s="2" t="s">
        <v>839</v>
      </c>
    </row>
    <row r="691" spans="1:4">
      <c r="A691" s="3" t="s">
        <v>2150</v>
      </c>
      <c r="B691" s="2" t="s">
        <v>4191</v>
      </c>
      <c r="C691" s="2">
        <v>6</v>
      </c>
      <c r="D691" s="2" t="s">
        <v>839</v>
      </c>
    </row>
    <row r="692" spans="1:4">
      <c r="A692" s="3" t="s">
        <v>2152</v>
      </c>
      <c r="B692" s="2" t="s">
        <v>2153</v>
      </c>
      <c r="C692" s="2">
        <v>6</v>
      </c>
      <c r="D692" s="2" t="s">
        <v>839</v>
      </c>
    </row>
    <row r="693" spans="1:4">
      <c r="A693" s="3" t="s">
        <v>2154</v>
      </c>
      <c r="B693" s="2" t="s">
        <v>2155</v>
      </c>
      <c r="C693" s="2">
        <v>6</v>
      </c>
      <c r="D693" s="2" t="s">
        <v>839</v>
      </c>
    </row>
    <row r="694" spans="1:4">
      <c r="A694" s="3" t="s">
        <v>4192</v>
      </c>
      <c r="B694" s="2" t="s">
        <v>4193</v>
      </c>
      <c r="C694" s="2">
        <v>6</v>
      </c>
      <c r="D694" s="2" t="s">
        <v>839</v>
      </c>
    </row>
    <row r="695" spans="1:4">
      <c r="A695" s="3" t="s">
        <v>2160</v>
      </c>
      <c r="B695" s="2" t="s">
        <v>4194</v>
      </c>
      <c r="C695" s="2">
        <v>6</v>
      </c>
      <c r="D695" s="2" t="s">
        <v>839</v>
      </c>
    </row>
    <row r="696" spans="1:4">
      <c r="A696" s="3" t="s">
        <v>4195</v>
      </c>
      <c r="B696" s="2" t="s">
        <v>4196</v>
      </c>
      <c r="C696" s="2">
        <v>6</v>
      </c>
      <c r="D696" s="2" t="s">
        <v>839</v>
      </c>
    </row>
    <row r="697" spans="1:4">
      <c r="A697" s="3" t="s">
        <v>2166</v>
      </c>
      <c r="B697" s="2" t="s">
        <v>4197</v>
      </c>
      <c r="C697" s="2">
        <v>6</v>
      </c>
      <c r="D697" s="2" t="s">
        <v>839</v>
      </c>
    </row>
    <row r="698" spans="1:4">
      <c r="A698" s="3" t="s">
        <v>4198</v>
      </c>
      <c r="B698" s="2" t="s">
        <v>4199</v>
      </c>
      <c r="C698" s="2">
        <v>6</v>
      </c>
      <c r="D698" s="2" t="s">
        <v>839</v>
      </c>
    </row>
    <row r="699" spans="1:4">
      <c r="A699" s="3" t="s">
        <v>4200</v>
      </c>
      <c r="B699" s="2" t="s">
        <v>4201</v>
      </c>
      <c r="C699" s="2">
        <v>6</v>
      </c>
      <c r="D699" s="2" t="s">
        <v>839</v>
      </c>
    </row>
    <row r="700" spans="1:4">
      <c r="A700" s="3" t="s">
        <v>4202</v>
      </c>
      <c r="B700" s="2" t="s">
        <v>4203</v>
      </c>
      <c r="C700" s="2">
        <v>6</v>
      </c>
      <c r="D700" s="2" t="s">
        <v>839</v>
      </c>
    </row>
    <row r="701" spans="1:4">
      <c r="A701" s="3" t="s">
        <v>4204</v>
      </c>
      <c r="B701" s="2" t="s">
        <v>4205</v>
      </c>
      <c r="C701" s="2">
        <v>6</v>
      </c>
      <c r="D701" s="2" t="s">
        <v>839</v>
      </c>
    </row>
    <row r="702" spans="1:4">
      <c r="A702" s="3" t="s">
        <v>4206</v>
      </c>
      <c r="B702" s="2" t="s">
        <v>4207</v>
      </c>
      <c r="C702" s="2">
        <v>6</v>
      </c>
      <c r="D702" s="2" t="s">
        <v>839</v>
      </c>
    </row>
    <row r="703" spans="1:4">
      <c r="A703" s="3" t="s">
        <v>2180</v>
      </c>
      <c r="B703" s="2" t="s">
        <v>4208</v>
      </c>
      <c r="C703" s="2">
        <v>6</v>
      </c>
      <c r="D703" s="2" t="s">
        <v>839</v>
      </c>
    </row>
    <row r="704" spans="1:4">
      <c r="A704" s="3" t="s">
        <v>2182</v>
      </c>
      <c r="B704" s="2" t="s">
        <v>4209</v>
      </c>
      <c r="C704" s="2">
        <v>6</v>
      </c>
      <c r="D704" s="2" t="s">
        <v>839</v>
      </c>
    </row>
    <row r="705" spans="1:4">
      <c r="A705" s="3" t="s">
        <v>2184</v>
      </c>
      <c r="B705" s="2" t="s">
        <v>4210</v>
      </c>
      <c r="C705" s="2">
        <v>6</v>
      </c>
      <c r="D705" s="2" t="s">
        <v>839</v>
      </c>
    </row>
    <row r="706" spans="1:4">
      <c r="A706" s="3" t="s">
        <v>4211</v>
      </c>
      <c r="B706" s="2" t="s">
        <v>4212</v>
      </c>
      <c r="C706" s="2">
        <v>6</v>
      </c>
      <c r="D706" s="2" t="s">
        <v>839</v>
      </c>
    </row>
    <row r="707" spans="1:4">
      <c r="A707" s="3" t="s">
        <v>4213</v>
      </c>
      <c r="B707" s="2" t="s">
        <v>4214</v>
      </c>
      <c r="C707" s="2">
        <v>6</v>
      </c>
      <c r="D707" s="2" t="s">
        <v>839</v>
      </c>
    </row>
    <row r="708" spans="1:4">
      <c r="A708" s="3" t="s">
        <v>4215</v>
      </c>
      <c r="B708" s="2" t="s">
        <v>2179</v>
      </c>
      <c r="C708" s="2">
        <v>6</v>
      </c>
      <c r="D708" s="2" t="s">
        <v>839</v>
      </c>
    </row>
    <row r="709" spans="1:4">
      <c r="A709" s="3" t="s">
        <v>4216</v>
      </c>
      <c r="B709" s="2" t="s">
        <v>4217</v>
      </c>
      <c r="C709" s="2">
        <v>6</v>
      </c>
      <c r="D709" s="2" t="s">
        <v>839</v>
      </c>
    </row>
    <row r="710" spans="1:4">
      <c r="A710" s="3" t="s">
        <v>4218</v>
      </c>
      <c r="B710" s="2" t="s">
        <v>4219</v>
      </c>
      <c r="C710" s="2">
        <v>6</v>
      </c>
      <c r="D710" s="2" t="s">
        <v>839</v>
      </c>
    </row>
    <row r="711" spans="1:4">
      <c r="A711" s="3" t="s">
        <v>4220</v>
      </c>
      <c r="B711" s="2" t="s">
        <v>4221</v>
      </c>
      <c r="C711" s="2">
        <v>6</v>
      </c>
      <c r="D711" s="2" t="s">
        <v>839</v>
      </c>
    </row>
    <row r="712" spans="1:4">
      <c r="A712" s="3" t="s">
        <v>4222</v>
      </c>
      <c r="B712" s="2" t="s">
        <v>4223</v>
      </c>
      <c r="C712" s="2">
        <v>6</v>
      </c>
      <c r="D712" s="2" t="s">
        <v>839</v>
      </c>
    </row>
    <row r="713" spans="1:4">
      <c r="A713" s="3" t="s">
        <v>4224</v>
      </c>
      <c r="B713" s="2" t="s">
        <v>4225</v>
      </c>
      <c r="C713" s="2">
        <v>6</v>
      </c>
      <c r="D713" s="2" t="s">
        <v>839</v>
      </c>
    </row>
    <row r="714" spans="1:4">
      <c r="A714" s="3" t="s">
        <v>4226</v>
      </c>
      <c r="B714" s="2" t="s">
        <v>4227</v>
      </c>
      <c r="C714" s="2">
        <v>6</v>
      </c>
      <c r="D714" s="2" t="s">
        <v>839</v>
      </c>
    </row>
    <row r="715" spans="1:4">
      <c r="A715" s="3" t="s">
        <v>4228</v>
      </c>
      <c r="B715" s="2" t="s">
        <v>4229</v>
      </c>
      <c r="C715" s="2">
        <v>6</v>
      </c>
      <c r="D715" s="2" t="s">
        <v>839</v>
      </c>
    </row>
    <row r="716" spans="1:4">
      <c r="A716" s="3" t="s">
        <v>4230</v>
      </c>
      <c r="B716" s="2" t="s">
        <v>4231</v>
      </c>
      <c r="C716" s="2">
        <v>6</v>
      </c>
      <c r="D716" s="2" t="s">
        <v>839</v>
      </c>
    </row>
    <row r="717" spans="1:4">
      <c r="A717" s="3" t="s">
        <v>4232</v>
      </c>
      <c r="B717" s="2" t="s">
        <v>4233</v>
      </c>
      <c r="C717" s="2">
        <v>6</v>
      </c>
      <c r="D717" s="2" t="s">
        <v>839</v>
      </c>
    </row>
    <row r="718" spans="1:4">
      <c r="A718" s="3" t="s">
        <v>4234</v>
      </c>
      <c r="B718" s="2" t="s">
        <v>4235</v>
      </c>
      <c r="C718" s="2">
        <v>6</v>
      </c>
      <c r="D718" s="2" t="s">
        <v>839</v>
      </c>
    </row>
    <row r="719" spans="1:4">
      <c r="A719" s="3" t="s">
        <v>4236</v>
      </c>
      <c r="B719" s="2" t="s">
        <v>4237</v>
      </c>
      <c r="C719" s="2">
        <v>6</v>
      </c>
      <c r="D719" s="2" t="s">
        <v>839</v>
      </c>
    </row>
    <row r="720" spans="1:4">
      <c r="A720" s="3" t="s">
        <v>4238</v>
      </c>
      <c r="B720" s="2" t="s">
        <v>4239</v>
      </c>
      <c r="C720" s="2">
        <v>6</v>
      </c>
      <c r="D720" s="2" t="s">
        <v>839</v>
      </c>
    </row>
    <row r="721" spans="1:4">
      <c r="A721" s="3" t="s">
        <v>2214</v>
      </c>
      <c r="B721" s="2" t="s">
        <v>4240</v>
      </c>
      <c r="C721" s="2">
        <v>6</v>
      </c>
      <c r="D721" s="2" t="s">
        <v>839</v>
      </c>
    </row>
    <row r="722" spans="1:4">
      <c r="A722" s="3" t="s">
        <v>4241</v>
      </c>
      <c r="B722" s="2" t="s">
        <v>4242</v>
      </c>
      <c r="C722" s="2">
        <v>6</v>
      </c>
      <c r="D722" s="2" t="s">
        <v>839</v>
      </c>
    </row>
    <row r="723" spans="1:4">
      <c r="A723" s="3" t="s">
        <v>4243</v>
      </c>
      <c r="B723" s="2" t="s">
        <v>4244</v>
      </c>
      <c r="C723" s="2">
        <v>6</v>
      </c>
      <c r="D723" s="2" t="s">
        <v>839</v>
      </c>
    </row>
    <row r="724" spans="1:4">
      <c r="A724" s="3" t="s">
        <v>4245</v>
      </c>
      <c r="B724" s="2" t="s">
        <v>4246</v>
      </c>
      <c r="C724" s="2">
        <v>6</v>
      </c>
      <c r="D724" s="2" t="s">
        <v>839</v>
      </c>
    </row>
    <row r="725" spans="1:4">
      <c r="A725" s="3" t="s">
        <v>4247</v>
      </c>
      <c r="B725" s="2" t="s">
        <v>2235</v>
      </c>
      <c r="C725" s="2">
        <v>6</v>
      </c>
      <c r="D725" s="2" t="s">
        <v>839</v>
      </c>
    </row>
    <row r="726" spans="1:4">
      <c r="A726" s="3" t="s">
        <v>4248</v>
      </c>
      <c r="B726" s="2" t="s">
        <v>4249</v>
      </c>
      <c r="C726" s="2">
        <v>6</v>
      </c>
      <c r="D726" s="2" t="s">
        <v>839</v>
      </c>
    </row>
    <row r="727" spans="1:4">
      <c r="A727" s="3" t="s">
        <v>4250</v>
      </c>
      <c r="B727" s="2" t="s">
        <v>4251</v>
      </c>
      <c r="C727" s="2">
        <v>6</v>
      </c>
      <c r="D727" s="2" t="s">
        <v>839</v>
      </c>
    </row>
    <row r="728" spans="1:4">
      <c r="A728" s="3" t="s">
        <v>4252</v>
      </c>
      <c r="B728" s="2" t="s">
        <v>4253</v>
      </c>
      <c r="C728" s="2">
        <v>6</v>
      </c>
      <c r="D728" s="2" t="s">
        <v>839</v>
      </c>
    </row>
    <row r="729" spans="1:4">
      <c r="A729" s="3" t="s">
        <v>4254</v>
      </c>
      <c r="B729" s="2" t="s">
        <v>4255</v>
      </c>
      <c r="C729" s="2">
        <v>6</v>
      </c>
      <c r="D729" s="2" t="s">
        <v>839</v>
      </c>
    </row>
    <row r="730" spans="1:4">
      <c r="A730" s="3" t="s">
        <v>4256</v>
      </c>
      <c r="B730" s="2" t="s">
        <v>4257</v>
      </c>
      <c r="C730" s="2">
        <v>6</v>
      </c>
      <c r="D730" s="2" t="s">
        <v>839</v>
      </c>
    </row>
    <row r="731" spans="1:4">
      <c r="A731" s="3" t="s">
        <v>4258</v>
      </c>
      <c r="B731" s="2" t="s">
        <v>4259</v>
      </c>
      <c r="C731" s="2">
        <v>6</v>
      </c>
      <c r="D731" s="2" t="s">
        <v>839</v>
      </c>
    </row>
    <row r="732" spans="1:4">
      <c r="A732" s="3" t="s">
        <v>4260</v>
      </c>
      <c r="B732" s="2" t="s">
        <v>4261</v>
      </c>
      <c r="C732" s="2">
        <v>6</v>
      </c>
      <c r="D732" s="2" t="s">
        <v>839</v>
      </c>
    </row>
    <row r="733" spans="1:4">
      <c r="A733" s="3" t="s">
        <v>4262</v>
      </c>
      <c r="B733" s="2" t="s">
        <v>4263</v>
      </c>
      <c r="C733" s="2">
        <v>6</v>
      </c>
      <c r="D733" s="2" t="s">
        <v>839</v>
      </c>
    </row>
    <row r="734" spans="1:4">
      <c r="A734" s="3" t="s">
        <v>4264</v>
      </c>
      <c r="B734" s="2" t="s">
        <v>4265</v>
      </c>
      <c r="C734" s="2">
        <v>6</v>
      </c>
      <c r="D734" s="2" t="s">
        <v>839</v>
      </c>
    </row>
    <row r="735" spans="1:4">
      <c r="A735" s="3" t="s">
        <v>4266</v>
      </c>
      <c r="B735" s="2" t="s">
        <v>2255</v>
      </c>
      <c r="C735" s="2">
        <v>6</v>
      </c>
      <c r="D735" s="2" t="s">
        <v>839</v>
      </c>
    </row>
    <row r="736" spans="1:4">
      <c r="A736" s="3" t="s">
        <v>4267</v>
      </c>
      <c r="B736" s="2" t="s">
        <v>4268</v>
      </c>
      <c r="C736" s="2">
        <v>6</v>
      </c>
      <c r="D736" s="2" t="s">
        <v>839</v>
      </c>
    </row>
    <row r="737" spans="1:4">
      <c r="A737" s="3" t="s">
        <v>4269</v>
      </c>
      <c r="B737" s="2" t="s">
        <v>4270</v>
      </c>
      <c r="C737" s="2">
        <v>6</v>
      </c>
      <c r="D737" s="2" t="s">
        <v>839</v>
      </c>
    </row>
    <row r="738" spans="1:4">
      <c r="A738" s="3" t="s">
        <v>2262</v>
      </c>
      <c r="B738" s="2" t="s">
        <v>2263</v>
      </c>
      <c r="C738" s="2">
        <v>6</v>
      </c>
      <c r="D738" s="2" t="s">
        <v>839</v>
      </c>
    </row>
    <row r="739" spans="1:4">
      <c r="A739" s="3" t="s">
        <v>4271</v>
      </c>
      <c r="B739" s="2" t="s">
        <v>4272</v>
      </c>
      <c r="C739" s="2">
        <v>6</v>
      </c>
      <c r="D739" s="2" t="s">
        <v>839</v>
      </c>
    </row>
    <row r="740" spans="1:4">
      <c r="A740" s="3" t="s">
        <v>4273</v>
      </c>
      <c r="B740" s="2" t="s">
        <v>4274</v>
      </c>
      <c r="C740" s="2">
        <v>6</v>
      </c>
      <c r="D740" s="2" t="s">
        <v>839</v>
      </c>
    </row>
    <row r="741" spans="1:4">
      <c r="A741" s="3" t="s">
        <v>4275</v>
      </c>
      <c r="B741" s="2" t="s">
        <v>4276</v>
      </c>
      <c r="C741" s="2">
        <v>6</v>
      </c>
      <c r="D741" s="2" t="s">
        <v>839</v>
      </c>
    </row>
    <row r="742" spans="1:4">
      <c r="A742" s="3" t="s">
        <v>4277</v>
      </c>
      <c r="B742" s="2" t="s">
        <v>4278</v>
      </c>
      <c r="C742" s="2">
        <v>6</v>
      </c>
      <c r="D742" s="2" t="s">
        <v>839</v>
      </c>
    </row>
    <row r="743" spans="1:4">
      <c r="A743" s="3" t="s">
        <v>4279</v>
      </c>
      <c r="B743" s="2" t="s">
        <v>4280</v>
      </c>
      <c r="C743" s="2">
        <v>6</v>
      </c>
      <c r="D743" s="2" t="s">
        <v>839</v>
      </c>
    </row>
    <row r="744" spans="1:4">
      <c r="A744" s="3" t="s">
        <v>4281</v>
      </c>
      <c r="B744" s="2" t="s">
        <v>4282</v>
      </c>
      <c r="C744" s="2">
        <v>6</v>
      </c>
      <c r="D744" s="2" t="s">
        <v>839</v>
      </c>
    </row>
    <row r="745" spans="1:4">
      <c r="A745" s="3" t="s">
        <v>4283</v>
      </c>
      <c r="B745" s="2" t="s">
        <v>4284</v>
      </c>
      <c r="C745" s="2">
        <v>6</v>
      </c>
      <c r="D745" s="2" t="s">
        <v>839</v>
      </c>
    </row>
    <row r="746" spans="1:4">
      <c r="A746" s="3" t="s">
        <v>4285</v>
      </c>
      <c r="B746" s="2" t="s">
        <v>4286</v>
      </c>
      <c r="C746" s="2">
        <v>6</v>
      </c>
      <c r="D746" s="2" t="s">
        <v>839</v>
      </c>
    </row>
    <row r="747" spans="1:4">
      <c r="A747" s="3" t="s">
        <v>2280</v>
      </c>
      <c r="B747" s="2" t="s">
        <v>2281</v>
      </c>
      <c r="C747" s="2">
        <v>6</v>
      </c>
      <c r="D747" s="2" t="s">
        <v>839</v>
      </c>
    </row>
    <row r="748" spans="1:4">
      <c r="A748" s="3" t="s">
        <v>2282</v>
      </c>
      <c r="B748" s="2" t="s">
        <v>4287</v>
      </c>
      <c r="C748" s="2">
        <v>6</v>
      </c>
      <c r="D748" s="2" t="s">
        <v>839</v>
      </c>
    </row>
    <row r="749" spans="1:4">
      <c r="A749" s="3" t="s">
        <v>2284</v>
      </c>
      <c r="B749" s="2" t="s">
        <v>4288</v>
      </c>
      <c r="C749" s="2">
        <v>6</v>
      </c>
      <c r="D749" s="2" t="s">
        <v>839</v>
      </c>
    </row>
    <row r="750" spans="1:4">
      <c r="A750" s="3" t="s">
        <v>2286</v>
      </c>
      <c r="B750" s="2" t="s">
        <v>4289</v>
      </c>
      <c r="C750" s="2">
        <v>6</v>
      </c>
      <c r="D750" s="2" t="s">
        <v>839</v>
      </c>
    </row>
    <row r="751" spans="1:4">
      <c r="A751" s="3" t="s">
        <v>2288</v>
      </c>
      <c r="B751" s="2" t="s">
        <v>2289</v>
      </c>
      <c r="C751" s="2">
        <v>6</v>
      </c>
      <c r="D751" s="2" t="s">
        <v>839</v>
      </c>
    </row>
    <row r="752" spans="1:4">
      <c r="A752" s="3" t="s">
        <v>2290</v>
      </c>
      <c r="B752" s="2" t="s">
        <v>4290</v>
      </c>
      <c r="C752" s="2">
        <v>6</v>
      </c>
      <c r="D752" s="2" t="s">
        <v>839</v>
      </c>
    </row>
    <row r="753" spans="1:4">
      <c r="A753" s="3" t="s">
        <v>2292</v>
      </c>
      <c r="B753" s="2" t="s">
        <v>2293</v>
      </c>
      <c r="C753" s="2">
        <v>6</v>
      </c>
      <c r="D753" s="2" t="s">
        <v>839</v>
      </c>
    </row>
    <row r="754" spans="1:4">
      <c r="A754" s="3" t="s">
        <v>4291</v>
      </c>
      <c r="B754" s="2" t="s">
        <v>4292</v>
      </c>
      <c r="C754" s="2">
        <v>6</v>
      </c>
      <c r="D754" s="2" t="s">
        <v>839</v>
      </c>
    </row>
    <row r="755" spans="1:4">
      <c r="A755" s="3" t="s">
        <v>4293</v>
      </c>
      <c r="B755" s="2" t="s">
        <v>4294</v>
      </c>
      <c r="C755" s="2">
        <v>6</v>
      </c>
      <c r="D755" s="2" t="s">
        <v>839</v>
      </c>
    </row>
    <row r="756" spans="1:4">
      <c r="A756" s="3" t="s">
        <v>4295</v>
      </c>
      <c r="B756" s="2" t="s">
        <v>4296</v>
      </c>
      <c r="C756" s="2">
        <v>6</v>
      </c>
      <c r="D756" s="2" t="s">
        <v>839</v>
      </c>
    </row>
    <row r="757" spans="1:4">
      <c r="A757" s="3" t="s">
        <v>4297</v>
      </c>
      <c r="B757" s="2" t="s">
        <v>4298</v>
      </c>
      <c r="C757" s="2">
        <v>6</v>
      </c>
      <c r="D757" s="2" t="s">
        <v>839</v>
      </c>
    </row>
    <row r="758" spans="1:4">
      <c r="A758" s="3" t="s">
        <v>4299</v>
      </c>
      <c r="B758" s="2" t="s">
        <v>4300</v>
      </c>
      <c r="C758" s="2">
        <v>6</v>
      </c>
      <c r="D758" s="2" t="s">
        <v>839</v>
      </c>
    </row>
    <row r="759" spans="1:4">
      <c r="A759" s="3" t="s">
        <v>2308</v>
      </c>
      <c r="B759" s="2" t="s">
        <v>4301</v>
      </c>
      <c r="C759" s="2">
        <v>6</v>
      </c>
      <c r="D759" s="2" t="s">
        <v>839</v>
      </c>
    </row>
    <row r="760" spans="1:4">
      <c r="A760" s="3" t="s">
        <v>4302</v>
      </c>
      <c r="B760" s="2" t="s">
        <v>4303</v>
      </c>
      <c r="C760" s="2">
        <v>6</v>
      </c>
      <c r="D760" s="2" t="s">
        <v>839</v>
      </c>
    </row>
    <row r="761" spans="1:4">
      <c r="A761" s="3" t="s">
        <v>4304</v>
      </c>
      <c r="B761" s="2" t="s">
        <v>4305</v>
      </c>
      <c r="C761" s="2">
        <v>6</v>
      </c>
      <c r="D761" s="2" t="s">
        <v>839</v>
      </c>
    </row>
    <row r="762" spans="1:4">
      <c r="A762" s="3" t="s">
        <v>4306</v>
      </c>
      <c r="B762" s="2" t="s">
        <v>4307</v>
      </c>
      <c r="C762" s="2">
        <v>6</v>
      </c>
      <c r="D762" s="2" t="s">
        <v>839</v>
      </c>
    </row>
    <row r="763" spans="1:4">
      <c r="A763" s="3" t="s">
        <v>2316</v>
      </c>
      <c r="B763" s="2" t="s">
        <v>4308</v>
      </c>
      <c r="C763" s="2">
        <v>6</v>
      </c>
      <c r="D763" s="2" t="s">
        <v>839</v>
      </c>
    </row>
    <row r="764" spans="1:4">
      <c r="A764" s="3" t="s">
        <v>2318</v>
      </c>
      <c r="B764" s="2" t="s">
        <v>2319</v>
      </c>
      <c r="C764" s="2">
        <v>6</v>
      </c>
      <c r="D764" s="2" t="s">
        <v>839</v>
      </c>
    </row>
    <row r="765" spans="1:4">
      <c r="A765" s="3" t="s">
        <v>2320</v>
      </c>
      <c r="B765" s="2" t="s">
        <v>4309</v>
      </c>
      <c r="C765" s="2">
        <v>6</v>
      </c>
      <c r="D765" s="2" t="s">
        <v>839</v>
      </c>
    </row>
    <row r="766" spans="1:4">
      <c r="A766" s="3" t="s">
        <v>2322</v>
      </c>
      <c r="B766" s="2" t="s">
        <v>4310</v>
      </c>
      <c r="C766" s="2">
        <v>6</v>
      </c>
      <c r="D766" s="2" t="s">
        <v>839</v>
      </c>
    </row>
    <row r="767" spans="1:4">
      <c r="A767" s="3" t="s">
        <v>4311</v>
      </c>
      <c r="B767" s="2" t="s">
        <v>4312</v>
      </c>
      <c r="C767" s="2">
        <v>6</v>
      </c>
      <c r="D767" s="2" t="s">
        <v>839</v>
      </c>
    </row>
    <row r="768" spans="1:4">
      <c r="A768" s="3" t="s">
        <v>2328</v>
      </c>
      <c r="B768" s="2" t="s">
        <v>4313</v>
      </c>
      <c r="C768" s="2">
        <v>6</v>
      </c>
      <c r="D768" s="2" t="s">
        <v>839</v>
      </c>
    </row>
    <row r="769" spans="1:4">
      <c r="A769" s="3" t="s">
        <v>2330</v>
      </c>
      <c r="B769" s="2" t="s">
        <v>4314</v>
      </c>
      <c r="C769" s="2">
        <v>6</v>
      </c>
      <c r="D769" s="2" t="s">
        <v>839</v>
      </c>
    </row>
    <row r="770" spans="1:4">
      <c r="A770" s="3" t="s">
        <v>2332</v>
      </c>
      <c r="B770" s="2" t="s">
        <v>4315</v>
      </c>
      <c r="C770" s="2">
        <v>6</v>
      </c>
      <c r="D770" s="2" t="s">
        <v>839</v>
      </c>
    </row>
    <row r="771" spans="1:4">
      <c r="A771" s="3" t="s">
        <v>2334</v>
      </c>
      <c r="B771" s="2" t="s">
        <v>4316</v>
      </c>
      <c r="C771" s="2">
        <v>6</v>
      </c>
      <c r="D771" s="2" t="s">
        <v>839</v>
      </c>
    </row>
    <row r="772" spans="1:4">
      <c r="A772" s="3" t="s">
        <v>2336</v>
      </c>
      <c r="B772" s="2" t="s">
        <v>4317</v>
      </c>
      <c r="C772" s="2">
        <v>6</v>
      </c>
      <c r="D772" s="2" t="s">
        <v>839</v>
      </c>
    </row>
    <row r="773" spans="1:4">
      <c r="A773" s="3" t="s">
        <v>4318</v>
      </c>
      <c r="B773" s="2" t="s">
        <v>2339</v>
      </c>
      <c r="C773" s="2">
        <v>6</v>
      </c>
      <c r="D773" s="2" t="s">
        <v>839</v>
      </c>
    </row>
    <row r="774" spans="1:4">
      <c r="A774" s="3" t="s">
        <v>4319</v>
      </c>
      <c r="B774" s="2" t="s">
        <v>4320</v>
      </c>
      <c r="C774" s="2">
        <v>6</v>
      </c>
      <c r="D774" s="2" t="s">
        <v>839</v>
      </c>
    </row>
    <row r="775" spans="1:4">
      <c r="A775" s="3" t="s">
        <v>4321</v>
      </c>
      <c r="B775" s="2" t="s">
        <v>2343</v>
      </c>
      <c r="C775" s="2">
        <v>6</v>
      </c>
      <c r="D775" s="2" t="s">
        <v>839</v>
      </c>
    </row>
    <row r="776" spans="1:4">
      <c r="A776" s="3" t="s">
        <v>4322</v>
      </c>
      <c r="B776" s="2" t="s">
        <v>4323</v>
      </c>
      <c r="C776" s="2">
        <v>6</v>
      </c>
      <c r="D776" s="2" t="s">
        <v>839</v>
      </c>
    </row>
    <row r="777" spans="1:4">
      <c r="A777" s="3" t="s">
        <v>4324</v>
      </c>
      <c r="B777" s="2" t="s">
        <v>4325</v>
      </c>
      <c r="C777" s="2">
        <v>6</v>
      </c>
      <c r="D777" s="2" t="s">
        <v>839</v>
      </c>
    </row>
    <row r="778" spans="1:4">
      <c r="A778" s="3" t="s">
        <v>4326</v>
      </c>
      <c r="B778" s="2" t="s">
        <v>4327</v>
      </c>
      <c r="C778" s="2">
        <v>6</v>
      </c>
      <c r="D778" s="2" t="s">
        <v>839</v>
      </c>
    </row>
    <row r="779" spans="1:4">
      <c r="A779" s="3" t="s">
        <v>4328</v>
      </c>
      <c r="B779" s="2" t="s">
        <v>4329</v>
      </c>
      <c r="C779" s="2">
        <v>6</v>
      </c>
      <c r="D779" s="2" t="s">
        <v>839</v>
      </c>
    </row>
    <row r="780" spans="1:4">
      <c r="A780" s="3" t="s">
        <v>4330</v>
      </c>
      <c r="B780" s="2" t="s">
        <v>4331</v>
      </c>
      <c r="C780" s="2">
        <v>6</v>
      </c>
      <c r="D780" s="2" t="s">
        <v>839</v>
      </c>
    </row>
    <row r="781" spans="1:4">
      <c r="A781" s="3" t="s">
        <v>2348</v>
      </c>
      <c r="B781" s="2" t="s">
        <v>4332</v>
      </c>
      <c r="C781" s="2">
        <v>6</v>
      </c>
      <c r="D781" s="2" t="s">
        <v>839</v>
      </c>
    </row>
    <row r="782" spans="1:4">
      <c r="A782" s="3" t="s">
        <v>2350</v>
      </c>
      <c r="B782" s="2" t="s">
        <v>4333</v>
      </c>
      <c r="C782" s="2">
        <v>6</v>
      </c>
      <c r="D782" s="2" t="s">
        <v>839</v>
      </c>
    </row>
    <row r="783" spans="1:4">
      <c r="A783" s="3" t="s">
        <v>2352</v>
      </c>
      <c r="B783" s="2" t="s">
        <v>4334</v>
      </c>
      <c r="C783" s="2">
        <v>6</v>
      </c>
      <c r="D783" s="2" t="s">
        <v>839</v>
      </c>
    </row>
    <row r="784" spans="1:4">
      <c r="A784" s="3" t="s">
        <v>4335</v>
      </c>
      <c r="B784" s="2" t="s">
        <v>4336</v>
      </c>
      <c r="C784" s="2">
        <v>6</v>
      </c>
      <c r="D784" s="2" t="s">
        <v>839</v>
      </c>
    </row>
    <row r="785" spans="1:4">
      <c r="A785" s="3" t="s">
        <v>4337</v>
      </c>
      <c r="B785" s="2" t="s">
        <v>4338</v>
      </c>
      <c r="C785" s="2">
        <v>6</v>
      </c>
      <c r="D785" s="2" t="s">
        <v>839</v>
      </c>
    </row>
    <row r="786" spans="1:4">
      <c r="A786" s="3" t="s">
        <v>4339</v>
      </c>
      <c r="B786" s="2" t="s">
        <v>4340</v>
      </c>
      <c r="C786" s="2">
        <v>6</v>
      </c>
      <c r="D786" s="2" t="s">
        <v>839</v>
      </c>
    </row>
    <row r="787" spans="1:4">
      <c r="A787" s="3" t="s">
        <v>4341</v>
      </c>
      <c r="B787" s="2" t="s">
        <v>4342</v>
      </c>
      <c r="C787" s="2">
        <v>6</v>
      </c>
      <c r="D787" s="2" t="s">
        <v>839</v>
      </c>
    </row>
    <row r="788" spans="1:4">
      <c r="A788" s="3" t="s">
        <v>2374</v>
      </c>
      <c r="B788" s="2" t="s">
        <v>4343</v>
      </c>
      <c r="C788" s="2">
        <v>6</v>
      </c>
      <c r="D788" s="2" t="s">
        <v>839</v>
      </c>
    </row>
    <row r="789" spans="1:4">
      <c r="A789" s="3" t="s">
        <v>2376</v>
      </c>
      <c r="B789" s="2" t="s">
        <v>4344</v>
      </c>
      <c r="C789" s="2">
        <v>6</v>
      </c>
      <c r="D789" s="2" t="s">
        <v>839</v>
      </c>
    </row>
    <row r="790" spans="1:4">
      <c r="A790" s="3" t="s">
        <v>2378</v>
      </c>
      <c r="B790" s="2" t="s">
        <v>4345</v>
      </c>
      <c r="C790" s="2">
        <v>6</v>
      </c>
      <c r="D790" s="2" t="s">
        <v>839</v>
      </c>
    </row>
    <row r="791" spans="1:4">
      <c r="A791" s="3" t="s">
        <v>2380</v>
      </c>
      <c r="B791" s="2" t="s">
        <v>4346</v>
      </c>
      <c r="C791" s="2">
        <v>6</v>
      </c>
      <c r="D791" s="2" t="s">
        <v>839</v>
      </c>
    </row>
    <row r="792" spans="1:4">
      <c r="A792" s="3" t="s">
        <v>2382</v>
      </c>
      <c r="B792" s="2" t="s">
        <v>4347</v>
      </c>
      <c r="C792" s="2">
        <v>6</v>
      </c>
      <c r="D792" s="2" t="s">
        <v>839</v>
      </c>
    </row>
    <row r="793" spans="1:4">
      <c r="A793" s="3" t="s">
        <v>4348</v>
      </c>
      <c r="B793" s="2" t="s">
        <v>4349</v>
      </c>
      <c r="C793" s="2">
        <v>6</v>
      </c>
      <c r="D793" s="2" t="s">
        <v>839</v>
      </c>
    </row>
    <row r="794" spans="1:4">
      <c r="A794" s="3" t="s">
        <v>2388</v>
      </c>
      <c r="B794" s="2" t="s">
        <v>4350</v>
      </c>
      <c r="C794" s="2">
        <v>6</v>
      </c>
      <c r="D794" s="2" t="s">
        <v>839</v>
      </c>
    </row>
    <row r="795" spans="1:4">
      <c r="A795" s="3" t="s">
        <v>2390</v>
      </c>
      <c r="B795" s="2" t="s">
        <v>4351</v>
      </c>
      <c r="C795" s="2">
        <v>6</v>
      </c>
      <c r="D795" s="2" t="s">
        <v>839</v>
      </c>
    </row>
    <row r="796" spans="1:4">
      <c r="A796" s="3" t="s">
        <v>2392</v>
      </c>
      <c r="B796" s="2" t="s">
        <v>4352</v>
      </c>
      <c r="C796" s="2">
        <v>6</v>
      </c>
      <c r="D796" s="2" t="s">
        <v>839</v>
      </c>
    </row>
    <row r="797" spans="1:4">
      <c r="A797" s="3" t="s">
        <v>4353</v>
      </c>
      <c r="B797" s="2" t="s">
        <v>4354</v>
      </c>
      <c r="C797" s="2">
        <v>6</v>
      </c>
      <c r="D797" s="2" t="s">
        <v>839</v>
      </c>
    </row>
    <row r="798" spans="1:4">
      <c r="A798" s="3" t="s">
        <v>4355</v>
      </c>
      <c r="B798" s="2" t="s">
        <v>4356</v>
      </c>
      <c r="C798" s="2">
        <v>6</v>
      </c>
      <c r="D798" s="2" t="s">
        <v>839</v>
      </c>
    </row>
    <row r="799" spans="1:4">
      <c r="A799" s="3" t="s">
        <v>4357</v>
      </c>
      <c r="B799" s="2" t="s">
        <v>4358</v>
      </c>
      <c r="C799" s="2">
        <v>6</v>
      </c>
      <c r="D799" s="2" t="s">
        <v>839</v>
      </c>
    </row>
    <row r="800" spans="1:4">
      <c r="A800" s="3" t="s">
        <v>2402</v>
      </c>
      <c r="B800" s="2" t="s">
        <v>4359</v>
      </c>
      <c r="C800" s="2">
        <v>6</v>
      </c>
      <c r="D800" s="2" t="s">
        <v>839</v>
      </c>
    </row>
    <row r="801" spans="1:4">
      <c r="A801" s="3" t="s">
        <v>2404</v>
      </c>
      <c r="B801" s="2" t="s">
        <v>4360</v>
      </c>
      <c r="C801" s="2">
        <v>6</v>
      </c>
      <c r="D801" s="2" t="s">
        <v>839</v>
      </c>
    </row>
    <row r="802" spans="1:4">
      <c r="A802" s="3" t="s">
        <v>2406</v>
      </c>
      <c r="B802" s="2" t="s">
        <v>4361</v>
      </c>
      <c r="C802" s="2">
        <v>6</v>
      </c>
      <c r="D802" s="2" t="s">
        <v>839</v>
      </c>
    </row>
    <row r="803" spans="1:4">
      <c r="A803" s="3" t="s">
        <v>2408</v>
      </c>
      <c r="B803" s="2" t="s">
        <v>4362</v>
      </c>
      <c r="C803" s="2">
        <v>6</v>
      </c>
      <c r="D803" s="2" t="s">
        <v>839</v>
      </c>
    </row>
    <row r="804" spans="1:4">
      <c r="A804" s="3" t="s">
        <v>4363</v>
      </c>
      <c r="B804" s="2" t="s">
        <v>4364</v>
      </c>
      <c r="C804" s="2">
        <v>6</v>
      </c>
      <c r="D804" s="2" t="s">
        <v>839</v>
      </c>
    </row>
    <row r="805" spans="1:4">
      <c r="A805" s="3" t="s">
        <v>4365</v>
      </c>
      <c r="B805" s="2" t="s">
        <v>4366</v>
      </c>
      <c r="C805" s="2">
        <v>6</v>
      </c>
      <c r="D805" s="2" t="s">
        <v>839</v>
      </c>
    </row>
    <row r="806" spans="1:4">
      <c r="A806" s="3" t="s">
        <v>4367</v>
      </c>
      <c r="B806" s="2" t="s">
        <v>4368</v>
      </c>
      <c r="C806" s="2">
        <v>6</v>
      </c>
      <c r="D806" s="2" t="s">
        <v>839</v>
      </c>
    </row>
    <row r="807" spans="1:4">
      <c r="A807" s="3" t="s">
        <v>4369</v>
      </c>
      <c r="B807" s="2" t="s">
        <v>4370</v>
      </c>
      <c r="C807" s="2">
        <v>6</v>
      </c>
      <c r="D807" s="2" t="s">
        <v>839</v>
      </c>
    </row>
    <row r="808" spans="1:4">
      <c r="A808" s="3" t="s">
        <v>4371</v>
      </c>
      <c r="B808" s="2" t="s">
        <v>4372</v>
      </c>
      <c r="C808" s="2">
        <v>6</v>
      </c>
      <c r="D808" s="2" t="s">
        <v>839</v>
      </c>
    </row>
    <row r="809" spans="1:4">
      <c r="A809" s="3" t="s">
        <v>4373</v>
      </c>
      <c r="B809" s="2" t="s">
        <v>2419</v>
      </c>
      <c r="C809" s="2">
        <v>6</v>
      </c>
      <c r="D809" s="2" t="s">
        <v>839</v>
      </c>
    </row>
    <row r="810" spans="1:4">
      <c r="A810" s="3" t="s">
        <v>4374</v>
      </c>
      <c r="B810" s="2" t="s">
        <v>4375</v>
      </c>
      <c r="C810" s="2">
        <v>6</v>
      </c>
      <c r="D810" s="2" t="s">
        <v>839</v>
      </c>
    </row>
    <row r="811" spans="1:4">
      <c r="A811" s="3" t="s">
        <v>4376</v>
      </c>
      <c r="B811" s="2" t="s">
        <v>4377</v>
      </c>
      <c r="C811" s="2">
        <v>6</v>
      </c>
      <c r="D811" s="2" t="s">
        <v>839</v>
      </c>
    </row>
    <row r="812" spans="1:4">
      <c r="A812" s="3" t="s">
        <v>2422</v>
      </c>
      <c r="B812" s="2" t="s">
        <v>4378</v>
      </c>
      <c r="C812" s="2">
        <v>6</v>
      </c>
      <c r="D812" s="2" t="s">
        <v>839</v>
      </c>
    </row>
    <row r="813" spans="1:4">
      <c r="A813" s="3" t="s">
        <v>4379</v>
      </c>
      <c r="B813" s="2" t="s">
        <v>4380</v>
      </c>
      <c r="C813" s="2">
        <v>6</v>
      </c>
      <c r="D813" s="2" t="s">
        <v>839</v>
      </c>
    </row>
    <row r="814" spans="1:4">
      <c r="A814" s="3" t="s">
        <v>4381</v>
      </c>
      <c r="B814" s="2" t="s">
        <v>4382</v>
      </c>
      <c r="C814" s="2">
        <v>6</v>
      </c>
      <c r="D814" s="2" t="s">
        <v>839</v>
      </c>
    </row>
    <row r="815" spans="1:4">
      <c r="A815" s="3" t="s">
        <v>2424</v>
      </c>
      <c r="B815" s="2" t="s">
        <v>4383</v>
      </c>
      <c r="C815" s="2">
        <v>6</v>
      </c>
      <c r="D815" s="2" t="s">
        <v>839</v>
      </c>
    </row>
    <row r="816" spans="1:4">
      <c r="A816" s="3" t="s">
        <v>2426</v>
      </c>
      <c r="B816" s="2" t="s">
        <v>4384</v>
      </c>
      <c r="C816" s="2">
        <v>6</v>
      </c>
      <c r="D816" s="2" t="s">
        <v>839</v>
      </c>
    </row>
    <row r="817" spans="1:4">
      <c r="A817" s="3" t="s">
        <v>2428</v>
      </c>
      <c r="B817" s="2" t="s">
        <v>2427</v>
      </c>
      <c r="C817" s="2">
        <v>6</v>
      </c>
      <c r="D817" s="2" t="s">
        <v>839</v>
      </c>
    </row>
    <row r="818" spans="1:4">
      <c r="A818" s="3" t="s">
        <v>4385</v>
      </c>
      <c r="B818" s="2" t="s">
        <v>4386</v>
      </c>
      <c r="C818" s="2">
        <v>6</v>
      </c>
      <c r="D818" s="2" t="s">
        <v>839</v>
      </c>
    </row>
    <row r="819" spans="1:4">
      <c r="A819" s="3" t="s">
        <v>2430</v>
      </c>
      <c r="B819" s="2" t="s">
        <v>4387</v>
      </c>
      <c r="C819" s="2">
        <v>6</v>
      </c>
      <c r="D819" s="2" t="s">
        <v>839</v>
      </c>
    </row>
    <row r="820" spans="1:4">
      <c r="A820" s="3" t="s">
        <v>2432</v>
      </c>
      <c r="B820" s="2" t="s">
        <v>2433</v>
      </c>
      <c r="C820" s="2">
        <v>6</v>
      </c>
      <c r="D820" s="2" t="s">
        <v>839</v>
      </c>
    </row>
    <row r="821" spans="1:4">
      <c r="A821" s="3" t="s">
        <v>2434</v>
      </c>
      <c r="B821" s="2" t="s">
        <v>4388</v>
      </c>
      <c r="C821" s="2">
        <v>6</v>
      </c>
      <c r="D821" s="2" t="s">
        <v>839</v>
      </c>
    </row>
    <row r="822" spans="1:4">
      <c r="A822" s="3" t="s">
        <v>4389</v>
      </c>
      <c r="B822" s="2" t="s">
        <v>4390</v>
      </c>
      <c r="C822" s="2">
        <v>6</v>
      </c>
      <c r="D822" s="2" t="s">
        <v>839</v>
      </c>
    </row>
    <row r="823" spans="1:4">
      <c r="A823" s="3" t="s">
        <v>4391</v>
      </c>
      <c r="B823" s="2" t="s">
        <v>4392</v>
      </c>
      <c r="C823" s="2">
        <v>6</v>
      </c>
      <c r="D823" s="2" t="s">
        <v>839</v>
      </c>
    </row>
    <row r="824" spans="1:4">
      <c r="A824" s="3" t="s">
        <v>4393</v>
      </c>
      <c r="B824" s="2" t="s">
        <v>4394</v>
      </c>
      <c r="C824" s="2">
        <v>6</v>
      </c>
      <c r="D824" s="2" t="s">
        <v>839</v>
      </c>
    </row>
    <row r="825" spans="1:4">
      <c r="A825" s="3" t="s">
        <v>4395</v>
      </c>
      <c r="B825" s="2" t="s">
        <v>4396</v>
      </c>
      <c r="C825" s="2">
        <v>6</v>
      </c>
      <c r="D825" s="2" t="s">
        <v>839</v>
      </c>
    </row>
    <row r="826" spans="1:4">
      <c r="A826" s="3" t="s">
        <v>4397</v>
      </c>
      <c r="B826" s="2" t="s">
        <v>4398</v>
      </c>
      <c r="C826" s="2">
        <v>6</v>
      </c>
      <c r="D826" s="2" t="s">
        <v>839</v>
      </c>
    </row>
    <row r="827" spans="1:4">
      <c r="A827" s="3" t="s">
        <v>4399</v>
      </c>
      <c r="B827" s="2" t="s">
        <v>4400</v>
      </c>
      <c r="C827" s="2">
        <v>6</v>
      </c>
      <c r="D827" s="2" t="s">
        <v>839</v>
      </c>
    </row>
    <row r="828" spans="1:4">
      <c r="A828" s="3" t="s">
        <v>4401</v>
      </c>
      <c r="B828" s="2" t="s">
        <v>4402</v>
      </c>
      <c r="C828" s="2">
        <v>6</v>
      </c>
      <c r="D828" s="2" t="s">
        <v>839</v>
      </c>
    </row>
    <row r="829" spans="1:4">
      <c r="A829" s="3" t="s">
        <v>4403</v>
      </c>
      <c r="B829" s="2" t="s">
        <v>4404</v>
      </c>
      <c r="C829" s="2">
        <v>6</v>
      </c>
      <c r="D829" s="2" t="s">
        <v>839</v>
      </c>
    </row>
    <row r="830" spans="1:4">
      <c r="A830" s="3" t="s">
        <v>4405</v>
      </c>
      <c r="B830" s="2" t="s">
        <v>4406</v>
      </c>
      <c r="C830" s="2">
        <v>6</v>
      </c>
      <c r="D830" s="2" t="s">
        <v>839</v>
      </c>
    </row>
    <row r="831" spans="1:4">
      <c r="A831" s="3" t="s">
        <v>4407</v>
      </c>
      <c r="B831" s="2" t="s">
        <v>4408</v>
      </c>
      <c r="C831" s="2">
        <v>6</v>
      </c>
      <c r="D831" s="2" t="s">
        <v>839</v>
      </c>
    </row>
    <row r="832" spans="1:4">
      <c r="A832" s="3" t="s">
        <v>4409</v>
      </c>
      <c r="B832" s="2" t="s">
        <v>4410</v>
      </c>
      <c r="C832" s="2">
        <v>6</v>
      </c>
      <c r="D832" s="2" t="s">
        <v>839</v>
      </c>
    </row>
    <row r="833" spans="1:4">
      <c r="A833" s="3" t="s">
        <v>4411</v>
      </c>
      <c r="B833" s="2" t="s">
        <v>4412</v>
      </c>
      <c r="C833" s="2">
        <v>6</v>
      </c>
      <c r="D833" s="2" t="s">
        <v>839</v>
      </c>
    </row>
    <row r="834" spans="1:4">
      <c r="A834" s="3" t="s">
        <v>4413</v>
      </c>
      <c r="B834" s="2" t="s">
        <v>4414</v>
      </c>
      <c r="C834" s="2">
        <v>6</v>
      </c>
      <c r="D834" s="2" t="s">
        <v>839</v>
      </c>
    </row>
    <row r="835" spans="1:4">
      <c r="A835" s="3" t="s">
        <v>4415</v>
      </c>
      <c r="B835" s="2" t="s">
        <v>4416</v>
      </c>
      <c r="C835" s="2">
        <v>6</v>
      </c>
      <c r="D835" s="2" t="s">
        <v>839</v>
      </c>
    </row>
    <row r="836" spans="1:4">
      <c r="A836" s="3" t="s">
        <v>2452</v>
      </c>
      <c r="B836" s="2" t="s">
        <v>4417</v>
      </c>
      <c r="C836" s="2">
        <v>6</v>
      </c>
      <c r="D836" s="2" t="s">
        <v>839</v>
      </c>
    </row>
    <row r="837" spans="1:4">
      <c r="A837" s="3" t="s">
        <v>2454</v>
      </c>
      <c r="B837" s="2" t="s">
        <v>4418</v>
      </c>
      <c r="C837" s="2">
        <v>6</v>
      </c>
      <c r="D837" s="2" t="s">
        <v>839</v>
      </c>
    </row>
    <row r="838" spans="1:4">
      <c r="A838" s="3" t="s">
        <v>4419</v>
      </c>
      <c r="B838" s="2" t="s">
        <v>4420</v>
      </c>
      <c r="C838" s="2">
        <v>6</v>
      </c>
      <c r="D838" s="2" t="s">
        <v>839</v>
      </c>
    </row>
    <row r="839" spans="1:4">
      <c r="A839" s="3" t="s">
        <v>4421</v>
      </c>
      <c r="B839" s="2" t="s">
        <v>4422</v>
      </c>
      <c r="C839" s="2">
        <v>6</v>
      </c>
      <c r="D839" s="2" t="s">
        <v>839</v>
      </c>
    </row>
    <row r="840" spans="1:4">
      <c r="A840" s="3" t="s">
        <v>4423</v>
      </c>
      <c r="B840" s="2" t="s">
        <v>4424</v>
      </c>
      <c r="C840" s="2">
        <v>6</v>
      </c>
      <c r="D840" s="2" t="s">
        <v>839</v>
      </c>
    </row>
    <row r="841" spans="1:4">
      <c r="A841" s="3" t="s">
        <v>4425</v>
      </c>
      <c r="B841" s="2" t="s">
        <v>4426</v>
      </c>
      <c r="C841" s="2">
        <v>6</v>
      </c>
      <c r="D841" s="2" t="s">
        <v>839</v>
      </c>
    </row>
    <row r="842" spans="1:4">
      <c r="A842" s="3" t="s">
        <v>2482</v>
      </c>
      <c r="B842" s="2" t="s">
        <v>2483</v>
      </c>
      <c r="C842" s="2">
        <v>6</v>
      </c>
      <c r="D842" s="2" t="s">
        <v>839</v>
      </c>
    </row>
    <row r="843" spans="1:4">
      <c r="A843" s="3" t="s">
        <v>4427</v>
      </c>
      <c r="B843" s="2" t="s">
        <v>4428</v>
      </c>
      <c r="C843" s="2">
        <v>6</v>
      </c>
      <c r="D843" s="2" t="s">
        <v>839</v>
      </c>
    </row>
    <row r="844" spans="1:4">
      <c r="A844" s="3" t="s">
        <v>4429</v>
      </c>
      <c r="B844" s="2" t="s">
        <v>4430</v>
      </c>
      <c r="C844" s="2">
        <v>6</v>
      </c>
      <c r="D844" s="2" t="s">
        <v>839</v>
      </c>
    </row>
    <row r="845" spans="1:4">
      <c r="A845" s="3" t="s">
        <v>4431</v>
      </c>
      <c r="B845" s="2" t="s">
        <v>4432</v>
      </c>
      <c r="C845" s="2">
        <v>6</v>
      </c>
      <c r="D845" s="2" t="s">
        <v>839</v>
      </c>
    </row>
    <row r="846" spans="1:4">
      <c r="A846" s="3" t="s">
        <v>4433</v>
      </c>
      <c r="B846" s="2" t="s">
        <v>4434</v>
      </c>
      <c r="C846" s="2">
        <v>6</v>
      </c>
      <c r="D846" s="2" t="s">
        <v>839</v>
      </c>
    </row>
    <row r="847" spans="1:4">
      <c r="A847" s="3" t="s">
        <v>4435</v>
      </c>
      <c r="B847" s="2" t="s">
        <v>4436</v>
      </c>
      <c r="C847" s="2">
        <v>6</v>
      </c>
      <c r="D847" s="2" t="s">
        <v>839</v>
      </c>
    </row>
    <row r="848" spans="1:4">
      <c r="A848" s="3" t="s">
        <v>2500</v>
      </c>
      <c r="B848" s="2" t="s">
        <v>2501</v>
      </c>
      <c r="C848" s="2">
        <v>6</v>
      </c>
      <c r="D848" s="2" t="s">
        <v>839</v>
      </c>
    </row>
    <row r="849" spans="1:4">
      <c r="A849" s="3" t="s">
        <v>2502</v>
      </c>
      <c r="B849" s="2" t="s">
        <v>2503</v>
      </c>
      <c r="C849" s="2">
        <v>6</v>
      </c>
      <c r="D849" s="2" t="s">
        <v>839</v>
      </c>
    </row>
    <row r="850" spans="1:4">
      <c r="A850" s="3" t="s">
        <v>2504</v>
      </c>
      <c r="B850" s="2" t="s">
        <v>2505</v>
      </c>
      <c r="C850" s="2">
        <v>6</v>
      </c>
      <c r="D850" s="2" t="s">
        <v>839</v>
      </c>
    </row>
    <row r="851" spans="1:4">
      <c r="A851" s="3" t="s">
        <v>2506</v>
      </c>
      <c r="B851" s="2" t="s">
        <v>2507</v>
      </c>
      <c r="C851" s="2">
        <v>6</v>
      </c>
      <c r="D851" s="2" t="s">
        <v>839</v>
      </c>
    </row>
    <row r="852" spans="1:4">
      <c r="A852" s="3" t="s">
        <v>2508</v>
      </c>
      <c r="B852" s="2" t="s">
        <v>2509</v>
      </c>
      <c r="C852" s="2">
        <v>6</v>
      </c>
      <c r="D852" s="2" t="s">
        <v>839</v>
      </c>
    </row>
    <row r="853" spans="1:4">
      <c r="A853" s="3" t="s">
        <v>2510</v>
      </c>
      <c r="B853" s="2" t="s">
        <v>2511</v>
      </c>
      <c r="C853" s="2">
        <v>6</v>
      </c>
      <c r="D853" s="2" t="s">
        <v>839</v>
      </c>
    </row>
    <row r="854" spans="1:4">
      <c r="A854" s="3" t="s">
        <v>2512</v>
      </c>
      <c r="B854" s="2" t="s">
        <v>4437</v>
      </c>
      <c r="C854" s="2">
        <v>6</v>
      </c>
      <c r="D854" s="2" t="s">
        <v>839</v>
      </c>
    </row>
    <row r="855" spans="1:4">
      <c r="A855" s="3" t="s">
        <v>2514</v>
      </c>
      <c r="B855" s="2" t="s">
        <v>4438</v>
      </c>
      <c r="C855" s="2">
        <v>6</v>
      </c>
      <c r="D855" s="2" t="s">
        <v>839</v>
      </c>
    </row>
    <row r="856" spans="1:4">
      <c r="A856" s="3" t="s">
        <v>2516</v>
      </c>
      <c r="B856" s="2" t="s">
        <v>2517</v>
      </c>
      <c r="C856" s="2">
        <v>6</v>
      </c>
      <c r="D856" s="2" t="s">
        <v>839</v>
      </c>
    </row>
    <row r="857" spans="1:4">
      <c r="A857" s="3" t="s">
        <v>2518</v>
      </c>
      <c r="B857" s="2" t="s">
        <v>4439</v>
      </c>
      <c r="C857" s="2">
        <v>6</v>
      </c>
      <c r="D857" s="2" t="s">
        <v>839</v>
      </c>
    </row>
    <row r="858" spans="1:4">
      <c r="A858" s="3" t="s">
        <v>2520</v>
      </c>
      <c r="B858" s="2" t="s">
        <v>2521</v>
      </c>
      <c r="C858" s="2">
        <v>6</v>
      </c>
      <c r="D858" s="2" t="s">
        <v>839</v>
      </c>
    </row>
    <row r="859" spans="1:4">
      <c r="A859" s="3" t="s">
        <v>2522</v>
      </c>
      <c r="B859" s="2" t="s">
        <v>2523</v>
      </c>
      <c r="C859" s="2">
        <v>6</v>
      </c>
      <c r="D859" s="2" t="s">
        <v>839</v>
      </c>
    </row>
    <row r="860" spans="1:4">
      <c r="A860" s="3" t="s">
        <v>2524</v>
      </c>
      <c r="B860" s="2" t="s">
        <v>4440</v>
      </c>
      <c r="C860" s="2">
        <v>6</v>
      </c>
      <c r="D860" s="2" t="s">
        <v>839</v>
      </c>
    </row>
    <row r="861" spans="1:4">
      <c r="A861" s="3" t="s">
        <v>2526</v>
      </c>
      <c r="B861" s="2" t="s">
        <v>4441</v>
      </c>
      <c r="C861" s="2">
        <v>6</v>
      </c>
      <c r="D861" s="2" t="s">
        <v>839</v>
      </c>
    </row>
    <row r="862" spans="1:4">
      <c r="A862" s="3" t="s">
        <v>2528</v>
      </c>
      <c r="B862" s="2" t="s">
        <v>2529</v>
      </c>
      <c r="C862" s="2">
        <v>6</v>
      </c>
      <c r="D862" s="2" t="s">
        <v>839</v>
      </c>
    </row>
    <row r="863" spans="1:4">
      <c r="A863" s="3" t="s">
        <v>2530</v>
      </c>
      <c r="B863" s="2" t="s">
        <v>4442</v>
      </c>
      <c r="C863" s="2">
        <v>6</v>
      </c>
      <c r="D863" s="2" t="s">
        <v>839</v>
      </c>
    </row>
    <row r="864" spans="1:4">
      <c r="A864" s="3" t="s">
        <v>2532</v>
      </c>
      <c r="B864" s="2" t="s">
        <v>2533</v>
      </c>
      <c r="C864" s="2">
        <v>6</v>
      </c>
      <c r="D864" s="2" t="s">
        <v>839</v>
      </c>
    </row>
    <row r="865" spans="1:4">
      <c r="A865" s="3" t="s">
        <v>2534</v>
      </c>
      <c r="B865" s="2" t="s">
        <v>4443</v>
      </c>
      <c r="C865" s="2">
        <v>6</v>
      </c>
      <c r="D865" s="2" t="s">
        <v>839</v>
      </c>
    </row>
    <row r="866" spans="1:4">
      <c r="A866" s="3" t="s">
        <v>2536</v>
      </c>
      <c r="B866" s="2" t="s">
        <v>2537</v>
      </c>
      <c r="C866" s="2">
        <v>6</v>
      </c>
      <c r="D866" s="2" t="s">
        <v>839</v>
      </c>
    </row>
    <row r="867" spans="1:4">
      <c r="A867" s="3" t="s">
        <v>2538</v>
      </c>
      <c r="B867" s="2" t="s">
        <v>2539</v>
      </c>
      <c r="C867" s="2">
        <v>6</v>
      </c>
      <c r="D867" s="2" t="s">
        <v>839</v>
      </c>
    </row>
    <row r="868" spans="1:4">
      <c r="A868" s="3" t="s">
        <v>2540</v>
      </c>
      <c r="B868" s="2" t="s">
        <v>4444</v>
      </c>
      <c r="C868" s="2">
        <v>6</v>
      </c>
      <c r="D868" s="2" t="s">
        <v>839</v>
      </c>
    </row>
    <row r="869" spans="1:4">
      <c r="A869" s="3" t="s">
        <v>2542</v>
      </c>
      <c r="B869" s="2" t="s">
        <v>4445</v>
      </c>
      <c r="C869" s="2">
        <v>6</v>
      </c>
      <c r="D869" s="2" t="s">
        <v>839</v>
      </c>
    </row>
    <row r="870" spans="1:4">
      <c r="A870" s="3" t="s">
        <v>2544</v>
      </c>
      <c r="B870" s="2" t="s">
        <v>4446</v>
      </c>
      <c r="C870" s="2">
        <v>6</v>
      </c>
      <c r="D870" s="2" t="s">
        <v>839</v>
      </c>
    </row>
    <row r="871" spans="1:4">
      <c r="A871" s="3" t="s">
        <v>2546</v>
      </c>
      <c r="B871" s="2" t="s">
        <v>4447</v>
      </c>
      <c r="C871" s="2">
        <v>6</v>
      </c>
      <c r="D871" s="2" t="s">
        <v>839</v>
      </c>
    </row>
    <row r="872" spans="1:4">
      <c r="A872" s="3" t="s">
        <v>2548</v>
      </c>
      <c r="B872" s="2" t="s">
        <v>4448</v>
      </c>
      <c r="C872" s="2">
        <v>6</v>
      </c>
      <c r="D872" s="2" t="s">
        <v>839</v>
      </c>
    </row>
    <row r="873" spans="1:4">
      <c r="A873" s="3" t="s">
        <v>2550</v>
      </c>
      <c r="B873" s="2" t="s">
        <v>4449</v>
      </c>
      <c r="C873" s="2">
        <v>6</v>
      </c>
      <c r="D873" s="2" t="s">
        <v>839</v>
      </c>
    </row>
    <row r="874" spans="1:4">
      <c r="A874" s="3" t="s">
        <v>2552</v>
      </c>
      <c r="B874" s="2" t="s">
        <v>4450</v>
      </c>
      <c r="C874" s="2">
        <v>6</v>
      </c>
      <c r="D874" s="2" t="s">
        <v>839</v>
      </c>
    </row>
    <row r="875" spans="1:4">
      <c r="A875" s="3" t="s">
        <v>2554</v>
      </c>
      <c r="B875" s="2" t="s">
        <v>4451</v>
      </c>
      <c r="C875" s="2">
        <v>6</v>
      </c>
      <c r="D875" s="2" t="s">
        <v>839</v>
      </c>
    </row>
    <row r="876" spans="1:4">
      <c r="A876" s="3" t="s">
        <v>4452</v>
      </c>
      <c r="B876" s="2" t="s">
        <v>4453</v>
      </c>
      <c r="C876" s="2">
        <v>6</v>
      </c>
      <c r="D876" s="2" t="s">
        <v>839</v>
      </c>
    </row>
    <row r="877" spans="1:4">
      <c r="A877" s="3" t="s">
        <v>4454</v>
      </c>
      <c r="B877" s="2" t="s">
        <v>4455</v>
      </c>
      <c r="C877" s="2">
        <v>6</v>
      </c>
      <c r="D877" s="2" t="s">
        <v>839</v>
      </c>
    </row>
    <row r="878" spans="1:4">
      <c r="A878" s="3" t="s">
        <v>4456</v>
      </c>
      <c r="B878" s="2" t="s">
        <v>4457</v>
      </c>
      <c r="C878" s="2">
        <v>6</v>
      </c>
      <c r="D878" s="2" t="s">
        <v>839</v>
      </c>
    </row>
    <row r="879" spans="1:4">
      <c r="A879" s="3" t="s">
        <v>2568</v>
      </c>
      <c r="B879" s="2" t="s">
        <v>2569</v>
      </c>
      <c r="C879" s="2">
        <v>6</v>
      </c>
      <c r="D879" s="2" t="s">
        <v>839</v>
      </c>
    </row>
    <row r="880" spans="1:4">
      <c r="A880" s="3" t="s">
        <v>2570</v>
      </c>
      <c r="B880" s="2" t="s">
        <v>4458</v>
      </c>
      <c r="C880" s="2">
        <v>6</v>
      </c>
      <c r="D880" s="2" t="s">
        <v>839</v>
      </c>
    </row>
    <row r="881" spans="1:4">
      <c r="A881" s="3" t="s">
        <v>2574</v>
      </c>
      <c r="B881" s="2" t="s">
        <v>4459</v>
      </c>
      <c r="C881" s="2">
        <v>6</v>
      </c>
      <c r="D881" s="2" t="s">
        <v>839</v>
      </c>
    </row>
    <row r="882" spans="1:4">
      <c r="A882" s="3" t="s">
        <v>2576</v>
      </c>
      <c r="B882" s="2" t="s">
        <v>4460</v>
      </c>
      <c r="C882" s="2">
        <v>6</v>
      </c>
      <c r="D882" s="2" t="s">
        <v>839</v>
      </c>
    </row>
    <row r="883" spans="1:4">
      <c r="A883" s="3" t="s">
        <v>2578</v>
      </c>
      <c r="B883" s="2" t="s">
        <v>4461</v>
      </c>
      <c r="C883" s="2">
        <v>6</v>
      </c>
      <c r="D883" s="2" t="s">
        <v>839</v>
      </c>
    </row>
    <row r="884" spans="1:4">
      <c r="A884" s="3" t="s">
        <v>4462</v>
      </c>
      <c r="B884" s="2" t="s">
        <v>4463</v>
      </c>
      <c r="C884" s="2">
        <v>6</v>
      </c>
      <c r="D884" s="2" t="s">
        <v>839</v>
      </c>
    </row>
    <row r="885" spans="1:4">
      <c r="A885" s="3" t="s">
        <v>4464</v>
      </c>
      <c r="B885" s="2" t="s">
        <v>4465</v>
      </c>
      <c r="C885" s="2">
        <v>6</v>
      </c>
      <c r="D885" s="2" t="s">
        <v>839</v>
      </c>
    </row>
    <row r="886" spans="1:4">
      <c r="A886" s="3" t="s">
        <v>2588</v>
      </c>
      <c r="B886" s="2" t="s">
        <v>4466</v>
      </c>
      <c r="C886" s="2">
        <v>6</v>
      </c>
      <c r="D886" s="2" t="s">
        <v>839</v>
      </c>
    </row>
    <row r="887" spans="1:4">
      <c r="A887" s="3" t="s">
        <v>2590</v>
      </c>
      <c r="B887" s="2" t="s">
        <v>4467</v>
      </c>
      <c r="C887" s="2">
        <v>6</v>
      </c>
      <c r="D887" s="2" t="s">
        <v>839</v>
      </c>
    </row>
    <row r="888" spans="1:4">
      <c r="A888" s="3" t="s">
        <v>4468</v>
      </c>
      <c r="B888" s="2" t="s">
        <v>4469</v>
      </c>
      <c r="C888" s="2">
        <v>6</v>
      </c>
      <c r="D888" s="2" t="s">
        <v>839</v>
      </c>
    </row>
    <row r="889" spans="1:4">
      <c r="A889" s="3" t="s">
        <v>4470</v>
      </c>
      <c r="B889" s="2" t="s">
        <v>4471</v>
      </c>
      <c r="C889" s="2">
        <v>6</v>
      </c>
      <c r="D889" s="2" t="s">
        <v>839</v>
      </c>
    </row>
    <row r="890" spans="1:4">
      <c r="A890" s="3" t="s">
        <v>4472</v>
      </c>
      <c r="B890" s="2" t="s">
        <v>4473</v>
      </c>
      <c r="C890" s="2">
        <v>6</v>
      </c>
      <c r="D890" s="2" t="s">
        <v>839</v>
      </c>
    </row>
    <row r="891" spans="1:4">
      <c r="A891" s="3" t="s">
        <v>4474</v>
      </c>
      <c r="B891" s="2" t="s">
        <v>4475</v>
      </c>
      <c r="C891" s="2">
        <v>6</v>
      </c>
      <c r="D891" s="2" t="s">
        <v>839</v>
      </c>
    </row>
    <row r="892" spans="1:4">
      <c r="A892" s="3" t="s">
        <v>4476</v>
      </c>
      <c r="B892" s="2" t="s">
        <v>4477</v>
      </c>
      <c r="C892" s="2">
        <v>6</v>
      </c>
      <c r="D892" s="2" t="s">
        <v>839</v>
      </c>
    </row>
    <row r="893" spans="1:4">
      <c r="A893" s="3" t="s">
        <v>4478</v>
      </c>
      <c r="B893" s="2" t="s">
        <v>4479</v>
      </c>
      <c r="C893" s="2">
        <v>6</v>
      </c>
      <c r="D893" s="2" t="s">
        <v>839</v>
      </c>
    </row>
    <row r="894" spans="1:4">
      <c r="A894" s="3" t="s">
        <v>4480</v>
      </c>
      <c r="B894" s="2" t="s">
        <v>4481</v>
      </c>
      <c r="C894" s="2">
        <v>6</v>
      </c>
      <c r="D894" s="2" t="s">
        <v>839</v>
      </c>
    </row>
    <row r="895" spans="1:4">
      <c r="A895" s="3" t="s">
        <v>4482</v>
      </c>
      <c r="B895" s="2" t="s">
        <v>4483</v>
      </c>
      <c r="C895" s="2">
        <v>6</v>
      </c>
      <c r="D895" s="2" t="s">
        <v>839</v>
      </c>
    </row>
    <row r="896" spans="1:4">
      <c r="A896" s="3" t="s">
        <v>4484</v>
      </c>
      <c r="B896" s="2" t="s">
        <v>4485</v>
      </c>
      <c r="C896" s="2">
        <v>6</v>
      </c>
      <c r="D896" s="2" t="s">
        <v>839</v>
      </c>
    </row>
    <row r="897" spans="1:4">
      <c r="A897" s="3" t="s">
        <v>4486</v>
      </c>
      <c r="B897" s="2" t="s">
        <v>4487</v>
      </c>
      <c r="C897" s="2">
        <v>6</v>
      </c>
      <c r="D897" s="2" t="s">
        <v>839</v>
      </c>
    </row>
    <row r="898" spans="1:4">
      <c r="A898" s="3" t="s">
        <v>4488</v>
      </c>
      <c r="B898" s="2" t="s">
        <v>4489</v>
      </c>
      <c r="C898" s="2">
        <v>6</v>
      </c>
      <c r="D898" s="2" t="s">
        <v>839</v>
      </c>
    </row>
    <row r="899" spans="1:4">
      <c r="A899" s="3" t="s">
        <v>4490</v>
      </c>
      <c r="B899" s="2" t="s">
        <v>4491</v>
      </c>
      <c r="C899" s="2">
        <v>6</v>
      </c>
      <c r="D899" s="2" t="s">
        <v>839</v>
      </c>
    </row>
    <row r="900" spans="1:4">
      <c r="A900" s="3" t="s">
        <v>4492</v>
      </c>
      <c r="B900" s="2" t="s">
        <v>4493</v>
      </c>
      <c r="C900" s="2">
        <v>6</v>
      </c>
      <c r="D900" s="2" t="s">
        <v>839</v>
      </c>
    </row>
    <row r="901" spans="1:4">
      <c r="A901" s="3" t="s">
        <v>4494</v>
      </c>
      <c r="B901" s="2" t="s">
        <v>4495</v>
      </c>
      <c r="C901" s="2">
        <v>6</v>
      </c>
      <c r="D901" s="2" t="s">
        <v>839</v>
      </c>
    </row>
    <row r="902" spans="1:4">
      <c r="A902" s="3" t="s">
        <v>4496</v>
      </c>
      <c r="B902" s="2" t="s">
        <v>4497</v>
      </c>
      <c r="C902" s="2">
        <v>6</v>
      </c>
      <c r="D902" s="2" t="s">
        <v>839</v>
      </c>
    </row>
    <row r="903" spans="1:4">
      <c r="A903" s="3" t="s">
        <v>4498</v>
      </c>
      <c r="B903" s="2" t="s">
        <v>4499</v>
      </c>
      <c r="C903" s="2">
        <v>6</v>
      </c>
      <c r="D903" s="2" t="s">
        <v>839</v>
      </c>
    </row>
    <row r="904" spans="1:4">
      <c r="A904" s="3" t="s">
        <v>2646</v>
      </c>
      <c r="B904" s="2" t="s">
        <v>2647</v>
      </c>
      <c r="C904" s="2">
        <v>6</v>
      </c>
      <c r="D904" s="2" t="s">
        <v>839</v>
      </c>
    </row>
    <row r="905" spans="1:4">
      <c r="A905" s="3" t="s">
        <v>4500</v>
      </c>
      <c r="B905" s="2" t="s">
        <v>4501</v>
      </c>
      <c r="C905" s="2">
        <v>6</v>
      </c>
      <c r="D905" s="2" t="s">
        <v>839</v>
      </c>
    </row>
    <row r="906" spans="1:4">
      <c r="A906" s="3" t="s">
        <v>4502</v>
      </c>
      <c r="B906" s="2" t="s">
        <v>4503</v>
      </c>
      <c r="C906" s="2">
        <v>6</v>
      </c>
      <c r="D906" s="2" t="s">
        <v>839</v>
      </c>
    </row>
    <row r="907" spans="1:4">
      <c r="A907" s="3" t="s">
        <v>2650</v>
      </c>
      <c r="B907" s="2" t="s">
        <v>2649</v>
      </c>
      <c r="C907" s="2">
        <v>6</v>
      </c>
      <c r="D907" s="2" t="s">
        <v>839</v>
      </c>
    </row>
    <row r="908" spans="1:4">
      <c r="A908" s="3" t="s">
        <v>4504</v>
      </c>
      <c r="B908" s="2" t="s">
        <v>2651</v>
      </c>
      <c r="C908" s="2">
        <v>6</v>
      </c>
      <c r="D908" s="2" t="s">
        <v>839</v>
      </c>
    </row>
    <row r="909" spans="1:4">
      <c r="A909" s="3" t="s">
        <v>2652</v>
      </c>
      <c r="B909" s="2" t="s">
        <v>4505</v>
      </c>
      <c r="C909" s="2">
        <v>6</v>
      </c>
      <c r="D909" s="2" t="s">
        <v>839</v>
      </c>
    </row>
    <row r="910" spans="1:4">
      <c r="A910" s="3" t="s">
        <v>2654</v>
      </c>
      <c r="B910" s="2" t="s">
        <v>4506</v>
      </c>
      <c r="C910" s="2">
        <v>6</v>
      </c>
      <c r="D910" s="2" t="s">
        <v>839</v>
      </c>
    </row>
    <row r="911" spans="1:4">
      <c r="A911" s="3" t="s">
        <v>2656</v>
      </c>
      <c r="B911" s="2" t="s">
        <v>4507</v>
      </c>
      <c r="C911" s="2">
        <v>6</v>
      </c>
      <c r="D911" s="2" t="s">
        <v>839</v>
      </c>
    </row>
    <row r="912" spans="1:4">
      <c r="A912" s="3" t="s">
        <v>2658</v>
      </c>
      <c r="B912" s="2" t="s">
        <v>4508</v>
      </c>
      <c r="C912" s="2">
        <v>6</v>
      </c>
      <c r="D912" s="2" t="s">
        <v>839</v>
      </c>
    </row>
    <row r="913" spans="1:4">
      <c r="A913" s="3" t="s">
        <v>2660</v>
      </c>
      <c r="B913" s="2" t="s">
        <v>4509</v>
      </c>
      <c r="C913" s="2">
        <v>6</v>
      </c>
      <c r="D913" s="2" t="s">
        <v>839</v>
      </c>
    </row>
    <row r="914" spans="1:4">
      <c r="A914" s="3" t="s">
        <v>2662</v>
      </c>
      <c r="B914" s="2" t="s">
        <v>4510</v>
      </c>
      <c r="C914" s="2">
        <v>6</v>
      </c>
      <c r="D914" s="2" t="s">
        <v>839</v>
      </c>
    </row>
    <row r="915" spans="1:4">
      <c r="A915" s="3" t="s">
        <v>2664</v>
      </c>
      <c r="B915" s="2" t="s">
        <v>2665</v>
      </c>
      <c r="C915" s="2">
        <v>6</v>
      </c>
      <c r="D915" s="2" t="s">
        <v>839</v>
      </c>
    </row>
    <row r="916" spans="1:4">
      <c r="A916" s="3" t="s">
        <v>2666</v>
      </c>
      <c r="B916" s="2" t="s">
        <v>4511</v>
      </c>
      <c r="C916" s="2">
        <v>6</v>
      </c>
      <c r="D916" s="2" t="s">
        <v>839</v>
      </c>
    </row>
    <row r="917" spans="1:4">
      <c r="A917" s="3" t="s">
        <v>2668</v>
      </c>
      <c r="B917" s="2" t="s">
        <v>4512</v>
      </c>
      <c r="C917" s="2">
        <v>6</v>
      </c>
      <c r="D917" s="2" t="s">
        <v>839</v>
      </c>
    </row>
    <row r="918" spans="1:4">
      <c r="A918" s="3" t="s">
        <v>4513</v>
      </c>
      <c r="B918" s="2" t="s">
        <v>4514</v>
      </c>
      <c r="C918" s="2">
        <v>6</v>
      </c>
      <c r="D918" s="2" t="s">
        <v>839</v>
      </c>
    </row>
    <row r="919" spans="1:4">
      <c r="A919" s="3" t="s">
        <v>2670</v>
      </c>
      <c r="B919" s="2" t="s">
        <v>4515</v>
      </c>
      <c r="C919" s="2">
        <v>6</v>
      </c>
      <c r="D919" s="2" t="s">
        <v>839</v>
      </c>
    </row>
    <row r="920" spans="1:4">
      <c r="A920" s="3" t="s">
        <v>2672</v>
      </c>
      <c r="B920" s="2" t="s">
        <v>4516</v>
      </c>
      <c r="C920" s="2">
        <v>6</v>
      </c>
      <c r="D920" s="2" t="s">
        <v>839</v>
      </c>
    </row>
    <row r="921" spans="1:4">
      <c r="A921" s="3" t="s">
        <v>4517</v>
      </c>
      <c r="B921" s="2" t="s">
        <v>4518</v>
      </c>
      <c r="C921" s="2">
        <v>6</v>
      </c>
      <c r="D921" s="2" t="s">
        <v>839</v>
      </c>
    </row>
    <row r="922" spans="1:4">
      <c r="A922" s="3" t="s">
        <v>2684</v>
      </c>
      <c r="B922" s="2" t="s">
        <v>4519</v>
      </c>
      <c r="C922" s="2">
        <v>6</v>
      </c>
      <c r="D922" s="2" t="s">
        <v>839</v>
      </c>
    </row>
    <row r="923" spans="1:4">
      <c r="A923" s="3" t="s">
        <v>4520</v>
      </c>
      <c r="B923" s="2" t="s">
        <v>4521</v>
      </c>
      <c r="C923" s="2">
        <v>6</v>
      </c>
      <c r="D923" s="2" t="s">
        <v>839</v>
      </c>
    </row>
    <row r="924" spans="1:4">
      <c r="A924" s="3" t="s">
        <v>2686</v>
      </c>
      <c r="B924" s="2" t="s">
        <v>4522</v>
      </c>
      <c r="C924" s="2">
        <v>6</v>
      </c>
      <c r="D924" s="2" t="s">
        <v>839</v>
      </c>
    </row>
    <row r="925" spans="1:4">
      <c r="A925" s="3" t="s">
        <v>2688</v>
      </c>
      <c r="B925" s="2" t="s">
        <v>4523</v>
      </c>
      <c r="C925" s="2">
        <v>6</v>
      </c>
      <c r="D925" s="2" t="s">
        <v>839</v>
      </c>
    </row>
    <row r="926" spans="1:4">
      <c r="A926" s="3" t="s">
        <v>4524</v>
      </c>
      <c r="B926" s="2" t="s">
        <v>4525</v>
      </c>
      <c r="C926" s="2">
        <v>6</v>
      </c>
      <c r="D926" s="2" t="s">
        <v>839</v>
      </c>
    </row>
    <row r="927" spans="1:4">
      <c r="A927" s="3" t="s">
        <v>4526</v>
      </c>
      <c r="B927" s="2" t="s">
        <v>4527</v>
      </c>
      <c r="C927" s="2">
        <v>6</v>
      </c>
      <c r="D927" s="2" t="s">
        <v>839</v>
      </c>
    </row>
    <row r="928" spans="1:4">
      <c r="A928" s="3" t="s">
        <v>4528</v>
      </c>
      <c r="B928" s="2" t="s">
        <v>4529</v>
      </c>
      <c r="C928" s="2">
        <v>6</v>
      </c>
      <c r="D928" s="2" t="s">
        <v>839</v>
      </c>
    </row>
    <row r="929" spans="1:4">
      <c r="A929" s="3" t="s">
        <v>4530</v>
      </c>
      <c r="B929" s="2" t="s">
        <v>4531</v>
      </c>
      <c r="C929" s="2">
        <v>6</v>
      </c>
      <c r="D929" s="2" t="s">
        <v>839</v>
      </c>
    </row>
    <row r="930" spans="1:4">
      <c r="A930" s="3" t="s">
        <v>4532</v>
      </c>
      <c r="B930" s="2" t="s">
        <v>4533</v>
      </c>
      <c r="C930" s="2">
        <v>6</v>
      </c>
      <c r="D930" s="2" t="s">
        <v>839</v>
      </c>
    </row>
    <row r="931" spans="1:4">
      <c r="A931" s="3" t="s">
        <v>4534</v>
      </c>
      <c r="B931" s="2" t="s">
        <v>2699</v>
      </c>
      <c r="C931" s="2">
        <v>6</v>
      </c>
      <c r="D931" s="2" t="s">
        <v>839</v>
      </c>
    </row>
    <row r="932" spans="1:4">
      <c r="A932" s="3" t="s">
        <v>4535</v>
      </c>
      <c r="B932" s="2" t="s">
        <v>4536</v>
      </c>
      <c r="C932" s="2">
        <v>6</v>
      </c>
      <c r="D932" s="2" t="s">
        <v>839</v>
      </c>
    </row>
    <row r="933" spans="1:4">
      <c r="A933" s="3" t="s">
        <v>4537</v>
      </c>
      <c r="B933" s="2" t="s">
        <v>4538</v>
      </c>
      <c r="C933" s="2">
        <v>6</v>
      </c>
      <c r="D933" s="2" t="s">
        <v>839</v>
      </c>
    </row>
    <row r="934" spans="1:4">
      <c r="A934" s="3" t="s">
        <v>4539</v>
      </c>
      <c r="B934" s="2" t="s">
        <v>4540</v>
      </c>
      <c r="C934" s="2">
        <v>6</v>
      </c>
      <c r="D934" s="2" t="s">
        <v>839</v>
      </c>
    </row>
    <row r="935" spans="1:4">
      <c r="A935" s="3" t="s">
        <v>4541</v>
      </c>
      <c r="B935" s="2" t="s">
        <v>4542</v>
      </c>
      <c r="C935" s="2">
        <v>6</v>
      </c>
      <c r="D935" s="2" t="s">
        <v>839</v>
      </c>
    </row>
    <row r="936" spans="1:4">
      <c r="A936" s="3" t="s">
        <v>4543</v>
      </c>
      <c r="B936" s="2" t="s">
        <v>4544</v>
      </c>
      <c r="C936" s="2">
        <v>6</v>
      </c>
      <c r="D936" s="2" t="s">
        <v>839</v>
      </c>
    </row>
    <row r="937" spans="1:4">
      <c r="A937" s="3" t="s">
        <v>4545</v>
      </c>
      <c r="B937" s="2" t="s">
        <v>4546</v>
      </c>
      <c r="C937" s="2">
        <v>6</v>
      </c>
      <c r="D937" s="2" t="s">
        <v>839</v>
      </c>
    </row>
    <row r="938" spans="1:4">
      <c r="A938" s="3" t="s">
        <v>2708</v>
      </c>
      <c r="B938" s="2" t="s">
        <v>2675</v>
      </c>
      <c r="C938" s="2">
        <v>6</v>
      </c>
      <c r="D938" s="2" t="s">
        <v>839</v>
      </c>
    </row>
    <row r="939" spans="1:4">
      <c r="A939" s="3" t="s">
        <v>4547</v>
      </c>
      <c r="B939" s="2" t="s">
        <v>4548</v>
      </c>
      <c r="C939" s="2">
        <v>6</v>
      </c>
      <c r="D939" s="2" t="s">
        <v>839</v>
      </c>
    </row>
    <row r="940" spans="1:4">
      <c r="A940" s="3" t="s">
        <v>2712</v>
      </c>
      <c r="B940" s="2" t="s">
        <v>4549</v>
      </c>
      <c r="C940" s="2">
        <v>6</v>
      </c>
      <c r="D940" s="2" t="s">
        <v>839</v>
      </c>
    </row>
    <row r="941" spans="1:4">
      <c r="A941" s="3" t="s">
        <v>2714</v>
      </c>
      <c r="B941" s="2" t="s">
        <v>4550</v>
      </c>
      <c r="C941" s="2">
        <v>6</v>
      </c>
      <c r="D941" s="2" t="s">
        <v>839</v>
      </c>
    </row>
    <row r="942" spans="1:4">
      <c r="A942" s="3" t="s">
        <v>2716</v>
      </c>
      <c r="B942" s="2" t="s">
        <v>4551</v>
      </c>
      <c r="C942" s="2">
        <v>6</v>
      </c>
      <c r="D942" s="2" t="s">
        <v>839</v>
      </c>
    </row>
    <row r="943" spans="1:4">
      <c r="A943" s="3" t="s">
        <v>2718</v>
      </c>
      <c r="B943" s="2" t="s">
        <v>4552</v>
      </c>
      <c r="C943" s="2">
        <v>6</v>
      </c>
      <c r="D943" s="2" t="s">
        <v>839</v>
      </c>
    </row>
    <row r="944" spans="1:4">
      <c r="A944" s="3" t="s">
        <v>4553</v>
      </c>
      <c r="B944" s="2" t="s">
        <v>4554</v>
      </c>
      <c r="C944" s="2">
        <v>6</v>
      </c>
      <c r="D944" s="2" t="s">
        <v>839</v>
      </c>
    </row>
    <row r="945" spans="1:4">
      <c r="A945" s="3" t="s">
        <v>4555</v>
      </c>
      <c r="B945" s="2" t="s">
        <v>2721</v>
      </c>
      <c r="C945" s="2">
        <v>6</v>
      </c>
      <c r="D945" s="2" t="s">
        <v>839</v>
      </c>
    </row>
    <row r="946" spans="1:4">
      <c r="A946" s="3" t="s">
        <v>4556</v>
      </c>
      <c r="B946" s="2" t="s">
        <v>4557</v>
      </c>
      <c r="C946" s="2">
        <v>6</v>
      </c>
      <c r="D946" s="2" t="s">
        <v>839</v>
      </c>
    </row>
    <row r="947" spans="1:4">
      <c r="A947" s="3" t="s">
        <v>4558</v>
      </c>
      <c r="B947" s="2" t="s">
        <v>4559</v>
      </c>
      <c r="C947" s="2">
        <v>6</v>
      </c>
      <c r="D947" s="2" t="s">
        <v>839</v>
      </c>
    </row>
    <row r="948" spans="1:4">
      <c r="A948" s="3" t="s">
        <v>2728</v>
      </c>
      <c r="B948" s="2" t="s">
        <v>2729</v>
      </c>
      <c r="C948" s="2">
        <v>6</v>
      </c>
      <c r="D948" s="2" t="s">
        <v>839</v>
      </c>
    </row>
    <row r="949" spans="1:4">
      <c r="A949" s="3" t="s">
        <v>4560</v>
      </c>
      <c r="B949" s="2" t="s">
        <v>4561</v>
      </c>
      <c r="C949" s="2">
        <v>6</v>
      </c>
      <c r="D949" s="2" t="s">
        <v>839</v>
      </c>
    </row>
    <row r="950" spans="1:4">
      <c r="A950" s="3" t="s">
        <v>4562</v>
      </c>
      <c r="B950" s="2" t="s">
        <v>4563</v>
      </c>
      <c r="C950" s="2">
        <v>6</v>
      </c>
      <c r="D950" s="2" t="s">
        <v>839</v>
      </c>
    </row>
    <row r="951" spans="1:4">
      <c r="A951" s="3" t="s">
        <v>4564</v>
      </c>
      <c r="B951" s="2" t="s">
        <v>4565</v>
      </c>
      <c r="C951" s="2">
        <v>6</v>
      </c>
      <c r="D951" s="2" t="s">
        <v>839</v>
      </c>
    </row>
    <row r="952" spans="1:4">
      <c r="A952" s="3" t="s">
        <v>4566</v>
      </c>
      <c r="B952" s="2" t="s">
        <v>2731</v>
      </c>
      <c r="C952" s="2">
        <v>6</v>
      </c>
      <c r="D952" s="2" t="s">
        <v>839</v>
      </c>
    </row>
    <row r="953" spans="1:4">
      <c r="A953" s="3" t="s">
        <v>4567</v>
      </c>
      <c r="B953" s="2" t="s">
        <v>4568</v>
      </c>
      <c r="C953" s="2">
        <v>6</v>
      </c>
      <c r="D953" s="2" t="s">
        <v>839</v>
      </c>
    </row>
    <row r="954" spans="1:4">
      <c r="A954" s="3" t="s">
        <v>4569</v>
      </c>
      <c r="B954" s="2" t="s">
        <v>4570</v>
      </c>
      <c r="C954" s="2">
        <v>6</v>
      </c>
      <c r="D954" s="2" t="s">
        <v>839</v>
      </c>
    </row>
    <row r="955" spans="1:4">
      <c r="A955" s="3" t="s">
        <v>4571</v>
      </c>
      <c r="B955" s="2" t="s">
        <v>4572</v>
      </c>
      <c r="C955" s="2">
        <v>6</v>
      </c>
      <c r="D955" s="2" t="s">
        <v>839</v>
      </c>
    </row>
    <row r="956" spans="1:4">
      <c r="A956" s="3" t="s">
        <v>4573</v>
      </c>
      <c r="B956" s="2" t="s">
        <v>4574</v>
      </c>
      <c r="C956" s="2">
        <v>6</v>
      </c>
      <c r="D956" s="2" t="s">
        <v>839</v>
      </c>
    </row>
    <row r="957" spans="1:4">
      <c r="A957" s="3" t="s">
        <v>2738</v>
      </c>
      <c r="B957" s="2" t="s">
        <v>2739</v>
      </c>
      <c r="C957" s="2">
        <v>6</v>
      </c>
      <c r="D957" s="2" t="s">
        <v>839</v>
      </c>
    </row>
    <row r="958" spans="1:4">
      <c r="A958" s="3" t="s">
        <v>2740</v>
      </c>
      <c r="B958" s="2" t="s">
        <v>2741</v>
      </c>
      <c r="C958" s="2">
        <v>6</v>
      </c>
      <c r="D958" s="2" t="s">
        <v>839</v>
      </c>
    </row>
    <row r="959" spans="1:4">
      <c r="A959" s="3" t="s">
        <v>2742</v>
      </c>
      <c r="B959" s="2" t="s">
        <v>4575</v>
      </c>
      <c r="C959" s="2">
        <v>6</v>
      </c>
      <c r="D959" s="2" t="s">
        <v>839</v>
      </c>
    </row>
    <row r="960" spans="1:4">
      <c r="A960" s="3" t="s">
        <v>4576</v>
      </c>
      <c r="B960" s="2" t="s">
        <v>4577</v>
      </c>
      <c r="C960" s="2">
        <v>6</v>
      </c>
      <c r="D960" s="2" t="s">
        <v>839</v>
      </c>
    </row>
    <row r="961" spans="1:4">
      <c r="A961" s="3" t="s">
        <v>4578</v>
      </c>
      <c r="B961" s="2" t="s">
        <v>4579</v>
      </c>
      <c r="C961" s="2">
        <v>6</v>
      </c>
      <c r="D961" s="2" t="s">
        <v>839</v>
      </c>
    </row>
    <row r="962" spans="1:4">
      <c r="A962" s="3" t="s">
        <v>4580</v>
      </c>
      <c r="B962" s="2" t="s">
        <v>4581</v>
      </c>
      <c r="C962" s="2">
        <v>6</v>
      </c>
      <c r="D962" s="2" t="s">
        <v>839</v>
      </c>
    </row>
    <row r="963" spans="1:4">
      <c r="A963" s="3" t="s">
        <v>2746</v>
      </c>
      <c r="B963" s="2" t="s">
        <v>2747</v>
      </c>
      <c r="C963" s="2">
        <v>6</v>
      </c>
      <c r="D963" s="2" t="s">
        <v>839</v>
      </c>
    </row>
    <row r="964" spans="1:4">
      <c r="A964" s="3" t="s">
        <v>2748</v>
      </c>
      <c r="B964" s="2" t="s">
        <v>2749</v>
      </c>
      <c r="C964" s="2">
        <v>6</v>
      </c>
      <c r="D964" s="2" t="s">
        <v>839</v>
      </c>
    </row>
    <row r="965" spans="1:4">
      <c r="A965" s="3" t="s">
        <v>2750</v>
      </c>
      <c r="B965" s="2" t="s">
        <v>4582</v>
      </c>
      <c r="C965" s="2">
        <v>6</v>
      </c>
      <c r="D965" s="2" t="s">
        <v>839</v>
      </c>
    </row>
    <row r="966" spans="1:4">
      <c r="A966" s="3" t="s">
        <v>2752</v>
      </c>
      <c r="B966" s="2" t="s">
        <v>4583</v>
      </c>
      <c r="C966" s="2">
        <v>6</v>
      </c>
      <c r="D966" s="2" t="s">
        <v>839</v>
      </c>
    </row>
    <row r="967" spans="1:4">
      <c r="A967" s="3" t="s">
        <v>2754</v>
      </c>
      <c r="B967" s="2" t="s">
        <v>4584</v>
      </c>
      <c r="C967" s="2">
        <v>6</v>
      </c>
      <c r="D967" s="2" t="s">
        <v>839</v>
      </c>
    </row>
    <row r="968" spans="1:4">
      <c r="A968" s="3" t="s">
        <v>4585</v>
      </c>
      <c r="B968" s="2" t="s">
        <v>4586</v>
      </c>
      <c r="C968" s="2">
        <v>6</v>
      </c>
      <c r="D968" s="2" t="s">
        <v>839</v>
      </c>
    </row>
    <row r="969" spans="1:4">
      <c r="A969" s="3" t="s">
        <v>4587</v>
      </c>
      <c r="B969" s="2" t="s">
        <v>4588</v>
      </c>
      <c r="C969" s="2">
        <v>6</v>
      </c>
      <c r="D969" s="2" t="s">
        <v>839</v>
      </c>
    </row>
    <row r="970" spans="1:4">
      <c r="A970" s="3" t="s">
        <v>4589</v>
      </c>
      <c r="B970" s="2" t="s">
        <v>4590</v>
      </c>
      <c r="C970" s="2">
        <v>6</v>
      </c>
      <c r="D970" s="2" t="s">
        <v>839</v>
      </c>
    </row>
    <row r="971" spans="1:4">
      <c r="A971" s="3" t="s">
        <v>2758</v>
      </c>
      <c r="B971" s="2" t="s">
        <v>4591</v>
      </c>
      <c r="C971" s="2">
        <v>6</v>
      </c>
      <c r="D971" s="2" t="s">
        <v>839</v>
      </c>
    </row>
    <row r="972" spans="1:4">
      <c r="A972" s="3" t="s">
        <v>4592</v>
      </c>
      <c r="B972" s="2" t="s">
        <v>4593</v>
      </c>
      <c r="C972" s="2">
        <v>6</v>
      </c>
      <c r="D972" s="2" t="s">
        <v>839</v>
      </c>
    </row>
    <row r="973" spans="1:4">
      <c r="A973" s="3" t="s">
        <v>4594</v>
      </c>
      <c r="B973" s="2" t="s">
        <v>4595</v>
      </c>
      <c r="C973" s="2">
        <v>6</v>
      </c>
      <c r="D973" s="2" t="s">
        <v>839</v>
      </c>
    </row>
    <row r="974" spans="1:4">
      <c r="A974" s="3" t="s">
        <v>4596</v>
      </c>
      <c r="B974" s="2" t="s">
        <v>4597</v>
      </c>
      <c r="C974" s="2">
        <v>6</v>
      </c>
      <c r="D974" s="2" t="s">
        <v>839</v>
      </c>
    </row>
    <row r="975" spans="1:4">
      <c r="A975" s="3" t="s">
        <v>4598</v>
      </c>
      <c r="B975" s="2" t="s">
        <v>4599</v>
      </c>
      <c r="C975" s="2">
        <v>6</v>
      </c>
      <c r="D975" s="2" t="s">
        <v>839</v>
      </c>
    </row>
    <row r="976" spans="1:4">
      <c r="A976" s="3" t="s">
        <v>2762</v>
      </c>
      <c r="B976" s="2" t="s">
        <v>4600</v>
      </c>
      <c r="C976" s="2">
        <v>6</v>
      </c>
      <c r="D976" s="2" t="s">
        <v>839</v>
      </c>
    </row>
    <row r="977" spans="1:4">
      <c r="A977" s="3" t="s">
        <v>2764</v>
      </c>
      <c r="B977" s="2" t="s">
        <v>2765</v>
      </c>
      <c r="C977" s="2">
        <v>6</v>
      </c>
      <c r="D977" s="2" t="s">
        <v>839</v>
      </c>
    </row>
    <row r="978" spans="1:4">
      <c r="A978" s="3" t="s">
        <v>4601</v>
      </c>
      <c r="B978" s="2" t="s">
        <v>4602</v>
      </c>
      <c r="C978" s="2">
        <v>6</v>
      </c>
      <c r="D978" s="2" t="s">
        <v>839</v>
      </c>
    </row>
    <row r="979" spans="1:4">
      <c r="A979" s="3" t="s">
        <v>4603</v>
      </c>
      <c r="B979" s="2" t="s">
        <v>2773</v>
      </c>
      <c r="C979" s="2">
        <v>6</v>
      </c>
      <c r="D979" s="2" t="s">
        <v>839</v>
      </c>
    </row>
    <row r="980" spans="1:4">
      <c r="A980" s="3" t="s">
        <v>2776</v>
      </c>
      <c r="B980" s="2" t="s">
        <v>4604</v>
      </c>
      <c r="C980" s="2">
        <v>6</v>
      </c>
      <c r="D980" s="2" t="s">
        <v>839</v>
      </c>
    </row>
    <row r="981" spans="1:4">
      <c r="A981" s="3" t="s">
        <v>2778</v>
      </c>
      <c r="B981" s="2" t="s">
        <v>4605</v>
      </c>
      <c r="C981" s="2">
        <v>6</v>
      </c>
      <c r="D981" s="2" t="s">
        <v>839</v>
      </c>
    </row>
    <row r="982" spans="1:4">
      <c r="A982" s="3" t="s">
        <v>2782</v>
      </c>
      <c r="B982" s="2" t="s">
        <v>4606</v>
      </c>
      <c r="C982" s="2">
        <v>6</v>
      </c>
      <c r="D982" s="2" t="s">
        <v>839</v>
      </c>
    </row>
    <row r="983" spans="1:4">
      <c r="A983" s="3" t="s">
        <v>4607</v>
      </c>
      <c r="B983" s="2" t="s">
        <v>4608</v>
      </c>
      <c r="C983" s="2">
        <v>6</v>
      </c>
      <c r="D983" s="2" t="s">
        <v>839</v>
      </c>
    </row>
    <row r="984" spans="1:4">
      <c r="A984" s="3" t="s">
        <v>2788</v>
      </c>
      <c r="B984" s="2" t="s">
        <v>4609</v>
      </c>
      <c r="C984" s="2">
        <v>6</v>
      </c>
      <c r="D984" s="2" t="s">
        <v>839</v>
      </c>
    </row>
    <row r="985" spans="1:4">
      <c r="A985" s="3" t="s">
        <v>2790</v>
      </c>
      <c r="B985" s="2" t="s">
        <v>4610</v>
      </c>
      <c r="C985" s="2">
        <v>6</v>
      </c>
      <c r="D985" s="2" t="s">
        <v>839</v>
      </c>
    </row>
    <row r="986" spans="1:4">
      <c r="A986" s="3" t="s">
        <v>4611</v>
      </c>
      <c r="B986" s="2" t="s">
        <v>4612</v>
      </c>
      <c r="C986" s="2">
        <v>6</v>
      </c>
      <c r="D986" s="2" t="s">
        <v>839</v>
      </c>
    </row>
    <row r="987" spans="1:4">
      <c r="A987" s="3" t="s">
        <v>4613</v>
      </c>
      <c r="B987" s="2" t="s">
        <v>4614</v>
      </c>
      <c r="C987" s="2">
        <v>6</v>
      </c>
      <c r="D987" s="2" t="s">
        <v>839</v>
      </c>
    </row>
    <row r="988" spans="1:4">
      <c r="A988" s="3" t="s">
        <v>4615</v>
      </c>
      <c r="B988" s="2" t="s">
        <v>4616</v>
      </c>
      <c r="C988" s="2">
        <v>6</v>
      </c>
      <c r="D988" s="2" t="s">
        <v>839</v>
      </c>
    </row>
    <row r="989" spans="1:4">
      <c r="A989" s="3" t="s">
        <v>4617</v>
      </c>
      <c r="B989" s="2" t="s">
        <v>4618</v>
      </c>
      <c r="C989" s="2">
        <v>6</v>
      </c>
      <c r="D989" s="2" t="s">
        <v>839</v>
      </c>
    </row>
    <row r="990" spans="1:4">
      <c r="A990" s="3" t="s">
        <v>4619</v>
      </c>
      <c r="B990" s="2" t="s">
        <v>4620</v>
      </c>
      <c r="C990" s="2">
        <v>6</v>
      </c>
      <c r="D990" s="2" t="s">
        <v>839</v>
      </c>
    </row>
    <row r="991" spans="1:4">
      <c r="A991" s="3" t="s">
        <v>4621</v>
      </c>
      <c r="B991" s="2" t="s">
        <v>4622</v>
      </c>
      <c r="C991" s="2">
        <v>6</v>
      </c>
      <c r="D991" s="2" t="s">
        <v>839</v>
      </c>
    </row>
    <row r="992" spans="1:4">
      <c r="A992" s="3" t="s">
        <v>4623</v>
      </c>
      <c r="B992" s="2" t="s">
        <v>4624</v>
      </c>
      <c r="C992" s="2">
        <v>6</v>
      </c>
      <c r="D992" s="2" t="s">
        <v>839</v>
      </c>
    </row>
    <row r="993" spans="1:4">
      <c r="A993" s="3" t="s">
        <v>2808</v>
      </c>
      <c r="B993" s="2" t="s">
        <v>4625</v>
      </c>
      <c r="C993" s="2">
        <v>6</v>
      </c>
      <c r="D993" s="2" t="s">
        <v>839</v>
      </c>
    </row>
    <row r="994" spans="1:4">
      <c r="A994" s="3" t="s">
        <v>4626</v>
      </c>
      <c r="B994" s="2" t="s">
        <v>4627</v>
      </c>
      <c r="C994" s="2">
        <v>6</v>
      </c>
      <c r="D994" s="2" t="s">
        <v>839</v>
      </c>
    </row>
    <row r="995" spans="1:4">
      <c r="A995" s="3" t="s">
        <v>4628</v>
      </c>
      <c r="B995" s="2" t="s">
        <v>4629</v>
      </c>
      <c r="C995" s="2">
        <v>6</v>
      </c>
      <c r="D995" s="2" t="s">
        <v>839</v>
      </c>
    </row>
    <row r="996" spans="1:4">
      <c r="A996" s="3" t="s">
        <v>489</v>
      </c>
      <c r="B996" s="2" t="s">
        <v>4630</v>
      </c>
      <c r="C996" s="2">
        <v>6</v>
      </c>
      <c r="D996" s="2" t="s">
        <v>839</v>
      </c>
    </row>
    <row r="997" spans="1:4">
      <c r="A997" s="3" t="s">
        <v>4631</v>
      </c>
      <c r="B997" s="2" t="s">
        <v>4632</v>
      </c>
      <c r="C997" s="2">
        <v>6</v>
      </c>
      <c r="D997" s="2" t="s">
        <v>839</v>
      </c>
    </row>
    <row r="998" spans="1:4">
      <c r="A998" s="3" t="s">
        <v>2819</v>
      </c>
      <c r="B998" s="2" t="s">
        <v>4633</v>
      </c>
      <c r="C998" s="2">
        <v>6</v>
      </c>
      <c r="D998" s="2" t="s">
        <v>839</v>
      </c>
    </row>
    <row r="999" spans="1:4">
      <c r="A999" s="3" t="s">
        <v>2821</v>
      </c>
      <c r="B999" s="2" t="s">
        <v>4634</v>
      </c>
      <c r="C999" s="2">
        <v>6</v>
      </c>
      <c r="D999" s="2" t="s">
        <v>839</v>
      </c>
    </row>
    <row r="1000" spans="1:4">
      <c r="A1000" s="3" t="s">
        <v>2823</v>
      </c>
      <c r="B1000" s="2" t="s">
        <v>4635</v>
      </c>
      <c r="C1000" s="2">
        <v>6</v>
      </c>
      <c r="D1000" s="2" t="s">
        <v>839</v>
      </c>
    </row>
    <row r="1001" spans="1:4">
      <c r="A1001" s="3" t="s">
        <v>2825</v>
      </c>
      <c r="B1001" s="2" t="s">
        <v>2826</v>
      </c>
      <c r="C1001" s="2">
        <v>6</v>
      </c>
      <c r="D1001" s="2" t="s">
        <v>839</v>
      </c>
    </row>
    <row r="1002" spans="1:4">
      <c r="A1002" s="3" t="s">
        <v>2827</v>
      </c>
      <c r="B1002" s="2" t="s">
        <v>4636</v>
      </c>
      <c r="C1002" s="2">
        <v>6</v>
      </c>
      <c r="D1002" s="2" t="s">
        <v>839</v>
      </c>
    </row>
    <row r="1003" spans="1:4">
      <c r="A1003" s="3" t="s">
        <v>4637</v>
      </c>
      <c r="B1003" s="2" t="s">
        <v>4638</v>
      </c>
      <c r="C1003" s="2">
        <v>6</v>
      </c>
      <c r="D1003" s="2" t="s">
        <v>839</v>
      </c>
    </row>
    <row r="1004" spans="1:4">
      <c r="A1004" s="3" t="s">
        <v>2833</v>
      </c>
      <c r="B1004" s="2" t="s">
        <v>4639</v>
      </c>
      <c r="C1004" s="2">
        <v>6</v>
      </c>
      <c r="D1004" s="2" t="s">
        <v>839</v>
      </c>
    </row>
    <row r="1005" spans="1:4">
      <c r="A1005" s="3" t="s">
        <v>2835</v>
      </c>
      <c r="B1005" s="2" t="s">
        <v>4640</v>
      </c>
      <c r="C1005" s="2">
        <v>6</v>
      </c>
      <c r="D1005" s="2" t="s">
        <v>839</v>
      </c>
    </row>
    <row r="1006" spans="1:4">
      <c r="A1006" s="3" t="s">
        <v>4641</v>
      </c>
      <c r="B1006" s="2" t="s">
        <v>4642</v>
      </c>
      <c r="C1006" s="2">
        <v>6</v>
      </c>
      <c r="D1006" s="2" t="s">
        <v>839</v>
      </c>
    </row>
    <row r="1007" spans="1:4">
      <c r="A1007" s="3" t="s">
        <v>4643</v>
      </c>
      <c r="B1007" s="2" t="s">
        <v>2840</v>
      </c>
      <c r="C1007" s="2">
        <v>6</v>
      </c>
      <c r="D1007" s="2" t="s">
        <v>839</v>
      </c>
    </row>
    <row r="1008" spans="1:4">
      <c r="A1008" s="3" t="s">
        <v>4644</v>
      </c>
      <c r="B1008" s="2" t="s">
        <v>2842</v>
      </c>
      <c r="C1008" s="2">
        <v>6</v>
      </c>
      <c r="D1008" s="2" t="s">
        <v>839</v>
      </c>
    </row>
    <row r="1009" spans="1:4">
      <c r="A1009" s="3" t="s">
        <v>4645</v>
      </c>
      <c r="B1009" s="2" t="s">
        <v>4646</v>
      </c>
      <c r="C1009" s="2">
        <v>6</v>
      </c>
      <c r="D1009" s="2" t="s">
        <v>839</v>
      </c>
    </row>
    <row r="1010" spans="1:4">
      <c r="A1010" s="3" t="s">
        <v>4647</v>
      </c>
      <c r="B1010" s="2" t="s">
        <v>4648</v>
      </c>
      <c r="C1010" s="2">
        <v>6</v>
      </c>
      <c r="D1010" s="2" t="s">
        <v>839</v>
      </c>
    </row>
    <row r="1011" spans="1:4">
      <c r="A1011" s="3" t="s">
        <v>2851</v>
      </c>
      <c r="B1011" s="2" t="s">
        <v>2852</v>
      </c>
      <c r="C1011" s="2">
        <v>6</v>
      </c>
      <c r="D1011" s="2" t="s">
        <v>839</v>
      </c>
    </row>
    <row r="1012" spans="1:4">
      <c r="A1012" s="3" t="s">
        <v>2853</v>
      </c>
      <c r="B1012" s="2" t="s">
        <v>2854</v>
      </c>
      <c r="C1012" s="2">
        <v>6</v>
      </c>
      <c r="D1012" s="2" t="s">
        <v>839</v>
      </c>
    </row>
    <row r="1013" spans="1:4">
      <c r="A1013" s="3" t="s">
        <v>2857</v>
      </c>
      <c r="B1013" s="2" t="s">
        <v>4649</v>
      </c>
      <c r="C1013" s="2">
        <v>6</v>
      </c>
      <c r="D1013" s="2" t="s">
        <v>839</v>
      </c>
    </row>
    <row r="1014" spans="1:4">
      <c r="A1014" s="3" t="s">
        <v>2859</v>
      </c>
      <c r="B1014" s="2" t="s">
        <v>2860</v>
      </c>
      <c r="C1014" s="2">
        <v>6</v>
      </c>
      <c r="D1014" s="2" t="s">
        <v>839</v>
      </c>
    </row>
    <row r="1015" spans="1:4">
      <c r="A1015" s="3" t="s">
        <v>4650</v>
      </c>
      <c r="B1015" s="2" t="s">
        <v>4651</v>
      </c>
      <c r="C1015" s="2">
        <v>6</v>
      </c>
      <c r="D1015" s="2" t="s">
        <v>839</v>
      </c>
    </row>
    <row r="1016" spans="1:4">
      <c r="A1016" s="3" t="s">
        <v>4652</v>
      </c>
      <c r="B1016" s="2" t="s">
        <v>4653</v>
      </c>
      <c r="C1016" s="2">
        <v>6</v>
      </c>
      <c r="D1016" s="2" t="s">
        <v>839</v>
      </c>
    </row>
    <row r="1017" spans="1:4">
      <c r="A1017" s="3" t="s">
        <v>4654</v>
      </c>
      <c r="B1017" s="2" t="s">
        <v>4655</v>
      </c>
      <c r="C1017" s="2">
        <v>6</v>
      </c>
      <c r="D1017" s="2" t="s">
        <v>839</v>
      </c>
    </row>
    <row r="1018" spans="1:4">
      <c r="A1018" s="3" t="s">
        <v>4656</v>
      </c>
      <c r="B1018" s="2" t="s">
        <v>4657</v>
      </c>
      <c r="C1018" s="2">
        <v>6</v>
      </c>
      <c r="D1018" s="2" t="s">
        <v>839</v>
      </c>
    </row>
    <row r="1019" spans="1:4">
      <c r="A1019" s="3" t="s">
        <v>4658</v>
      </c>
      <c r="B1019" s="2" t="s">
        <v>4659</v>
      </c>
      <c r="C1019" s="2">
        <v>6</v>
      </c>
      <c r="D1019" s="2" t="s">
        <v>839</v>
      </c>
    </row>
    <row r="1020" spans="1:4">
      <c r="A1020" s="3" t="s">
        <v>2883</v>
      </c>
      <c r="B1020" s="2" t="s">
        <v>4660</v>
      </c>
      <c r="C1020" s="2">
        <v>6</v>
      </c>
      <c r="D1020" s="2" t="s">
        <v>839</v>
      </c>
    </row>
    <row r="1021" spans="1:4">
      <c r="A1021" s="3" t="s">
        <v>2885</v>
      </c>
      <c r="B1021" s="2" t="s">
        <v>4661</v>
      </c>
      <c r="C1021" s="2">
        <v>6</v>
      </c>
      <c r="D1021" s="2" t="s">
        <v>839</v>
      </c>
    </row>
    <row r="1022" spans="1:4">
      <c r="A1022" s="3" t="s">
        <v>2887</v>
      </c>
      <c r="B1022" s="2" t="s">
        <v>4662</v>
      </c>
      <c r="C1022" s="2">
        <v>6</v>
      </c>
      <c r="D1022" s="2" t="s">
        <v>839</v>
      </c>
    </row>
    <row r="1023" spans="1:4">
      <c r="A1023" s="3" t="s">
        <v>2889</v>
      </c>
      <c r="B1023" s="2" t="s">
        <v>4663</v>
      </c>
      <c r="C1023" s="2">
        <v>6</v>
      </c>
      <c r="D1023" s="2" t="s">
        <v>839</v>
      </c>
    </row>
    <row r="1024" spans="1:4">
      <c r="A1024" s="3" t="s">
        <v>2891</v>
      </c>
      <c r="B1024" s="2" t="s">
        <v>4664</v>
      </c>
      <c r="C1024" s="2">
        <v>6</v>
      </c>
      <c r="D1024" s="2" t="s">
        <v>839</v>
      </c>
    </row>
    <row r="1025" spans="1:4">
      <c r="A1025" s="3" t="s">
        <v>4665</v>
      </c>
      <c r="B1025" s="2" t="s">
        <v>4666</v>
      </c>
      <c r="C1025" s="2">
        <v>6</v>
      </c>
      <c r="D1025" s="2" t="s">
        <v>839</v>
      </c>
    </row>
    <row r="1026" spans="1:4">
      <c r="A1026" s="3" t="s">
        <v>4667</v>
      </c>
      <c r="B1026" s="2" t="s">
        <v>4668</v>
      </c>
      <c r="C1026" s="2">
        <v>6</v>
      </c>
      <c r="D1026" s="2" t="s">
        <v>839</v>
      </c>
    </row>
    <row r="1027" spans="1:4">
      <c r="A1027" s="3" t="s">
        <v>4669</v>
      </c>
      <c r="B1027" s="2" t="s">
        <v>4670</v>
      </c>
      <c r="C1027" s="2">
        <v>6</v>
      </c>
      <c r="D1027" s="2" t="s">
        <v>839</v>
      </c>
    </row>
    <row r="1028" spans="1:4">
      <c r="A1028" s="3" t="s">
        <v>4671</v>
      </c>
      <c r="B1028" s="2" t="s">
        <v>4672</v>
      </c>
      <c r="C1028" s="2">
        <v>6</v>
      </c>
      <c r="D1028" s="2" t="s">
        <v>839</v>
      </c>
    </row>
    <row r="1029" spans="1:4">
      <c r="A1029" s="3" t="s">
        <v>4673</v>
      </c>
      <c r="B1029" s="2" t="s">
        <v>4674</v>
      </c>
      <c r="C1029" s="2">
        <v>6</v>
      </c>
      <c r="D1029" s="2" t="s">
        <v>839</v>
      </c>
    </row>
    <row r="1030" spans="1:4">
      <c r="A1030" s="3" t="s">
        <v>4675</v>
      </c>
      <c r="B1030" s="2" t="s">
        <v>4676</v>
      </c>
      <c r="C1030" s="2">
        <v>6</v>
      </c>
      <c r="D1030" s="2" t="s">
        <v>839</v>
      </c>
    </row>
    <row r="1031" spans="1:4">
      <c r="A1031" s="3" t="s">
        <v>4677</v>
      </c>
      <c r="B1031" s="2" t="s">
        <v>4678</v>
      </c>
      <c r="C1031" s="2">
        <v>6</v>
      </c>
      <c r="D1031" s="2" t="s">
        <v>839</v>
      </c>
    </row>
    <row r="1032" spans="1:4">
      <c r="A1032" s="3" t="s">
        <v>4679</v>
      </c>
      <c r="B1032" s="2" t="s">
        <v>4680</v>
      </c>
      <c r="C1032" s="2">
        <v>6</v>
      </c>
      <c r="D1032" s="2" t="s">
        <v>839</v>
      </c>
    </row>
    <row r="1033" spans="1:4">
      <c r="A1033" s="3" t="s">
        <v>4681</v>
      </c>
      <c r="B1033" s="2" t="s">
        <v>4682</v>
      </c>
      <c r="C1033" s="2">
        <v>6</v>
      </c>
      <c r="D1033" s="2" t="s">
        <v>839</v>
      </c>
    </row>
    <row r="1034" spans="1:4">
      <c r="A1034" s="3" t="s">
        <v>4683</v>
      </c>
      <c r="B1034" s="2" t="s">
        <v>2924</v>
      </c>
      <c r="C1034" s="2">
        <v>6</v>
      </c>
      <c r="D1034" s="2" t="s">
        <v>839</v>
      </c>
    </row>
    <row r="1035" spans="1:4">
      <c r="A1035" s="3" t="s">
        <v>4684</v>
      </c>
      <c r="B1035" s="2" t="s">
        <v>4685</v>
      </c>
      <c r="C1035" s="2">
        <v>6</v>
      </c>
      <c r="D1035" s="2" t="s">
        <v>839</v>
      </c>
    </row>
    <row r="1036" spans="1:4">
      <c r="A1036" s="3" t="s">
        <v>4686</v>
      </c>
      <c r="B1036" s="2" t="s">
        <v>4687</v>
      </c>
      <c r="C1036" s="2">
        <v>6</v>
      </c>
      <c r="D1036" s="2" t="s">
        <v>839</v>
      </c>
    </row>
    <row r="1037" spans="1:4">
      <c r="A1037" s="3" t="s">
        <v>4688</v>
      </c>
      <c r="B1037" s="2" t="s">
        <v>4689</v>
      </c>
      <c r="C1037" s="2">
        <v>6</v>
      </c>
      <c r="D1037" s="2" t="s">
        <v>839</v>
      </c>
    </row>
    <row r="1038" spans="1:4">
      <c r="A1038" s="3" t="s">
        <v>4690</v>
      </c>
      <c r="B1038" s="2" t="s">
        <v>4691</v>
      </c>
      <c r="C1038" s="2">
        <v>6</v>
      </c>
      <c r="D1038" s="2" t="s">
        <v>839</v>
      </c>
    </row>
    <row r="1039" spans="1:4">
      <c r="A1039" s="3" t="s">
        <v>2933</v>
      </c>
      <c r="B1039" s="2" t="s">
        <v>2934</v>
      </c>
      <c r="C1039" s="2">
        <v>6</v>
      </c>
      <c r="D1039" s="2" t="s">
        <v>839</v>
      </c>
    </row>
    <row r="1040" spans="1:4">
      <c r="A1040" s="3" t="s">
        <v>2935</v>
      </c>
      <c r="B1040" s="2" t="s">
        <v>4692</v>
      </c>
      <c r="C1040" s="2">
        <v>6</v>
      </c>
      <c r="D1040" s="2" t="s">
        <v>839</v>
      </c>
    </row>
    <row r="1041" spans="1:4">
      <c r="A1041" s="3" t="s">
        <v>2937</v>
      </c>
      <c r="B1041" s="2" t="s">
        <v>4693</v>
      </c>
      <c r="C1041" s="2">
        <v>6</v>
      </c>
      <c r="D1041" s="2" t="s">
        <v>839</v>
      </c>
    </row>
    <row r="1042" spans="1:4">
      <c r="A1042" s="3" t="s">
        <v>2939</v>
      </c>
      <c r="B1042" s="2" t="s">
        <v>4694</v>
      </c>
      <c r="C1042" s="2">
        <v>6</v>
      </c>
      <c r="D1042" s="2" t="s">
        <v>839</v>
      </c>
    </row>
    <row r="1043" spans="1:4">
      <c r="A1043" s="3" t="s">
        <v>2941</v>
      </c>
      <c r="B1043" s="2" t="s">
        <v>4695</v>
      </c>
      <c r="C1043" s="2">
        <v>6</v>
      </c>
      <c r="D1043" s="2" t="s">
        <v>839</v>
      </c>
    </row>
    <row r="1044" spans="1:4">
      <c r="A1044" s="3" t="s">
        <v>2943</v>
      </c>
      <c r="B1044" s="2" t="s">
        <v>4696</v>
      </c>
      <c r="C1044" s="2">
        <v>6</v>
      </c>
      <c r="D1044" s="2" t="s">
        <v>839</v>
      </c>
    </row>
    <row r="1045" spans="1:4">
      <c r="A1045" s="3" t="s">
        <v>4697</v>
      </c>
      <c r="B1045" s="2" t="s">
        <v>4698</v>
      </c>
      <c r="C1045" s="2">
        <v>6</v>
      </c>
      <c r="D1045" s="2" t="s">
        <v>839</v>
      </c>
    </row>
    <row r="1046" spans="1:4">
      <c r="A1046" s="3" t="s">
        <v>4699</v>
      </c>
      <c r="B1046" s="2" t="s">
        <v>4700</v>
      </c>
      <c r="C1046" s="2">
        <v>6</v>
      </c>
      <c r="D1046" s="2" t="s">
        <v>839</v>
      </c>
    </row>
    <row r="1047" spans="1:4">
      <c r="A1047" s="3" t="s">
        <v>4701</v>
      </c>
      <c r="B1047" s="2" t="s">
        <v>4702</v>
      </c>
      <c r="C1047" s="2">
        <v>6</v>
      </c>
      <c r="D1047" s="2" t="s">
        <v>839</v>
      </c>
    </row>
    <row r="1048" spans="1:4">
      <c r="A1048" s="3" t="s">
        <v>2949</v>
      </c>
      <c r="B1048" s="2" t="s">
        <v>4703</v>
      </c>
      <c r="C1048" s="2">
        <v>6</v>
      </c>
      <c r="D1048" s="2" t="s">
        <v>839</v>
      </c>
    </row>
    <row r="1049" spans="1:4">
      <c r="A1049" s="3" t="s">
        <v>2951</v>
      </c>
      <c r="B1049" s="2" t="s">
        <v>4704</v>
      </c>
      <c r="C1049" s="2">
        <v>6</v>
      </c>
      <c r="D1049" s="2" t="s">
        <v>839</v>
      </c>
    </row>
    <row r="1050" spans="1:4">
      <c r="A1050" s="3" t="s">
        <v>2953</v>
      </c>
      <c r="B1050" s="2" t="s">
        <v>4705</v>
      </c>
      <c r="C1050" s="2">
        <v>6</v>
      </c>
      <c r="D1050" s="2" t="s">
        <v>839</v>
      </c>
    </row>
    <row r="1051" spans="1:4">
      <c r="A1051" s="3" t="s">
        <v>2955</v>
      </c>
      <c r="B1051" s="2" t="s">
        <v>4706</v>
      </c>
      <c r="C1051" s="2">
        <v>6</v>
      </c>
      <c r="D1051" s="2" t="s">
        <v>839</v>
      </c>
    </row>
    <row r="1052" spans="1:4">
      <c r="A1052" s="3" t="s">
        <v>2957</v>
      </c>
      <c r="B1052" s="2" t="s">
        <v>4707</v>
      </c>
      <c r="C1052" s="2">
        <v>6</v>
      </c>
      <c r="D1052" s="2" t="s">
        <v>839</v>
      </c>
    </row>
    <row r="1053" spans="1:4">
      <c r="A1053" s="3" t="s">
        <v>2959</v>
      </c>
      <c r="B1053" s="2" t="s">
        <v>4708</v>
      </c>
      <c r="C1053" s="2">
        <v>6</v>
      </c>
      <c r="D1053" s="2" t="s">
        <v>839</v>
      </c>
    </row>
    <row r="1054" spans="1:4">
      <c r="A1054" s="3" t="s">
        <v>2961</v>
      </c>
      <c r="B1054" s="2" t="s">
        <v>4709</v>
      </c>
      <c r="C1054" s="2">
        <v>6</v>
      </c>
      <c r="D1054" s="2" t="s">
        <v>839</v>
      </c>
    </row>
    <row r="1055" spans="1:4">
      <c r="A1055" s="3" t="s">
        <v>2963</v>
      </c>
      <c r="B1055" s="2" t="s">
        <v>4710</v>
      </c>
      <c r="C1055" s="2">
        <v>6</v>
      </c>
      <c r="D1055" s="2" t="s">
        <v>839</v>
      </c>
    </row>
    <row r="1056" spans="1:4">
      <c r="A1056" s="3" t="s">
        <v>4711</v>
      </c>
      <c r="B1056" s="2" t="s">
        <v>4712</v>
      </c>
      <c r="C1056" s="2">
        <v>6</v>
      </c>
      <c r="D1056" s="2" t="s">
        <v>839</v>
      </c>
    </row>
    <row r="1057" spans="1:4">
      <c r="A1057" s="3" t="s">
        <v>4713</v>
      </c>
      <c r="B1057" s="2" t="s">
        <v>4714</v>
      </c>
      <c r="C1057" s="2">
        <v>6</v>
      </c>
      <c r="D1057" s="2" t="s">
        <v>839</v>
      </c>
    </row>
    <row r="1058" spans="1:4">
      <c r="A1058" s="3" t="s">
        <v>2965</v>
      </c>
      <c r="B1058" s="2" t="s">
        <v>4715</v>
      </c>
      <c r="C1058" s="2">
        <v>6</v>
      </c>
      <c r="D1058" s="2" t="s">
        <v>839</v>
      </c>
    </row>
    <row r="1059" spans="1:4">
      <c r="A1059" s="3" t="s">
        <v>2967</v>
      </c>
      <c r="B1059" s="2" t="s">
        <v>4716</v>
      </c>
      <c r="C1059" s="2">
        <v>6</v>
      </c>
      <c r="D1059" s="2" t="s">
        <v>839</v>
      </c>
    </row>
    <row r="1060" spans="1:4">
      <c r="A1060" s="3" t="s">
        <v>2973</v>
      </c>
      <c r="B1060" s="2" t="s">
        <v>4717</v>
      </c>
      <c r="C1060" s="2">
        <v>6</v>
      </c>
      <c r="D1060" s="2" t="s">
        <v>839</v>
      </c>
    </row>
    <row r="1061" spans="1:4">
      <c r="A1061" s="3" t="s">
        <v>2975</v>
      </c>
      <c r="B1061" s="2" t="s">
        <v>4718</v>
      </c>
      <c r="C1061" s="2">
        <v>6</v>
      </c>
      <c r="D1061" s="2" t="s">
        <v>839</v>
      </c>
    </row>
    <row r="1062" spans="1:4">
      <c r="A1062" s="3" t="s">
        <v>4719</v>
      </c>
      <c r="B1062" s="2" t="s">
        <v>4720</v>
      </c>
      <c r="C1062" s="2">
        <v>6</v>
      </c>
      <c r="D1062" s="2" t="s">
        <v>839</v>
      </c>
    </row>
    <row r="1063" spans="1:4">
      <c r="A1063" s="3" t="s">
        <v>2977</v>
      </c>
      <c r="B1063" s="2" t="s">
        <v>4721</v>
      </c>
      <c r="C1063" s="2">
        <v>6</v>
      </c>
      <c r="D1063" s="2" t="s">
        <v>839</v>
      </c>
    </row>
    <row r="1064" spans="1:4">
      <c r="A1064" s="3" t="s">
        <v>2979</v>
      </c>
      <c r="B1064" s="2" t="s">
        <v>4722</v>
      </c>
      <c r="C1064" s="2">
        <v>6</v>
      </c>
      <c r="D1064" s="2" t="s">
        <v>839</v>
      </c>
    </row>
    <row r="1065" spans="1:4">
      <c r="A1065" s="3" t="s">
        <v>4723</v>
      </c>
      <c r="B1065" s="2" t="s">
        <v>4724</v>
      </c>
      <c r="C1065" s="2">
        <v>6</v>
      </c>
      <c r="D1065" s="2" t="s">
        <v>839</v>
      </c>
    </row>
    <row r="1066" spans="1:4">
      <c r="A1066" s="3" t="s">
        <v>4725</v>
      </c>
      <c r="B1066" s="2" t="s">
        <v>4726</v>
      </c>
      <c r="C1066" s="2">
        <v>6</v>
      </c>
      <c r="D1066" s="2" t="s">
        <v>839</v>
      </c>
    </row>
    <row r="1067" spans="1:4">
      <c r="A1067" s="3" t="s">
        <v>4727</v>
      </c>
      <c r="B1067" s="2" t="s">
        <v>4728</v>
      </c>
      <c r="C1067" s="2">
        <v>6</v>
      </c>
      <c r="D1067" s="2" t="s">
        <v>839</v>
      </c>
    </row>
    <row r="1068" spans="1:4">
      <c r="A1068" s="3" t="s">
        <v>4729</v>
      </c>
      <c r="B1068" s="2" t="s">
        <v>4730</v>
      </c>
      <c r="C1068" s="2">
        <v>6</v>
      </c>
      <c r="D1068" s="2" t="s">
        <v>839</v>
      </c>
    </row>
    <row r="1069" spans="1:4">
      <c r="A1069" s="3" t="s">
        <v>4731</v>
      </c>
      <c r="B1069" s="2" t="s">
        <v>4732</v>
      </c>
      <c r="C1069" s="2">
        <v>6</v>
      </c>
      <c r="D1069" s="2" t="s">
        <v>839</v>
      </c>
    </row>
    <row r="1070" spans="1:4">
      <c r="A1070" s="3" t="s">
        <v>4733</v>
      </c>
      <c r="B1070" s="2" t="s">
        <v>4734</v>
      </c>
      <c r="C1070" s="2">
        <v>6</v>
      </c>
      <c r="D1070" s="2" t="s">
        <v>839</v>
      </c>
    </row>
    <row r="1071" spans="1:4">
      <c r="A1071" s="3" t="s">
        <v>3003</v>
      </c>
      <c r="B1071" s="2" t="s">
        <v>4735</v>
      </c>
      <c r="C1071" s="2">
        <v>6</v>
      </c>
      <c r="D1071" s="2" t="s">
        <v>839</v>
      </c>
    </row>
    <row r="1072" spans="1:4">
      <c r="A1072" s="3" t="s">
        <v>3005</v>
      </c>
      <c r="B1072" s="2" t="s">
        <v>4736</v>
      </c>
      <c r="C1072" s="2">
        <v>6</v>
      </c>
      <c r="D1072" s="2" t="s">
        <v>839</v>
      </c>
    </row>
    <row r="1073" spans="1:4">
      <c r="A1073" s="3" t="s">
        <v>3007</v>
      </c>
      <c r="B1073" s="2" t="s">
        <v>4737</v>
      </c>
      <c r="C1073" s="2">
        <v>6</v>
      </c>
      <c r="D1073" s="2" t="s">
        <v>839</v>
      </c>
    </row>
    <row r="1074" spans="1:4">
      <c r="A1074" s="3" t="s">
        <v>4738</v>
      </c>
      <c r="B1074" s="2" t="s">
        <v>4739</v>
      </c>
      <c r="C1074" s="2">
        <v>6</v>
      </c>
      <c r="D1074" s="2" t="s">
        <v>839</v>
      </c>
    </row>
    <row r="1075" spans="1:4">
      <c r="A1075" s="3" t="s">
        <v>4740</v>
      </c>
      <c r="B1075" s="2" t="s">
        <v>4741</v>
      </c>
      <c r="C1075" s="2">
        <v>6</v>
      </c>
      <c r="D1075" s="2" t="s">
        <v>839</v>
      </c>
    </row>
    <row r="1076" spans="1:4">
      <c r="A1076" s="3" t="s">
        <v>4742</v>
      </c>
      <c r="B1076" s="2" t="s">
        <v>4743</v>
      </c>
      <c r="C1076" s="2">
        <v>6</v>
      </c>
      <c r="D1076" s="2" t="s">
        <v>839</v>
      </c>
    </row>
    <row r="1077" spans="1:4">
      <c r="A1077" s="3" t="s">
        <v>4744</v>
      </c>
      <c r="B1077" s="2" t="s">
        <v>4745</v>
      </c>
      <c r="C1077" s="2">
        <v>6</v>
      </c>
      <c r="D1077" s="2" t="s">
        <v>839</v>
      </c>
    </row>
    <row r="1078" spans="1:4">
      <c r="A1078" s="3" t="s">
        <v>3017</v>
      </c>
      <c r="B1078" s="2" t="s">
        <v>4746</v>
      </c>
      <c r="C1078" s="2">
        <v>6</v>
      </c>
      <c r="D1078" s="2" t="s">
        <v>839</v>
      </c>
    </row>
    <row r="1079" spans="1:4">
      <c r="A1079" s="3" t="s">
        <v>4747</v>
      </c>
      <c r="B1079" s="2" t="s">
        <v>4748</v>
      </c>
      <c r="C1079" s="2">
        <v>6</v>
      </c>
      <c r="D1079" s="2" t="s">
        <v>839</v>
      </c>
    </row>
    <row r="1080" spans="1:4">
      <c r="A1080" s="3" t="s">
        <v>4749</v>
      </c>
      <c r="B1080" s="2" t="s">
        <v>4750</v>
      </c>
      <c r="C1080" s="2">
        <v>6</v>
      </c>
      <c r="D1080" s="2" t="s">
        <v>839</v>
      </c>
    </row>
    <row r="1081" spans="1:4">
      <c r="A1081" s="3" t="s">
        <v>4751</v>
      </c>
      <c r="B1081" s="2" t="s">
        <v>4752</v>
      </c>
      <c r="C1081" s="2">
        <v>6</v>
      </c>
      <c r="D1081" s="2" t="s">
        <v>839</v>
      </c>
    </row>
    <row r="1082" spans="1:4">
      <c r="A1082" s="3" t="s">
        <v>4753</v>
      </c>
      <c r="B1082" s="2" t="s">
        <v>4754</v>
      </c>
      <c r="C1082" s="2">
        <v>6</v>
      </c>
      <c r="D1082" s="2" t="s">
        <v>839</v>
      </c>
    </row>
    <row r="1083" spans="1:4">
      <c r="A1083" s="3" t="s">
        <v>3021</v>
      </c>
      <c r="B1083" s="2" t="s">
        <v>3022</v>
      </c>
      <c r="C1083" s="2">
        <v>6</v>
      </c>
      <c r="D1083" s="2" t="s">
        <v>839</v>
      </c>
    </row>
    <row r="1084" spans="1:4">
      <c r="A1084" s="3" t="s">
        <v>4755</v>
      </c>
      <c r="B1084" s="2" t="s">
        <v>4756</v>
      </c>
      <c r="C1084" s="2">
        <v>6</v>
      </c>
      <c r="D1084" s="2" t="s">
        <v>839</v>
      </c>
    </row>
    <row r="1085" spans="1:4">
      <c r="A1085" s="3" t="s">
        <v>3037</v>
      </c>
      <c r="B1085" s="2" t="s">
        <v>4757</v>
      </c>
      <c r="C1085" s="2">
        <v>6</v>
      </c>
      <c r="D1085" s="2" t="s">
        <v>839</v>
      </c>
    </row>
    <row r="1086" spans="1:4">
      <c r="A1086" s="3" t="s">
        <v>3039</v>
      </c>
      <c r="B1086" s="2" t="s">
        <v>4758</v>
      </c>
      <c r="C1086" s="2">
        <v>6</v>
      </c>
      <c r="D1086" s="2" t="s">
        <v>839</v>
      </c>
    </row>
    <row r="1087" spans="1:4">
      <c r="A1087" s="3" t="s">
        <v>3041</v>
      </c>
      <c r="B1087" s="2" t="s">
        <v>4759</v>
      </c>
      <c r="C1087" s="2">
        <v>6</v>
      </c>
      <c r="D1087" s="2" t="s">
        <v>839</v>
      </c>
    </row>
    <row r="1088" spans="1:4">
      <c r="A1088" s="3" t="s">
        <v>3043</v>
      </c>
      <c r="B1088" s="2" t="s">
        <v>4760</v>
      </c>
      <c r="C1088" s="2">
        <v>6</v>
      </c>
      <c r="D1088" s="2" t="s">
        <v>839</v>
      </c>
    </row>
    <row r="1089" spans="1:4">
      <c r="A1089" s="3" t="s">
        <v>4761</v>
      </c>
      <c r="B1089" s="2" t="s">
        <v>4762</v>
      </c>
      <c r="C1089" s="2">
        <v>6</v>
      </c>
      <c r="D1089" s="2" t="s">
        <v>839</v>
      </c>
    </row>
    <row r="1090" spans="1:4">
      <c r="A1090" s="3" t="s">
        <v>4763</v>
      </c>
      <c r="B1090" s="2" t="s">
        <v>4764</v>
      </c>
      <c r="C1090" s="2">
        <v>6</v>
      </c>
      <c r="D1090" s="2" t="s">
        <v>839</v>
      </c>
    </row>
    <row r="1091" spans="1:4">
      <c r="A1091" s="3" t="s">
        <v>4765</v>
      </c>
      <c r="B1091" s="2" t="s">
        <v>4766</v>
      </c>
      <c r="C1091" s="2">
        <v>6</v>
      </c>
      <c r="D1091" s="2" t="s">
        <v>839</v>
      </c>
    </row>
    <row r="1092" spans="1:4">
      <c r="A1092" s="3" t="s">
        <v>4767</v>
      </c>
      <c r="B1092" s="2" t="s">
        <v>4768</v>
      </c>
      <c r="C1092" s="2">
        <v>6</v>
      </c>
      <c r="D1092" s="2" t="s">
        <v>839</v>
      </c>
    </row>
    <row r="1093" spans="1:4">
      <c r="A1093" s="3" t="s">
        <v>3049</v>
      </c>
      <c r="B1093" s="2" t="s">
        <v>4769</v>
      </c>
      <c r="C1093" s="2">
        <v>6</v>
      </c>
      <c r="D1093" s="2" t="s">
        <v>839</v>
      </c>
    </row>
    <row r="1094" spans="1:4">
      <c r="A1094" s="3" t="s">
        <v>3051</v>
      </c>
      <c r="B1094" s="2" t="s">
        <v>4770</v>
      </c>
      <c r="C1094" s="2">
        <v>6</v>
      </c>
      <c r="D1094" s="2" t="s">
        <v>839</v>
      </c>
    </row>
    <row r="1095" spans="1:4">
      <c r="A1095" s="3" t="s">
        <v>3053</v>
      </c>
      <c r="B1095" s="2" t="s">
        <v>4771</v>
      </c>
      <c r="C1095" s="2">
        <v>6</v>
      </c>
      <c r="D1095" s="2" t="s">
        <v>839</v>
      </c>
    </row>
    <row r="1096" spans="1:4">
      <c r="A1096" s="3" t="s">
        <v>3055</v>
      </c>
      <c r="B1096" s="2" t="s">
        <v>3058</v>
      </c>
      <c r="C1096" s="2">
        <v>6</v>
      </c>
      <c r="D1096" s="2" t="s">
        <v>839</v>
      </c>
    </row>
    <row r="1097" spans="1:4">
      <c r="A1097" s="3" t="s">
        <v>3059</v>
      </c>
      <c r="B1097" s="2" t="s">
        <v>4772</v>
      </c>
      <c r="C1097" s="2">
        <v>6</v>
      </c>
      <c r="D1097" s="2" t="s">
        <v>839</v>
      </c>
    </row>
    <row r="1098" spans="1:4">
      <c r="A1098" s="3" t="s">
        <v>3061</v>
      </c>
      <c r="B1098" s="2" t="s">
        <v>4773</v>
      </c>
      <c r="C1098" s="2">
        <v>6</v>
      </c>
      <c r="D1098" s="2" t="s">
        <v>839</v>
      </c>
    </row>
    <row r="1099" spans="1:4">
      <c r="A1099" s="3" t="s">
        <v>3063</v>
      </c>
      <c r="B1099" s="2" t="s">
        <v>4774</v>
      </c>
      <c r="C1099" s="2">
        <v>6</v>
      </c>
      <c r="D1099" s="2" t="s">
        <v>839</v>
      </c>
    </row>
    <row r="1100" spans="1:4">
      <c r="A1100" s="3" t="s">
        <v>3065</v>
      </c>
      <c r="B1100" s="2" t="s">
        <v>4775</v>
      </c>
      <c r="C1100" s="2">
        <v>6</v>
      </c>
      <c r="D1100" s="2" t="s">
        <v>839</v>
      </c>
    </row>
    <row r="1101" spans="1:4">
      <c r="A1101" s="3" t="s">
        <v>3067</v>
      </c>
      <c r="B1101" s="2" t="s">
        <v>4776</v>
      </c>
      <c r="C1101" s="2">
        <v>6</v>
      </c>
      <c r="D1101" s="2" t="s">
        <v>839</v>
      </c>
    </row>
    <row r="1102" spans="1:4">
      <c r="A1102" s="3" t="s">
        <v>3069</v>
      </c>
      <c r="B1102" s="2" t="s">
        <v>4777</v>
      </c>
      <c r="C1102" s="2">
        <v>6</v>
      </c>
      <c r="D1102" s="2" t="s">
        <v>839</v>
      </c>
    </row>
    <row r="1103" spans="1:4">
      <c r="A1103" s="3" t="s">
        <v>3071</v>
      </c>
      <c r="B1103" s="2" t="s">
        <v>4778</v>
      </c>
      <c r="C1103" s="2">
        <v>6</v>
      </c>
      <c r="D1103" s="2" t="s">
        <v>839</v>
      </c>
    </row>
    <row r="1104" spans="1:4">
      <c r="A1104" s="3" t="s">
        <v>3073</v>
      </c>
      <c r="B1104" s="2" t="s">
        <v>4779</v>
      </c>
      <c r="C1104" s="2">
        <v>6</v>
      </c>
      <c r="D1104" s="2" t="s">
        <v>839</v>
      </c>
    </row>
    <row r="1105" spans="1:4">
      <c r="A1105" s="3" t="s">
        <v>3075</v>
      </c>
      <c r="B1105" s="2" t="s">
        <v>4780</v>
      </c>
      <c r="C1105" s="2">
        <v>6</v>
      </c>
      <c r="D1105" s="2" t="s">
        <v>839</v>
      </c>
    </row>
    <row r="1106" spans="1:4">
      <c r="A1106" s="3" t="s">
        <v>3077</v>
      </c>
      <c r="B1106" s="2" t="s">
        <v>4781</v>
      </c>
      <c r="C1106" s="2">
        <v>6</v>
      </c>
      <c r="D1106" s="2" t="s">
        <v>839</v>
      </c>
    </row>
    <row r="1107" spans="1:4">
      <c r="A1107" s="3" t="s">
        <v>4782</v>
      </c>
      <c r="B1107" s="2" t="s">
        <v>4783</v>
      </c>
      <c r="C1107" s="2">
        <v>6</v>
      </c>
      <c r="D1107" s="2" t="s">
        <v>839</v>
      </c>
    </row>
    <row r="1108" spans="1:4">
      <c r="A1108" s="3" t="s">
        <v>4784</v>
      </c>
      <c r="B1108" s="2" t="s">
        <v>4785</v>
      </c>
      <c r="C1108" s="2">
        <v>6</v>
      </c>
      <c r="D1108" s="2" t="s">
        <v>839</v>
      </c>
    </row>
    <row r="1109" spans="1:4">
      <c r="A1109" s="3" t="s">
        <v>3079</v>
      </c>
      <c r="B1109" s="2" t="s">
        <v>4786</v>
      </c>
      <c r="C1109" s="2">
        <v>6</v>
      </c>
      <c r="D1109" s="2" t="s">
        <v>839</v>
      </c>
    </row>
    <row r="1110" spans="1:4">
      <c r="A1110" s="3" t="s">
        <v>3081</v>
      </c>
      <c r="B1110" s="2" t="s">
        <v>3082</v>
      </c>
      <c r="C1110" s="2">
        <v>6</v>
      </c>
      <c r="D1110" s="2" t="s">
        <v>839</v>
      </c>
    </row>
    <row r="1111" spans="1:4">
      <c r="A1111" s="3" t="s">
        <v>3083</v>
      </c>
      <c r="B1111" s="2" t="s">
        <v>3084</v>
      </c>
      <c r="C1111" s="2">
        <v>6</v>
      </c>
      <c r="D1111" s="2" t="s">
        <v>839</v>
      </c>
    </row>
    <row r="1112" spans="1:4">
      <c r="A1112" s="3" t="s">
        <v>3085</v>
      </c>
      <c r="B1112" s="2" t="s">
        <v>4787</v>
      </c>
      <c r="C1112" s="2">
        <v>6</v>
      </c>
      <c r="D1112" s="2" t="s">
        <v>839</v>
      </c>
    </row>
    <row r="1113" spans="1:4">
      <c r="A1113" s="3" t="s">
        <v>4788</v>
      </c>
      <c r="B1113" s="2" t="s">
        <v>4789</v>
      </c>
      <c r="C1113" s="2">
        <v>6</v>
      </c>
      <c r="D1113" s="2" t="s">
        <v>839</v>
      </c>
    </row>
    <row r="1114" spans="1:4">
      <c r="A1114" s="3" t="s">
        <v>4790</v>
      </c>
      <c r="B1114" s="2" t="s">
        <v>4791</v>
      </c>
      <c r="C1114" s="2">
        <v>6</v>
      </c>
      <c r="D1114" s="2" t="s">
        <v>839</v>
      </c>
    </row>
    <row r="1115" spans="1:4">
      <c r="A1115" s="3" t="s">
        <v>4792</v>
      </c>
      <c r="B1115" s="2" t="s">
        <v>4793</v>
      </c>
      <c r="C1115" s="2">
        <v>6</v>
      </c>
      <c r="D1115" s="2" t="s">
        <v>839</v>
      </c>
    </row>
    <row r="1116" spans="1:4">
      <c r="A1116" s="3" t="s">
        <v>3093</v>
      </c>
      <c r="B1116" s="2" t="s">
        <v>3094</v>
      </c>
      <c r="C1116" s="2">
        <v>6</v>
      </c>
      <c r="D1116" s="2" t="s">
        <v>839</v>
      </c>
    </row>
    <row r="1117" spans="1:4">
      <c r="A1117" s="3" t="s">
        <v>3095</v>
      </c>
      <c r="B1117" s="2" t="s">
        <v>4794</v>
      </c>
      <c r="C1117" s="2">
        <v>6</v>
      </c>
      <c r="D1117" s="2" t="s">
        <v>839</v>
      </c>
    </row>
    <row r="1118" spans="1:4">
      <c r="A1118" s="3" t="s">
        <v>3097</v>
      </c>
      <c r="B1118" s="2" t="s">
        <v>4795</v>
      </c>
      <c r="C1118" s="2">
        <v>6</v>
      </c>
      <c r="D1118" s="2" t="s">
        <v>839</v>
      </c>
    </row>
    <row r="1119" spans="1:4">
      <c r="A1119" s="3" t="s">
        <v>3099</v>
      </c>
      <c r="B1119" s="2" t="s">
        <v>4796</v>
      </c>
      <c r="C1119" s="2">
        <v>6</v>
      </c>
      <c r="D1119" s="2" t="s">
        <v>839</v>
      </c>
    </row>
    <row r="1120" spans="1:4">
      <c r="A1120" s="3" t="s">
        <v>3101</v>
      </c>
      <c r="B1120" s="2" t="s">
        <v>4797</v>
      </c>
      <c r="C1120" s="2">
        <v>6</v>
      </c>
      <c r="D1120" s="2" t="s">
        <v>839</v>
      </c>
    </row>
    <row r="1121" spans="1:4">
      <c r="A1121" s="3" t="s">
        <v>3103</v>
      </c>
      <c r="B1121" s="2" t="s">
        <v>4798</v>
      </c>
      <c r="C1121" s="2">
        <v>6</v>
      </c>
      <c r="D1121" s="2" t="s">
        <v>839</v>
      </c>
    </row>
    <row r="1122" spans="1:4">
      <c r="A1122" s="3" t="s">
        <v>3105</v>
      </c>
      <c r="B1122" s="2" t="s">
        <v>4799</v>
      </c>
      <c r="C1122" s="2">
        <v>6</v>
      </c>
      <c r="D1122" s="2" t="s">
        <v>839</v>
      </c>
    </row>
    <row r="1123" spans="1:4">
      <c r="A1123" s="3" t="s">
        <v>3107</v>
      </c>
      <c r="B1123" s="2" t="s">
        <v>4800</v>
      </c>
      <c r="C1123" s="2">
        <v>6</v>
      </c>
      <c r="D1123" s="2" t="s">
        <v>839</v>
      </c>
    </row>
    <row r="1124" spans="1:4">
      <c r="A1124" s="3" t="s">
        <v>3109</v>
      </c>
      <c r="B1124" s="2" t="s">
        <v>4801</v>
      </c>
      <c r="C1124" s="2">
        <v>6</v>
      </c>
      <c r="D1124" s="2" t="s">
        <v>839</v>
      </c>
    </row>
    <row r="1125" spans="1:4">
      <c r="A1125" s="3" t="s">
        <v>4802</v>
      </c>
      <c r="B1125" s="2" t="s">
        <v>4803</v>
      </c>
      <c r="C1125" s="2">
        <v>6</v>
      </c>
      <c r="D1125" s="2" t="s">
        <v>839</v>
      </c>
    </row>
    <row r="1126" spans="1:4">
      <c r="A1126" s="3" t="s">
        <v>4804</v>
      </c>
      <c r="B1126" s="2" t="s">
        <v>4805</v>
      </c>
      <c r="C1126" s="2">
        <v>6</v>
      </c>
      <c r="D1126" s="2" t="s">
        <v>839</v>
      </c>
    </row>
    <row r="1127" spans="1:4">
      <c r="A1127" s="3" t="s">
        <v>4806</v>
      </c>
      <c r="B1127" s="2" t="s">
        <v>4807</v>
      </c>
      <c r="C1127" s="2">
        <v>6</v>
      </c>
      <c r="D1127" s="2" t="s">
        <v>839</v>
      </c>
    </row>
    <row r="1128" spans="1:4">
      <c r="A1128" s="3" t="s">
        <v>3121</v>
      </c>
      <c r="B1128" s="2" t="s">
        <v>3122</v>
      </c>
      <c r="C1128" s="2">
        <v>6</v>
      </c>
      <c r="D1128" s="2" t="s">
        <v>839</v>
      </c>
    </row>
    <row r="1129" spans="1:4">
      <c r="A1129" s="3" t="s">
        <v>3125</v>
      </c>
      <c r="B1129" s="2" t="s">
        <v>3126</v>
      </c>
      <c r="C1129" s="2">
        <v>6</v>
      </c>
      <c r="D1129" s="2" t="s">
        <v>839</v>
      </c>
    </row>
    <row r="1130" spans="1:4">
      <c r="A1130" s="3" t="s">
        <v>3127</v>
      </c>
      <c r="B1130" s="2" t="s">
        <v>4808</v>
      </c>
      <c r="C1130" s="2">
        <v>6</v>
      </c>
      <c r="D1130" s="2" t="s">
        <v>839</v>
      </c>
    </row>
    <row r="1131" spans="1:4">
      <c r="A1131" s="3" t="s">
        <v>3129</v>
      </c>
      <c r="B1131" s="2" t="s">
        <v>4809</v>
      </c>
      <c r="C1131" s="2">
        <v>6</v>
      </c>
      <c r="D1131" s="2" t="s">
        <v>839</v>
      </c>
    </row>
    <row r="1132" spans="1:4">
      <c r="A1132" s="3" t="s">
        <v>3131</v>
      </c>
      <c r="B1132" s="2" t="s">
        <v>3132</v>
      </c>
      <c r="C1132" s="2">
        <v>6</v>
      </c>
      <c r="D1132" s="2" t="s">
        <v>839</v>
      </c>
    </row>
    <row r="1133" spans="1:4">
      <c r="A1133" s="3" t="s">
        <v>3133</v>
      </c>
      <c r="B1133" s="2" t="s">
        <v>4810</v>
      </c>
      <c r="C1133" s="2">
        <v>6</v>
      </c>
      <c r="D1133" s="2" t="s">
        <v>839</v>
      </c>
    </row>
    <row r="1134" spans="1:4">
      <c r="A1134" s="3" t="s">
        <v>4811</v>
      </c>
      <c r="B1134" s="2" t="s">
        <v>4812</v>
      </c>
      <c r="C1134" s="2">
        <v>6</v>
      </c>
      <c r="D1134" s="2" t="s">
        <v>839</v>
      </c>
    </row>
    <row r="1135" spans="1:4">
      <c r="A1135" s="3" t="s">
        <v>4813</v>
      </c>
      <c r="B1135" s="2" t="s">
        <v>3142</v>
      </c>
      <c r="C1135" s="2">
        <v>6</v>
      </c>
      <c r="D1135" s="2" t="s">
        <v>839</v>
      </c>
    </row>
    <row r="1136" spans="1:4">
      <c r="A1136" s="3" t="s">
        <v>4814</v>
      </c>
      <c r="B1136" s="2" t="s">
        <v>4815</v>
      </c>
      <c r="C1136" s="2">
        <v>6</v>
      </c>
      <c r="D1136" s="2" t="s">
        <v>839</v>
      </c>
    </row>
    <row r="1137" spans="1:4">
      <c r="A1137" s="3" t="s">
        <v>4816</v>
      </c>
      <c r="B1137" s="2" t="s">
        <v>4817</v>
      </c>
      <c r="C1137" s="2">
        <v>6</v>
      </c>
      <c r="D1137" s="2" t="s">
        <v>839</v>
      </c>
    </row>
    <row r="1138" spans="1:4">
      <c r="A1138" s="3" t="s">
        <v>4818</v>
      </c>
      <c r="B1138" s="2" t="s">
        <v>4819</v>
      </c>
      <c r="C1138" s="2">
        <v>6</v>
      </c>
      <c r="D1138" s="2" t="s">
        <v>839</v>
      </c>
    </row>
    <row r="1139" spans="1:4">
      <c r="A1139" s="3" t="s">
        <v>4820</v>
      </c>
      <c r="B1139" s="2" t="s">
        <v>4821</v>
      </c>
      <c r="C1139" s="2">
        <v>6</v>
      </c>
      <c r="D1139" s="2" t="s">
        <v>839</v>
      </c>
    </row>
    <row r="1140" spans="1:4">
      <c r="A1140" s="3" t="s">
        <v>4822</v>
      </c>
      <c r="B1140" s="2" t="s">
        <v>4823</v>
      </c>
      <c r="C1140" s="2">
        <v>6</v>
      </c>
      <c r="D1140" s="2" t="s">
        <v>839</v>
      </c>
    </row>
    <row r="1141" spans="1:4">
      <c r="A1141" s="3" t="s">
        <v>3147</v>
      </c>
      <c r="B1141" s="2" t="s">
        <v>4824</v>
      </c>
      <c r="C1141" s="2">
        <v>6</v>
      </c>
      <c r="D1141" s="2" t="s">
        <v>839</v>
      </c>
    </row>
    <row r="1142" spans="1:4">
      <c r="A1142" s="3" t="s">
        <v>3149</v>
      </c>
      <c r="B1142" s="2" t="s">
        <v>4825</v>
      </c>
      <c r="C1142" s="2">
        <v>6</v>
      </c>
      <c r="D1142" s="2" t="s">
        <v>839</v>
      </c>
    </row>
    <row r="1143" spans="1:4">
      <c r="A1143" s="3" t="s">
        <v>3151</v>
      </c>
      <c r="B1143" s="2" t="s">
        <v>4826</v>
      </c>
      <c r="C1143" s="2">
        <v>6</v>
      </c>
      <c r="D1143" s="2" t="s">
        <v>839</v>
      </c>
    </row>
    <row r="1144" spans="1:4">
      <c r="A1144" s="3" t="s">
        <v>3153</v>
      </c>
      <c r="B1144" s="2" t="s">
        <v>4827</v>
      </c>
      <c r="C1144" s="2">
        <v>6</v>
      </c>
      <c r="D1144" s="2" t="s">
        <v>839</v>
      </c>
    </row>
    <row r="1145" spans="1:4">
      <c r="A1145" s="3" t="s">
        <v>4828</v>
      </c>
      <c r="B1145" s="2" t="s">
        <v>4829</v>
      </c>
      <c r="C1145" s="2">
        <v>6</v>
      </c>
      <c r="D1145" s="2" t="s">
        <v>839</v>
      </c>
    </row>
    <row r="1146" spans="1:4">
      <c r="A1146" s="3" t="s">
        <v>4830</v>
      </c>
      <c r="B1146" s="2" t="s">
        <v>4831</v>
      </c>
      <c r="C1146" s="2">
        <v>6</v>
      </c>
      <c r="D1146" s="2" t="s">
        <v>839</v>
      </c>
    </row>
    <row r="1147" spans="1:4">
      <c r="A1147" s="3" t="s">
        <v>4832</v>
      </c>
      <c r="B1147" s="2" t="s">
        <v>4833</v>
      </c>
      <c r="C1147" s="2">
        <v>6</v>
      </c>
      <c r="D1147" s="2" t="s">
        <v>839</v>
      </c>
    </row>
    <row r="1148" spans="1:4">
      <c r="A1148" s="3" t="s">
        <v>4834</v>
      </c>
      <c r="B1148" s="2" t="s">
        <v>4835</v>
      </c>
      <c r="C1148" s="2">
        <v>6</v>
      </c>
      <c r="D1148" s="2" t="s">
        <v>839</v>
      </c>
    </row>
    <row r="1149" spans="1:4">
      <c r="A1149" s="3" t="s">
        <v>3155</v>
      </c>
      <c r="B1149" s="2" t="s">
        <v>4836</v>
      </c>
      <c r="C1149" s="2">
        <v>6</v>
      </c>
      <c r="D1149" s="2" t="s">
        <v>839</v>
      </c>
    </row>
    <row r="1150" spans="1:4">
      <c r="A1150" s="3" t="s">
        <v>4837</v>
      </c>
      <c r="B1150" s="2" t="s">
        <v>4838</v>
      </c>
      <c r="C1150" s="2">
        <v>6</v>
      </c>
      <c r="D1150" s="2" t="s">
        <v>839</v>
      </c>
    </row>
    <row r="1151" spans="1:4">
      <c r="A1151" s="3" t="s">
        <v>4839</v>
      </c>
      <c r="B1151" s="2" t="s">
        <v>4840</v>
      </c>
      <c r="C1151" s="2">
        <v>6</v>
      </c>
      <c r="D1151" s="2" t="s">
        <v>839</v>
      </c>
    </row>
    <row r="1152" spans="1:4">
      <c r="A1152" s="3" t="s">
        <v>4841</v>
      </c>
      <c r="B1152" s="2" t="s">
        <v>4842</v>
      </c>
      <c r="C1152" s="2">
        <v>6</v>
      </c>
      <c r="D1152" s="2" t="s">
        <v>839</v>
      </c>
    </row>
    <row r="1153" spans="1:4">
      <c r="A1153" s="3" t="s">
        <v>4843</v>
      </c>
      <c r="B1153" s="2" t="s">
        <v>4844</v>
      </c>
      <c r="C1153" s="2">
        <v>6</v>
      </c>
      <c r="D1153" s="2" t="s">
        <v>839</v>
      </c>
    </row>
    <row r="1154" spans="1:4">
      <c r="A1154" s="3" t="s">
        <v>4845</v>
      </c>
      <c r="B1154" s="2" t="s">
        <v>4846</v>
      </c>
      <c r="C1154" s="2">
        <v>6</v>
      </c>
      <c r="D1154" s="2" t="s">
        <v>839</v>
      </c>
    </row>
    <row r="1155" spans="1:4">
      <c r="A1155" s="3" t="s">
        <v>4847</v>
      </c>
      <c r="B1155" s="2" t="s">
        <v>4848</v>
      </c>
      <c r="C1155" s="2">
        <v>6</v>
      </c>
      <c r="D1155" s="2" t="s">
        <v>839</v>
      </c>
    </row>
    <row r="1156" spans="1:4">
      <c r="A1156" s="3" t="s">
        <v>4849</v>
      </c>
      <c r="B1156" s="2" t="s">
        <v>4850</v>
      </c>
      <c r="C1156" s="2">
        <v>6</v>
      </c>
      <c r="D1156" s="2" t="s">
        <v>839</v>
      </c>
    </row>
    <row r="1157" spans="1:4">
      <c r="A1157" s="3" t="s">
        <v>4851</v>
      </c>
      <c r="B1157" s="2" t="s">
        <v>4852</v>
      </c>
      <c r="C1157" s="2">
        <v>6</v>
      </c>
      <c r="D1157" s="2" t="s">
        <v>839</v>
      </c>
    </row>
    <row r="1158" spans="1:4">
      <c r="A1158" s="3" t="s">
        <v>3185</v>
      </c>
      <c r="B1158" s="2" t="s">
        <v>4853</v>
      </c>
      <c r="C1158" s="2">
        <v>6</v>
      </c>
      <c r="D1158" s="2" t="s">
        <v>839</v>
      </c>
    </row>
    <row r="1159" spans="1:4">
      <c r="A1159" s="3" t="s">
        <v>3187</v>
      </c>
      <c r="B1159" s="2" t="s">
        <v>4854</v>
      </c>
      <c r="C1159" s="2">
        <v>6</v>
      </c>
      <c r="D1159" s="2" t="s">
        <v>839</v>
      </c>
    </row>
    <row r="1160" spans="1:4">
      <c r="A1160" s="3" t="s">
        <v>3189</v>
      </c>
      <c r="B1160" s="2" t="s">
        <v>4855</v>
      </c>
      <c r="C1160" s="2">
        <v>6</v>
      </c>
      <c r="D1160" s="2" t="s">
        <v>839</v>
      </c>
    </row>
    <row r="1161" spans="1:4">
      <c r="A1161" s="3" t="s">
        <v>4856</v>
      </c>
      <c r="B1161" s="2" t="s">
        <v>4857</v>
      </c>
      <c r="C1161" s="2">
        <v>6</v>
      </c>
      <c r="D1161" s="2" t="s">
        <v>839</v>
      </c>
    </row>
    <row r="1162" spans="1:4">
      <c r="A1162" s="3" t="s">
        <v>3195</v>
      </c>
      <c r="B1162" s="2" t="s">
        <v>4858</v>
      </c>
      <c r="C1162" s="2">
        <v>6</v>
      </c>
      <c r="D1162" s="2" t="s">
        <v>839</v>
      </c>
    </row>
    <row r="1163" spans="1:4">
      <c r="A1163" s="3" t="s">
        <v>3197</v>
      </c>
      <c r="B1163" s="2" t="s">
        <v>4859</v>
      </c>
      <c r="C1163" s="2">
        <v>6</v>
      </c>
      <c r="D1163" s="2" t="s">
        <v>839</v>
      </c>
    </row>
    <row r="1164" spans="1:4">
      <c r="A1164" s="3" t="s">
        <v>4860</v>
      </c>
      <c r="B1164" s="2" t="s">
        <v>4861</v>
      </c>
      <c r="C1164" s="2">
        <v>6</v>
      </c>
      <c r="D1164" s="2" t="s">
        <v>839</v>
      </c>
    </row>
    <row r="1165" spans="1:4">
      <c r="A1165" s="3" t="s">
        <v>4862</v>
      </c>
      <c r="B1165" s="2" t="s">
        <v>3220</v>
      </c>
      <c r="C1165" s="2">
        <v>6</v>
      </c>
      <c r="D1165" s="2" t="s">
        <v>839</v>
      </c>
    </row>
    <row r="1166" spans="1:4">
      <c r="A1166" s="3" t="s">
        <v>4863</v>
      </c>
      <c r="B1166" s="2" t="s">
        <v>4864</v>
      </c>
      <c r="C1166" s="2">
        <v>6</v>
      </c>
      <c r="D1166" s="2" t="s">
        <v>839</v>
      </c>
    </row>
    <row r="1167" spans="1:4">
      <c r="A1167" s="3" t="s">
        <v>4865</v>
      </c>
      <c r="B1167" s="2" t="s">
        <v>4866</v>
      </c>
      <c r="C1167" s="2">
        <v>6</v>
      </c>
      <c r="D1167" s="2" t="s">
        <v>839</v>
      </c>
    </row>
    <row r="1168" spans="1:4">
      <c r="A1168" s="3" t="s">
        <v>4867</v>
      </c>
      <c r="B1168" s="2" t="s">
        <v>3226</v>
      </c>
      <c r="C1168" s="2">
        <v>6</v>
      </c>
      <c r="D1168" s="2" t="s">
        <v>839</v>
      </c>
    </row>
    <row r="1169" spans="1:4">
      <c r="A1169" s="3" t="s">
        <v>4868</v>
      </c>
      <c r="B1169" s="2" t="s">
        <v>4869</v>
      </c>
      <c r="C1169" s="2">
        <v>6</v>
      </c>
      <c r="D1169" s="2" t="s">
        <v>839</v>
      </c>
    </row>
    <row r="1170" spans="1:4">
      <c r="A1170" s="3" t="s">
        <v>4870</v>
      </c>
      <c r="B1170" s="2" t="s">
        <v>4871</v>
      </c>
      <c r="C1170" s="2">
        <v>6</v>
      </c>
      <c r="D1170" s="2" t="s">
        <v>839</v>
      </c>
    </row>
    <row r="1171" spans="1:4">
      <c r="A1171" s="3" t="s">
        <v>4872</v>
      </c>
      <c r="B1171" s="2" t="s">
        <v>4873</v>
      </c>
      <c r="C1171" s="2">
        <v>6</v>
      </c>
      <c r="D1171" s="2" t="s">
        <v>839</v>
      </c>
    </row>
    <row r="1172" spans="1:4">
      <c r="A1172" s="3" t="s">
        <v>4874</v>
      </c>
      <c r="B1172" s="2" t="s">
        <v>4875</v>
      </c>
      <c r="C1172" s="2">
        <v>6</v>
      </c>
      <c r="D1172" s="2" t="s">
        <v>839</v>
      </c>
    </row>
    <row r="1173" spans="1:4">
      <c r="A1173" s="3" t="s">
        <v>4876</v>
      </c>
      <c r="B1173" s="2" t="s">
        <v>4877</v>
      </c>
      <c r="C1173" s="2">
        <v>6</v>
      </c>
      <c r="D1173" s="2" t="s">
        <v>839</v>
      </c>
    </row>
    <row r="1174" spans="1:4">
      <c r="A1174" s="3" t="s">
        <v>4878</v>
      </c>
      <c r="B1174" s="2" t="s">
        <v>4879</v>
      </c>
      <c r="C1174" s="2">
        <v>6</v>
      </c>
      <c r="D1174" s="2" t="s">
        <v>839</v>
      </c>
    </row>
    <row r="1175" spans="1:4">
      <c r="A1175" s="3" t="s">
        <v>4880</v>
      </c>
      <c r="B1175" s="2" t="s">
        <v>4881</v>
      </c>
      <c r="C1175" s="2">
        <v>6</v>
      </c>
      <c r="D1175" s="2" t="s">
        <v>839</v>
      </c>
    </row>
    <row r="1176" spans="1:4">
      <c r="A1176" s="3" t="s">
        <v>4882</v>
      </c>
      <c r="B1176" s="2" t="s">
        <v>4883</v>
      </c>
      <c r="C1176" s="2">
        <v>6</v>
      </c>
      <c r="D1176" s="2" t="s">
        <v>839</v>
      </c>
    </row>
    <row r="1177" spans="1:4">
      <c r="A1177" s="3" t="s">
        <v>4884</v>
      </c>
      <c r="B1177" s="2" t="s">
        <v>4885</v>
      </c>
      <c r="C1177" s="2">
        <v>6</v>
      </c>
      <c r="D1177" s="2" t="s">
        <v>839</v>
      </c>
    </row>
    <row r="1178" spans="1:4">
      <c r="A1178" s="3" t="s">
        <v>3247</v>
      </c>
      <c r="B1178" s="2" t="s">
        <v>4886</v>
      </c>
      <c r="C1178" s="2">
        <v>6</v>
      </c>
      <c r="D1178" s="2" t="s">
        <v>839</v>
      </c>
    </row>
    <row r="1179" spans="1:4">
      <c r="A1179" s="3" t="s">
        <v>4887</v>
      </c>
      <c r="B1179" s="2" t="s">
        <v>3248</v>
      </c>
      <c r="C1179" s="2">
        <v>6</v>
      </c>
      <c r="D1179" s="2" t="s">
        <v>839</v>
      </c>
    </row>
    <row r="1180" spans="1:4">
      <c r="A1180" s="3" t="s">
        <v>3249</v>
      </c>
      <c r="B1180" s="2" t="s">
        <v>4888</v>
      </c>
      <c r="C1180" s="2">
        <v>6</v>
      </c>
      <c r="D1180" s="2" t="s">
        <v>839</v>
      </c>
    </row>
    <row r="1181" spans="1:4">
      <c r="A1181" s="3" t="s">
        <v>3251</v>
      </c>
      <c r="B1181" s="2" t="s">
        <v>4889</v>
      </c>
      <c r="C1181" s="2">
        <v>6</v>
      </c>
      <c r="D1181" s="2" t="s">
        <v>839</v>
      </c>
    </row>
    <row r="1182" spans="1:4">
      <c r="A1182" s="3" t="s">
        <v>4890</v>
      </c>
      <c r="B1182" s="2" t="s">
        <v>3252</v>
      </c>
      <c r="C1182" s="2">
        <v>6</v>
      </c>
      <c r="D1182" s="2" t="s">
        <v>839</v>
      </c>
    </row>
    <row r="1183" spans="1:4">
      <c r="A1183" s="3" t="s">
        <v>4891</v>
      </c>
      <c r="B1183" s="2" t="s">
        <v>4892</v>
      </c>
      <c r="C1183" s="2">
        <v>6</v>
      </c>
      <c r="D1183" s="2" t="s">
        <v>839</v>
      </c>
    </row>
    <row r="1184" spans="1:4">
      <c r="A1184" s="3" t="s">
        <v>3253</v>
      </c>
      <c r="B1184" s="2" t="s">
        <v>4893</v>
      </c>
      <c r="C1184" s="2">
        <v>6</v>
      </c>
      <c r="D1184" s="2" t="s">
        <v>839</v>
      </c>
    </row>
    <row r="1185" spans="1:4">
      <c r="A1185" s="3" t="s">
        <v>3255</v>
      </c>
      <c r="B1185" s="2" t="s">
        <v>4894</v>
      </c>
      <c r="C1185" s="2">
        <v>6</v>
      </c>
      <c r="D1185" s="2" t="s">
        <v>839</v>
      </c>
    </row>
    <row r="1186" spans="1:4">
      <c r="A1186" s="3" t="s">
        <v>4895</v>
      </c>
      <c r="B1186" s="2" t="s">
        <v>4896</v>
      </c>
      <c r="C1186" s="2">
        <v>6</v>
      </c>
      <c r="D1186" s="2" t="s">
        <v>839</v>
      </c>
    </row>
    <row r="1187" spans="1:4">
      <c r="A1187" s="3" t="s">
        <v>3261</v>
      </c>
      <c r="B1187" s="2" t="s">
        <v>4897</v>
      </c>
      <c r="C1187" s="2">
        <v>6</v>
      </c>
      <c r="D1187" s="2" t="s">
        <v>839</v>
      </c>
    </row>
    <row r="1188" spans="1:4">
      <c r="A1188" s="3" t="s">
        <v>3263</v>
      </c>
      <c r="B1188" s="2" t="s">
        <v>4898</v>
      </c>
      <c r="C1188" s="2">
        <v>6</v>
      </c>
      <c r="D1188" s="2" t="s">
        <v>839</v>
      </c>
    </row>
    <row r="1189" spans="1:4">
      <c r="A1189" s="3" t="s">
        <v>3265</v>
      </c>
      <c r="B1189" s="2" t="s">
        <v>4899</v>
      </c>
      <c r="C1189" s="2">
        <v>6</v>
      </c>
      <c r="D1189" s="2" t="s">
        <v>839</v>
      </c>
    </row>
    <row r="1190" spans="1:4">
      <c r="A1190" s="3" t="s">
        <v>3269</v>
      </c>
      <c r="B1190" s="2" t="s">
        <v>4900</v>
      </c>
      <c r="C1190" s="2">
        <v>6</v>
      </c>
      <c r="D1190" s="2" t="s">
        <v>839</v>
      </c>
    </row>
    <row r="1191" spans="1:4">
      <c r="A1191" s="3" t="s">
        <v>4901</v>
      </c>
      <c r="B1191" s="2" t="s">
        <v>4902</v>
      </c>
      <c r="C1191" s="2">
        <v>6</v>
      </c>
      <c r="D1191" s="2" t="s">
        <v>839</v>
      </c>
    </row>
    <row r="1192" spans="1:4">
      <c r="A1192" s="3" t="s">
        <v>4903</v>
      </c>
      <c r="B1192" s="2" t="s">
        <v>4904</v>
      </c>
      <c r="C1192" s="2">
        <v>6</v>
      </c>
      <c r="D1192" s="2" t="s">
        <v>839</v>
      </c>
    </row>
    <row r="1193" spans="1:4">
      <c r="A1193" s="3" t="s">
        <v>3273</v>
      </c>
      <c r="B1193" s="2" t="s">
        <v>4905</v>
      </c>
      <c r="C1193" s="2">
        <v>6</v>
      </c>
      <c r="D1193" s="2" t="s">
        <v>839</v>
      </c>
    </row>
    <row r="1194" spans="1:4">
      <c r="A1194" s="3" t="s">
        <v>3275</v>
      </c>
      <c r="B1194" s="2" t="s">
        <v>4906</v>
      </c>
      <c r="C1194" s="2">
        <v>6</v>
      </c>
      <c r="D1194" s="2" t="s">
        <v>839</v>
      </c>
    </row>
    <row r="1195" spans="1:4">
      <c r="A1195" s="3" t="s">
        <v>3277</v>
      </c>
      <c r="B1195" s="2" t="s">
        <v>4907</v>
      </c>
      <c r="C1195" s="2">
        <v>6</v>
      </c>
      <c r="D1195" s="2" t="s">
        <v>839</v>
      </c>
    </row>
    <row r="1196" spans="1:4">
      <c r="A1196" s="3" t="s">
        <v>4908</v>
      </c>
      <c r="B1196" s="2" t="s">
        <v>4909</v>
      </c>
      <c r="C1196" s="2">
        <v>6</v>
      </c>
      <c r="D1196" s="2" t="s">
        <v>839</v>
      </c>
    </row>
    <row r="1197" spans="1:4">
      <c r="A1197" s="3" t="s">
        <v>3283</v>
      </c>
      <c r="B1197" s="2" t="s">
        <v>4910</v>
      </c>
      <c r="C1197" s="2">
        <v>6</v>
      </c>
      <c r="D1197" s="2" t="s">
        <v>839</v>
      </c>
    </row>
    <row r="1198" spans="1:4">
      <c r="A1198" s="3" t="s">
        <v>3285</v>
      </c>
      <c r="B1198" s="2" t="s">
        <v>4911</v>
      </c>
      <c r="C1198" s="2">
        <v>6</v>
      </c>
      <c r="D1198" s="2" t="s">
        <v>839</v>
      </c>
    </row>
    <row r="1199" spans="1:4">
      <c r="A1199" s="3" t="s">
        <v>3287</v>
      </c>
      <c r="B1199" s="2" t="s">
        <v>3288</v>
      </c>
      <c r="C1199" s="2">
        <v>6</v>
      </c>
      <c r="D1199" s="2" t="s">
        <v>839</v>
      </c>
    </row>
    <row r="1200" spans="1:4">
      <c r="A1200" s="3" t="s">
        <v>3289</v>
      </c>
      <c r="B1200" s="2" t="s">
        <v>4912</v>
      </c>
      <c r="C1200" s="2">
        <v>6</v>
      </c>
      <c r="D1200" s="2" t="s">
        <v>839</v>
      </c>
    </row>
    <row r="1201" spans="1:4">
      <c r="A1201" s="3" t="s">
        <v>3291</v>
      </c>
      <c r="B1201" s="2" t="s">
        <v>4913</v>
      </c>
      <c r="C1201" s="2">
        <v>6</v>
      </c>
      <c r="D1201" s="2" t="s">
        <v>839</v>
      </c>
    </row>
    <row r="1202" spans="1:4">
      <c r="A1202" s="3" t="s">
        <v>3293</v>
      </c>
      <c r="B1202" s="2" t="s">
        <v>4914</v>
      </c>
      <c r="C1202" s="2">
        <v>6</v>
      </c>
      <c r="D1202" s="2" t="s">
        <v>839</v>
      </c>
    </row>
    <row r="1203" spans="1:4">
      <c r="A1203" s="3" t="s">
        <v>3295</v>
      </c>
      <c r="B1203" s="2" t="s">
        <v>4915</v>
      </c>
      <c r="C1203" s="2">
        <v>6</v>
      </c>
      <c r="D1203" s="2" t="s">
        <v>839</v>
      </c>
    </row>
    <row r="1204" spans="1:4">
      <c r="A1204" s="3" t="s">
        <v>3297</v>
      </c>
      <c r="B1204" s="2" t="s">
        <v>4916</v>
      </c>
      <c r="C1204" s="2">
        <v>6</v>
      </c>
      <c r="D1204" s="2" t="s">
        <v>839</v>
      </c>
    </row>
    <row r="1205" spans="1:4">
      <c r="A1205" s="3" t="s">
        <v>3299</v>
      </c>
      <c r="B1205" s="2" t="s">
        <v>4917</v>
      </c>
      <c r="C1205" s="2">
        <v>6</v>
      </c>
      <c r="D1205" s="2" t="s">
        <v>839</v>
      </c>
    </row>
    <row r="1206" spans="1:4">
      <c r="A1206" s="3" t="s">
        <v>3301</v>
      </c>
      <c r="B1206" s="2" t="s">
        <v>4918</v>
      </c>
      <c r="C1206" s="2">
        <v>6</v>
      </c>
      <c r="D1206" s="2" t="s">
        <v>839</v>
      </c>
    </row>
    <row r="1207" spans="1:4">
      <c r="A1207" s="3" t="s">
        <v>3303</v>
      </c>
      <c r="B1207" s="2" t="s">
        <v>4919</v>
      </c>
      <c r="C1207" s="2">
        <v>6</v>
      </c>
      <c r="D1207" s="2" t="s">
        <v>839</v>
      </c>
    </row>
    <row r="1208" spans="1:4">
      <c r="A1208" s="3" t="s">
        <v>3305</v>
      </c>
      <c r="B1208" s="2" t="s">
        <v>4920</v>
      </c>
      <c r="C1208" s="2">
        <v>6</v>
      </c>
      <c r="D1208" s="2" t="s">
        <v>839</v>
      </c>
    </row>
    <row r="1209" spans="1:4">
      <c r="A1209" s="3" t="s">
        <v>3307</v>
      </c>
      <c r="B1209" s="2" t="s">
        <v>4921</v>
      </c>
      <c r="C1209" s="2">
        <v>6</v>
      </c>
      <c r="D1209" s="2" t="s">
        <v>839</v>
      </c>
    </row>
    <row r="1210" spans="1:4">
      <c r="A1210" s="3" t="s">
        <v>4922</v>
      </c>
      <c r="B1210" s="2" t="s">
        <v>3310</v>
      </c>
      <c r="C1210" s="2">
        <v>6</v>
      </c>
      <c r="D1210" s="2" t="s">
        <v>839</v>
      </c>
    </row>
    <row r="1211" spans="1:4">
      <c r="A1211" s="3" t="s">
        <v>4923</v>
      </c>
      <c r="B1211" s="2" t="s">
        <v>4924</v>
      </c>
      <c r="C1211" s="2">
        <v>6</v>
      </c>
      <c r="D1211" s="2" t="s">
        <v>839</v>
      </c>
    </row>
    <row r="1212" spans="1:4">
      <c r="A1212" s="3" t="s">
        <v>4925</v>
      </c>
      <c r="B1212" s="2" t="s">
        <v>3314</v>
      </c>
      <c r="C1212" s="2">
        <v>6</v>
      </c>
      <c r="D1212" s="2" t="s">
        <v>839</v>
      </c>
    </row>
    <row r="1213" spans="1:4">
      <c r="A1213" s="3" t="s">
        <v>3315</v>
      </c>
      <c r="B1213" s="2" t="s">
        <v>4926</v>
      </c>
      <c r="C1213" s="2">
        <v>6</v>
      </c>
      <c r="D1213" s="2" t="s">
        <v>839</v>
      </c>
    </row>
    <row r="1214" spans="1:4">
      <c r="A1214" s="3" t="s">
        <v>3317</v>
      </c>
      <c r="B1214" s="2" t="s">
        <v>4927</v>
      </c>
      <c r="C1214" s="2">
        <v>6</v>
      </c>
      <c r="D1214" s="2" t="s">
        <v>839</v>
      </c>
    </row>
    <row r="1215" spans="1:4">
      <c r="A1215" s="3" t="s">
        <v>3319</v>
      </c>
      <c r="B1215" s="2" t="s">
        <v>4928</v>
      </c>
      <c r="C1215" s="2">
        <v>6</v>
      </c>
      <c r="D1215" s="2" t="s">
        <v>839</v>
      </c>
    </row>
    <row r="1216" spans="1:4">
      <c r="A1216" s="3" t="s">
        <v>3321</v>
      </c>
      <c r="B1216" s="2" t="s">
        <v>4929</v>
      </c>
      <c r="C1216" s="2">
        <v>6</v>
      </c>
      <c r="D1216" s="2" t="s">
        <v>839</v>
      </c>
    </row>
    <row r="1217" spans="1:4">
      <c r="A1217" s="3" t="s">
        <v>3323</v>
      </c>
      <c r="B1217" s="2" t="s">
        <v>4930</v>
      </c>
      <c r="C1217" s="2">
        <v>6</v>
      </c>
      <c r="D1217" s="2" t="s">
        <v>839</v>
      </c>
    </row>
    <row r="1218" spans="1:4">
      <c r="A1218" s="3" t="s">
        <v>4931</v>
      </c>
      <c r="B1218" s="2" t="s">
        <v>4932</v>
      </c>
      <c r="C1218" s="2">
        <v>6</v>
      </c>
      <c r="D1218" s="2" t="s">
        <v>839</v>
      </c>
    </row>
    <row r="1219" spans="1:4">
      <c r="A1219" s="3" t="s">
        <v>3327</v>
      </c>
      <c r="B1219" s="2" t="s">
        <v>4933</v>
      </c>
      <c r="C1219" s="2">
        <v>6</v>
      </c>
      <c r="D1219" s="2" t="s">
        <v>839</v>
      </c>
    </row>
    <row r="1220" spans="1:4">
      <c r="A1220" s="3" t="s">
        <v>4934</v>
      </c>
      <c r="B1220" s="2" t="s">
        <v>4935</v>
      </c>
      <c r="C1220" s="2">
        <v>6</v>
      </c>
      <c r="D1220" s="2" t="s">
        <v>839</v>
      </c>
    </row>
    <row r="1221" spans="1:4">
      <c r="A1221" s="3" t="s">
        <v>4936</v>
      </c>
      <c r="B1221" s="2" t="s">
        <v>4937</v>
      </c>
      <c r="C1221" s="2">
        <v>6</v>
      </c>
      <c r="D1221" s="2" t="s">
        <v>839</v>
      </c>
    </row>
    <row r="1222" spans="1:4">
      <c r="A1222" s="3" t="s">
        <v>4938</v>
      </c>
      <c r="B1222" s="2" t="s">
        <v>4939</v>
      </c>
      <c r="C1222" s="2">
        <v>6</v>
      </c>
      <c r="D1222" s="2" t="s">
        <v>839</v>
      </c>
    </row>
    <row r="1223" spans="1:4">
      <c r="A1223" s="3" t="s">
        <v>4940</v>
      </c>
      <c r="B1223" s="2" t="s">
        <v>4941</v>
      </c>
      <c r="C1223" s="2">
        <v>6</v>
      </c>
      <c r="D1223" s="2" t="s">
        <v>839</v>
      </c>
    </row>
    <row r="1224" spans="1:4">
      <c r="A1224" s="3" t="s">
        <v>4942</v>
      </c>
      <c r="B1224" s="2" t="s">
        <v>4943</v>
      </c>
      <c r="C1224" s="2">
        <v>6</v>
      </c>
      <c r="D1224" s="2" t="s">
        <v>839</v>
      </c>
    </row>
    <row r="1225" spans="1:4">
      <c r="A1225" s="3" t="s">
        <v>4944</v>
      </c>
      <c r="B1225" s="2" t="s">
        <v>4945</v>
      </c>
      <c r="C1225" s="2">
        <v>6</v>
      </c>
      <c r="D1225" s="2" t="s">
        <v>839</v>
      </c>
    </row>
    <row r="1226" spans="1:4">
      <c r="A1226" s="3" t="s">
        <v>4946</v>
      </c>
      <c r="B1226" s="2" t="s">
        <v>4947</v>
      </c>
      <c r="C1226" s="2">
        <v>6</v>
      </c>
      <c r="D1226" s="2" t="s">
        <v>839</v>
      </c>
    </row>
    <row r="1227" spans="1:4">
      <c r="A1227" s="3" t="s">
        <v>4948</v>
      </c>
      <c r="B1227" s="2" t="s">
        <v>4949</v>
      </c>
      <c r="C1227" s="2">
        <v>6</v>
      </c>
      <c r="D1227" s="2" t="s">
        <v>839</v>
      </c>
    </row>
    <row r="1228" spans="1:4">
      <c r="A1228" s="3" t="s">
        <v>4950</v>
      </c>
      <c r="B1228" s="2" t="s">
        <v>4951</v>
      </c>
      <c r="C1228" s="2">
        <v>6</v>
      </c>
      <c r="D1228" s="2" t="s">
        <v>839</v>
      </c>
    </row>
    <row r="1229" spans="1:4">
      <c r="A1229" s="3" t="s">
        <v>4952</v>
      </c>
      <c r="B1229" s="2" t="s">
        <v>4953</v>
      </c>
      <c r="C1229" s="2">
        <v>6</v>
      </c>
      <c r="D1229" s="2" t="s">
        <v>839</v>
      </c>
    </row>
    <row r="1230" spans="1:4">
      <c r="A1230" s="3" t="s">
        <v>4954</v>
      </c>
      <c r="B1230" s="2" t="s">
        <v>3368</v>
      </c>
      <c r="C1230" s="2">
        <v>6</v>
      </c>
      <c r="D1230" s="2" t="s">
        <v>839</v>
      </c>
    </row>
    <row r="1231" spans="1:4">
      <c r="A1231" s="3" t="s">
        <v>4955</v>
      </c>
      <c r="B1231" s="2" t="s">
        <v>4956</v>
      </c>
      <c r="C1231" s="2">
        <v>6</v>
      </c>
      <c r="D1231" s="2" t="s">
        <v>839</v>
      </c>
    </row>
    <row r="1232" spans="1:4">
      <c r="A1232" s="3" t="s">
        <v>4957</v>
      </c>
      <c r="B1232" s="2" t="s">
        <v>4958</v>
      </c>
      <c r="C1232" s="2">
        <v>6</v>
      </c>
      <c r="D1232" s="2" t="s">
        <v>839</v>
      </c>
    </row>
    <row r="1233" spans="1:4">
      <c r="A1233" s="3" t="s">
        <v>4959</v>
      </c>
      <c r="B1233" s="2" t="s">
        <v>4960</v>
      </c>
      <c r="C1233" s="2">
        <v>6</v>
      </c>
      <c r="D1233" s="2" t="s">
        <v>839</v>
      </c>
    </row>
    <row r="1234" spans="1:4">
      <c r="A1234" s="3" t="s">
        <v>4961</v>
      </c>
      <c r="B1234" s="2" t="s">
        <v>4962</v>
      </c>
      <c r="C1234" s="2">
        <v>6</v>
      </c>
      <c r="D1234" s="2" t="s">
        <v>839</v>
      </c>
    </row>
    <row r="1235" spans="1:4">
      <c r="A1235" s="3" t="s">
        <v>4963</v>
      </c>
      <c r="B1235" s="2" t="s">
        <v>4964</v>
      </c>
      <c r="C1235" s="2">
        <v>6</v>
      </c>
      <c r="D1235" s="2" t="s">
        <v>839</v>
      </c>
    </row>
    <row r="1236" spans="1:4">
      <c r="A1236" s="3" t="s">
        <v>4965</v>
      </c>
      <c r="B1236" s="2" t="s">
        <v>4966</v>
      </c>
      <c r="C1236" s="2">
        <v>6</v>
      </c>
      <c r="D1236" s="2" t="s">
        <v>839</v>
      </c>
    </row>
    <row r="1237" spans="1:4">
      <c r="A1237" s="3" t="s">
        <v>4967</v>
      </c>
      <c r="B1237" s="2" t="s">
        <v>4968</v>
      </c>
      <c r="C1237" s="2">
        <v>6</v>
      </c>
      <c r="D1237" s="2" t="s">
        <v>839</v>
      </c>
    </row>
    <row r="1238" spans="1:4">
      <c r="A1238" s="3" t="s">
        <v>4969</v>
      </c>
      <c r="B1238" s="2" t="s">
        <v>4970</v>
      </c>
      <c r="C1238" s="2">
        <v>6</v>
      </c>
      <c r="D1238" s="2" t="s">
        <v>839</v>
      </c>
    </row>
    <row r="1239" spans="1:4">
      <c r="A1239" s="3" t="s">
        <v>4971</v>
      </c>
      <c r="B1239" s="2" t="s">
        <v>4972</v>
      </c>
      <c r="C1239" s="2">
        <v>6</v>
      </c>
      <c r="D1239" s="2" t="s">
        <v>839</v>
      </c>
    </row>
    <row r="1240" spans="1:4">
      <c r="A1240" s="3" t="s">
        <v>4973</v>
      </c>
      <c r="B1240" s="2" t="s">
        <v>4974</v>
      </c>
      <c r="C1240" s="2">
        <v>6</v>
      </c>
      <c r="D1240" s="2" t="s">
        <v>839</v>
      </c>
    </row>
    <row r="1241" spans="1:4">
      <c r="A1241" s="3" t="s">
        <v>4975</v>
      </c>
      <c r="B1241" s="2" t="s">
        <v>4976</v>
      </c>
      <c r="C1241" s="2">
        <v>6</v>
      </c>
      <c r="D1241" s="2" t="s">
        <v>839</v>
      </c>
    </row>
    <row r="1242" spans="1:4">
      <c r="A1242" s="3" t="s">
        <v>3411</v>
      </c>
      <c r="B1242" s="2" t="s">
        <v>3412</v>
      </c>
      <c r="C1242" s="2">
        <v>6</v>
      </c>
      <c r="D1242" s="2" t="s">
        <v>839</v>
      </c>
    </row>
    <row r="1243" spans="1:4">
      <c r="A1243" s="3" t="s">
        <v>3413</v>
      </c>
      <c r="B1243" s="2" t="s">
        <v>3414</v>
      </c>
      <c r="C1243" s="2">
        <v>6</v>
      </c>
      <c r="D1243" s="2" t="s">
        <v>839</v>
      </c>
    </row>
    <row r="1244" spans="1:4">
      <c r="A1244" s="3" t="s">
        <v>3415</v>
      </c>
      <c r="B1244" s="2" t="s">
        <v>4977</v>
      </c>
      <c r="C1244" s="2">
        <v>6</v>
      </c>
      <c r="D1244" s="2" t="s">
        <v>839</v>
      </c>
    </row>
  </sheetData>
  <mergeCells count="1">
    <mergeCell ref="A1:D2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55"/>
  <sheetViews>
    <sheetView showGridLines="0" topLeftCell="A37" workbookViewId="0">
      <selection activeCell="B69" sqref="B69"/>
    </sheetView>
  </sheetViews>
  <sheetFormatPr defaultColWidth="0" defaultRowHeight="13.8"/>
  <cols>
    <col min="1" max="1" width="14" customWidth="1"/>
    <col min="2" max="3" width="16" customWidth="1"/>
    <col min="4" max="4" width="13" customWidth="1"/>
    <col min="5" max="5" width="18" customWidth="1"/>
    <col min="6" max="7" width="16" customWidth="1"/>
    <col min="8" max="8" width="15" customWidth="1"/>
    <col min="9" max="9" width="16" customWidth="1"/>
    <col min="10" max="10" width="18" customWidth="1"/>
    <col min="11" max="12" width="14" customWidth="1"/>
    <col min="13" max="13" width="22" customWidth="1"/>
    <col min="14" max="14" width="20" customWidth="1"/>
    <col min="15" max="15" width="8.796875" customWidth="1"/>
    <col min="16" max="16" width="8.796875" hidden="1" customWidth="1"/>
  </cols>
  <sheetData>
    <row r="1" spans="1:16" ht="19.2" customHeight="1">
      <c r="A1" s="314" t="s">
        <v>5166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261"/>
      <c r="P1" s="261"/>
    </row>
    <row r="2" spans="1:16" ht="19.2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261"/>
      <c r="P2" s="261"/>
    </row>
    <row r="3" spans="1:16" ht="16.05" customHeight="1">
      <c r="A3" s="345" t="s">
        <v>5167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275"/>
      <c r="P3" s="275"/>
    </row>
    <row r="5" spans="1:16" ht="24" customHeight="1">
      <c r="A5" s="32" t="s">
        <v>5168</v>
      </c>
      <c r="B5" s="329" t="s">
        <v>5018</v>
      </c>
      <c r="C5" s="329"/>
      <c r="D5" s="32" t="s">
        <v>5169</v>
      </c>
      <c r="E5" s="330">
        <f>CONFIGURAZIONE!B73</f>
        <v>30000</v>
      </c>
      <c r="F5" s="330"/>
      <c r="G5" s="32" t="s">
        <v>5170</v>
      </c>
      <c r="H5" s="331">
        <f>IF(CONFIGURAZIONE!$B$7&lt;&gt;2026,"",IFERROR(IF((E5+INDEX($C$9:$C$11,MATCH(B5,$A$9:$A$11,0)))/(1-INDEX($I$9:$I$11,MATCH(B5,$A$9:$A$11,0))/INDEX($B$9:$B$11,MATCH(B5,$A$9:$A$11,0)))&gt;CONFIGURAZIONE!$B$14,"",(E5+INDEX($C$9:$C$11,MATCH(B5,$A$9:$A$11,0)))/(1-INDEX($I$9:$I$11,MATCH(B5,$A$9:$A$11,0))/INDEX($B$9:$B$11,MATCH(B5,$A$9:$A$11,0)))),0))</f>
        <v>78292.667849411664</v>
      </c>
      <c r="I5" s="331"/>
      <c r="J5" s="32" t="s">
        <v>5171</v>
      </c>
      <c r="K5" s="332">
        <f>IF(OR(H5="",H5=0,$M$5&gt;=12),0,MAX(0,(H5-CALCOLO!B9)/(12-$M$5)))</f>
        <v>6365.666962352916</v>
      </c>
      <c r="L5" s="332"/>
      <c r="M5" s="33">
        <f>IFERROR(IF(CONFIGURAZIONE!B7&lt;YEAR(CONFIGURAZIONE!B68),12,IF(CONFIGURAZIONE!B7&gt;YEAR(CONFIGURAZIONE!B68),0,MONTH(CONFIGURAZIONE!B68))),0)</f>
        <v>8</v>
      </c>
      <c r="N5" s="33" t="s">
        <v>5172</v>
      </c>
    </row>
    <row r="7" spans="1:16">
      <c r="A7" s="333" t="s">
        <v>5173</v>
      </c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</row>
    <row r="8" spans="1:16" ht="28.8" customHeight="1">
      <c r="A8" s="34" t="s">
        <v>4996</v>
      </c>
      <c r="B8" s="34" t="s">
        <v>5174</v>
      </c>
      <c r="C8" s="34" t="s">
        <v>5175</v>
      </c>
      <c r="D8" s="34" t="s">
        <v>439</v>
      </c>
      <c r="E8" s="34" t="s">
        <v>513</v>
      </c>
      <c r="F8" s="34" t="s">
        <v>5176</v>
      </c>
      <c r="G8" s="34" t="s">
        <v>5177</v>
      </c>
      <c r="H8" s="34" t="s">
        <v>5178</v>
      </c>
      <c r="I8" s="34" t="s">
        <v>5179</v>
      </c>
      <c r="J8" s="34" t="s">
        <v>5180</v>
      </c>
      <c r="K8" s="34" t="s">
        <v>5181</v>
      </c>
      <c r="L8" s="34" t="s">
        <v>437</v>
      </c>
      <c r="M8" s="34" t="s">
        <v>66</v>
      </c>
      <c r="N8" s="34" t="s">
        <v>9</v>
      </c>
    </row>
    <row r="9" spans="1:16" ht="24" customHeight="1">
      <c r="A9" s="24" t="s">
        <v>5008</v>
      </c>
      <c r="B9" s="35">
        <v>78200</v>
      </c>
      <c r="C9" s="35">
        <v>20700</v>
      </c>
      <c r="D9" s="36">
        <f>CALCOLO!B16</f>
        <v>0.78</v>
      </c>
      <c r="E9" s="37">
        <f>B9*D9</f>
        <v>60996</v>
      </c>
      <c r="F9" s="37">
        <f>IF(CONFIGURAZIONE!$B$48="Sì",CONFIGURAZIONE!$B$47,IF(CONFIGURAZIONE!$B$28="Gestione Separata – professionista",MIN(E9,CONFIGURAZIONE!$B$36)*CONFIGURAZIONE!$B$29,IF(CONFIGURAZIONE!$B$28="Gestione Separata – altra copertura/pensione",MIN(E9,CONFIGURAZIONE!$B$36)*CONFIGURAZIONE!$B$30,IF(CONFIGURAZIONE!$B$28="Artigiano",(((CONFIGURAZIONE!$B$38-CONFIGURAZIONE!$B$40)*(1-CONFIGURAZIONE!$B$42)+CONFIGURAZIONE!$B$40)*CALCOLO!$G$9/12)+MAX(0,MIN(E9,IF(CONFIGURAZIONE!$B$37="Sì",CONFIGURAZIONE!$B$36,CONFIGURAZIONE!$B$35),CONFIGURAZIONE!$B$34)-CONFIGURAZIONE!$B$33*CALCOLO!$G$9/12)*CONFIGURAZIONE!$B$31*(1-CONFIGURAZIONE!$B$42)+MAX(0,MIN(E9,IF(CONFIGURAZIONE!$B$37="Sì",CONFIGURAZIONE!$B$36,CONFIGURAZIONE!$B$35))-CONFIGURAZIONE!$B$34)*(CONFIGURAZIONE!$B$31+1%)*(1-CONFIGURAZIONE!$B$42),IF(CONFIGURAZIONE!$B$28="Commerciante",(((CONFIGURAZIONE!$B$39-CONFIGURAZIONE!$B$40)*(1-CONFIGURAZIONE!$B$42)+CONFIGURAZIONE!$B$40)*CALCOLO!$G$9/12)+MAX(0,MIN(E9,IF(CONFIGURAZIONE!$B$37="Sì",CONFIGURAZIONE!$B$36,CONFIGURAZIONE!$B$35),CONFIGURAZIONE!$B$34)-CONFIGURAZIONE!$B$33*CALCOLO!$G$9/12)*CONFIGURAZIONE!$B$32*(1-CONFIGURAZIONE!$B$42)+MAX(0,MIN(E9,IF(CONFIGURAZIONE!$B$37="Sì",CONFIGURAZIONE!$B$36,CONFIGURAZIONE!$B$35))-CONFIGURAZIONE!$B$34)*(CONFIGURAZIONE!$B$32+1%)*(1-CONFIGURAZIONE!$B$42),IF(CONFIGURAZIONE!$B$28="Cassa professionale / manuale",E9*CONFIGURAZIONE!$B$43+CONFIGURAZIONE!$B$44,0))))))</f>
        <v>15901.6572</v>
      </c>
      <c r="G9" s="37">
        <f>IF(OR(CONFIGURAZIONE!$B$7&lt;&gt;2026,B9&gt;CONFIGURAZIONE!$B$14),"",MAX(0,E9-F9))</f>
        <v>45094.342799999999</v>
      </c>
      <c r="H9" s="37">
        <f>IF(G9="","",G9*CONFIGURAZIONE!$B$12)</f>
        <v>6764.1514199999992</v>
      </c>
      <c r="I9" s="37">
        <f>IF(H9="","",F9+H9)</f>
        <v>22665.80862</v>
      </c>
      <c r="J9" s="37">
        <f>IF(I9="","",B9-C9-I9)</f>
        <v>34834.191380000004</v>
      </c>
      <c r="K9" s="38">
        <f>IF(OR(B9=0,J9=""),"",J9/B9)</f>
        <v>0.44545001764705888</v>
      </c>
      <c r="L9" s="38">
        <f>IF(CONFIGURAZIONE!$B$16=0,0,B9/CONFIGURAZIONE!$B$16)</f>
        <v>0.92</v>
      </c>
      <c r="M9" s="23" t="str">
        <f>IF(CONFIGURAZIONE!$B$7&lt;&gt;2026,"BLOCCO · RELEASE SOLO 2026",IF(B9&gt;CONFIGURAZIONE!$B$14,"BLOCCO · OLTRE 100.000 €",IF(B9&gt;CONFIGURAZIONE!$B$16,"ATTENZIONE · USCITA DAL REGIME","ENTRO SOGLIA")))</f>
        <v>ENTRO SOGLIA</v>
      </c>
      <c r="N9" s="23" t="str">
        <f>IF(CONFIGURAZIONE!$B$7&lt;&gt;2026,"Anno non supportato",IF(B9&gt;CONFIGURAZIONE!$B$14,"Calcolo forfettario non applicabile",IF(K9="","",IF(K9&lt;30%,"Margine netto basso",IF(L9&gt;100%,"Pianificare la fuoriuscita","Scenario gestibile")))))</f>
        <v>Scenario gestibile</v>
      </c>
    </row>
    <row r="10" spans="1:16" ht="24" customHeight="1">
      <c r="A10" s="24" t="s">
        <v>5018</v>
      </c>
      <c r="B10" s="35">
        <v>87000</v>
      </c>
      <c r="C10" s="35">
        <v>25600</v>
      </c>
      <c r="D10" s="36">
        <f>CALCOLO!B16</f>
        <v>0.78</v>
      </c>
      <c r="E10" s="37">
        <f>B10*D10</f>
        <v>67860</v>
      </c>
      <c r="F10" s="37">
        <f>IF(CONFIGURAZIONE!$B$48="Sì",CONFIGURAZIONE!$B$47,IF(CONFIGURAZIONE!$B$28="Gestione Separata – professionista",MIN(E10,CONFIGURAZIONE!$B$36)*CONFIGURAZIONE!$B$29,IF(CONFIGURAZIONE!$B$28="Gestione Separata – altra copertura/pensione",MIN(E10,CONFIGURAZIONE!$B$36)*CONFIGURAZIONE!$B$30,IF(CONFIGURAZIONE!$B$28="Artigiano",(((CONFIGURAZIONE!$B$38-CONFIGURAZIONE!$B$40)*(1-CONFIGURAZIONE!$B$42)+CONFIGURAZIONE!$B$40)*CALCOLO!$G$9/12)+MAX(0,MIN(E10,IF(CONFIGURAZIONE!$B$37="Sì",CONFIGURAZIONE!$B$36,CONFIGURAZIONE!$B$35),CONFIGURAZIONE!$B$34)-CONFIGURAZIONE!$B$33*CALCOLO!$G$9/12)*CONFIGURAZIONE!$B$31*(1-CONFIGURAZIONE!$B$42)+MAX(0,MIN(E10,IF(CONFIGURAZIONE!$B$37="Sì",CONFIGURAZIONE!$B$36,CONFIGURAZIONE!$B$35))-CONFIGURAZIONE!$B$34)*(CONFIGURAZIONE!$B$31+1%)*(1-CONFIGURAZIONE!$B$42),IF(CONFIGURAZIONE!$B$28="Commerciante",(((CONFIGURAZIONE!$B$39-CONFIGURAZIONE!$B$40)*(1-CONFIGURAZIONE!$B$42)+CONFIGURAZIONE!$B$40)*CALCOLO!$G$9/12)+MAX(0,MIN(E10,IF(CONFIGURAZIONE!$B$37="Sì",CONFIGURAZIONE!$B$36,CONFIGURAZIONE!$B$35),CONFIGURAZIONE!$B$34)-CONFIGURAZIONE!$B$33*CALCOLO!$G$9/12)*CONFIGURAZIONE!$B$32*(1-CONFIGURAZIONE!$B$42)+MAX(0,MIN(E10,IF(CONFIGURAZIONE!$B$37="Sì",CONFIGURAZIONE!$B$36,CONFIGURAZIONE!$B$35))-CONFIGURAZIONE!$B$34)*(CONFIGURAZIONE!$B$32+1%)*(1-CONFIGURAZIONE!$B$42),IF(CONFIGURAZIONE!$B$28="Cassa professionale / manuale",E10*CONFIGURAZIONE!$B$43+CONFIGURAZIONE!$B$44,0))))))</f>
        <v>17691.101999999999</v>
      </c>
      <c r="G10" s="37">
        <f>IF(OR(CONFIGURAZIONE!$B$7&lt;&gt;2026,B10&gt;CONFIGURAZIONE!$B$14),"",MAX(0,E10-F10))</f>
        <v>50168.898000000001</v>
      </c>
      <c r="H10" s="37">
        <f>IF(G10="","",G10*CONFIGURAZIONE!$B$12)</f>
        <v>7525.3346999999994</v>
      </c>
      <c r="I10" s="37">
        <f>IF(H10="","",F10+H10)</f>
        <v>25216.436699999998</v>
      </c>
      <c r="J10" s="37">
        <f>IF(I10="","",B10-C10-I10)</f>
        <v>36183.563300000002</v>
      </c>
      <c r="K10" s="38">
        <f>IF(OR(B10=0,J10=""),"",J10/B10)</f>
        <v>0.41590302643678162</v>
      </c>
      <c r="L10" s="38">
        <f>IF(CONFIGURAZIONE!$B$16=0,0,B10/CONFIGURAZIONE!$B$16)</f>
        <v>1.0235294117647058</v>
      </c>
      <c r="M10" s="23" t="str">
        <f>IF(CONFIGURAZIONE!$B$7&lt;&gt;2026,"BLOCCO · RELEASE SOLO 2026",IF(B10&gt;CONFIGURAZIONE!$B$14,"BLOCCO · OLTRE 100.000 €",IF(B10&gt;CONFIGURAZIONE!$B$16,"ATTENZIONE · USCITA DAL REGIME","ENTRO SOGLIA")))</f>
        <v>ATTENZIONE · USCITA DAL REGIME</v>
      </c>
      <c r="N10" s="23" t="str">
        <f>IF(CONFIGURAZIONE!$B$7&lt;&gt;2026,"Anno non supportato",IF(B10&gt;CONFIGURAZIONE!$B$14,"Calcolo forfettario non applicabile",IF(K10="","",IF(K10&lt;30%,"Margine netto basso",IF(L10&gt;100%,"Pianificare la fuoriuscita","Scenario gestibile")))))</f>
        <v>Pianificare la fuoriuscita</v>
      </c>
    </row>
    <row r="11" spans="1:16" ht="24" customHeight="1">
      <c r="A11" s="24" t="s">
        <v>5035</v>
      </c>
      <c r="B11" s="35">
        <v>97900</v>
      </c>
      <c r="C11" s="35">
        <v>30300</v>
      </c>
      <c r="D11" s="36">
        <f>CALCOLO!B16</f>
        <v>0.78</v>
      </c>
      <c r="E11" s="37">
        <f>B11*D11</f>
        <v>76362</v>
      </c>
      <c r="F11" s="37">
        <f>IF(CONFIGURAZIONE!$B$48="Sì",CONFIGURAZIONE!$B$47,IF(CONFIGURAZIONE!$B$28="Gestione Separata – professionista",MIN(E11,CONFIGURAZIONE!$B$36)*CONFIGURAZIONE!$B$29,IF(CONFIGURAZIONE!$B$28="Gestione Separata – altra copertura/pensione",MIN(E11,CONFIGURAZIONE!$B$36)*CONFIGURAZIONE!$B$30,IF(CONFIGURAZIONE!$B$28="Artigiano",(((CONFIGURAZIONE!$B$38-CONFIGURAZIONE!$B$40)*(1-CONFIGURAZIONE!$B$42)+CONFIGURAZIONE!$B$40)*CALCOLO!$G$9/12)+MAX(0,MIN(E11,IF(CONFIGURAZIONE!$B$37="Sì",CONFIGURAZIONE!$B$36,CONFIGURAZIONE!$B$35),CONFIGURAZIONE!$B$34)-CONFIGURAZIONE!$B$33*CALCOLO!$G$9/12)*CONFIGURAZIONE!$B$31*(1-CONFIGURAZIONE!$B$42)+MAX(0,MIN(E11,IF(CONFIGURAZIONE!$B$37="Sì",CONFIGURAZIONE!$B$36,CONFIGURAZIONE!$B$35))-CONFIGURAZIONE!$B$34)*(CONFIGURAZIONE!$B$31+1%)*(1-CONFIGURAZIONE!$B$42),IF(CONFIGURAZIONE!$B$28="Commerciante",(((CONFIGURAZIONE!$B$39-CONFIGURAZIONE!$B$40)*(1-CONFIGURAZIONE!$B$42)+CONFIGURAZIONE!$B$40)*CALCOLO!$G$9/12)+MAX(0,MIN(E11,IF(CONFIGURAZIONE!$B$37="Sì",CONFIGURAZIONE!$B$36,CONFIGURAZIONE!$B$35),CONFIGURAZIONE!$B$34)-CONFIGURAZIONE!$B$33*CALCOLO!$G$9/12)*CONFIGURAZIONE!$B$32*(1-CONFIGURAZIONE!$B$42)+MAX(0,MIN(E11,IF(CONFIGURAZIONE!$B$37="Sì",CONFIGURAZIONE!$B$36,CONFIGURAZIONE!$B$35))-CONFIGURAZIONE!$B$34)*(CONFIGURAZIONE!$B$32+1%)*(1-CONFIGURAZIONE!$B$42),IF(CONFIGURAZIONE!$B$28="Cassa professionale / manuale",E11*CONFIGURAZIONE!$B$43+CONFIGURAZIONE!$B$44,0))))))</f>
        <v>19907.573399999997</v>
      </c>
      <c r="G11" s="37">
        <f>IF(OR(CONFIGURAZIONE!$B$7&lt;&gt;2026,B11&gt;CONFIGURAZIONE!$B$14),"",MAX(0,E11-F11))</f>
        <v>56454.426600000006</v>
      </c>
      <c r="H11" s="37">
        <f>IF(G11="","",G11*CONFIGURAZIONE!$B$12)</f>
        <v>8468.1639900000009</v>
      </c>
      <c r="I11" s="37">
        <f>IF(H11="","",F11+H11)</f>
        <v>28375.737389999998</v>
      </c>
      <c r="J11" s="37">
        <f>IF(I11="","",B11-C11-I11)</f>
        <v>39224.262610000005</v>
      </c>
      <c r="K11" s="38">
        <f>IF(OR(B11=0,J11=""),"",J11/B11)</f>
        <v>0.40065641072522989</v>
      </c>
      <c r="L11" s="38">
        <f>IF(CONFIGURAZIONE!$B$16=0,0,B11/CONFIGURAZIONE!$B$16)</f>
        <v>1.151764705882353</v>
      </c>
      <c r="M11" s="23" t="str">
        <f>IF(CONFIGURAZIONE!$B$7&lt;&gt;2026,"BLOCCO · RELEASE SOLO 2026",IF(B11&gt;CONFIGURAZIONE!$B$14,"BLOCCO · OLTRE 100.000 €",IF(B11&gt;CONFIGURAZIONE!$B$16,"ATTENZIONE · USCITA DAL REGIME","ENTRO SOGLIA")))</f>
        <v>ATTENZIONE · USCITA DAL REGIME</v>
      </c>
      <c r="N11" s="23" t="str">
        <f>IF(CONFIGURAZIONE!$B$7&lt;&gt;2026,"Anno non supportato",IF(B11&gt;CONFIGURAZIONE!$B$14,"Calcolo forfettario non applicabile",IF(K11="","",IF(K11&lt;30%,"Margine netto basso",IF(L11&gt;100%,"Pianificare la fuoriuscita","Scenario gestibile")))))</f>
        <v>Pianificare la fuoriuscita</v>
      </c>
    </row>
    <row r="13" spans="1:16">
      <c r="A13" s="322" t="s">
        <v>5182</v>
      </c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</row>
    <row r="14" spans="1:16" ht="19.2" customHeight="1">
      <c r="A14" s="349" t="s">
        <v>30</v>
      </c>
      <c r="B14" s="349"/>
      <c r="C14" s="351" t="s">
        <v>5183</v>
      </c>
      <c r="D14" s="351"/>
      <c r="E14" s="341" t="s">
        <v>5184</v>
      </c>
      <c r="F14" s="341"/>
      <c r="G14" s="343" t="s">
        <v>5185</v>
      </c>
      <c r="H14" s="343"/>
      <c r="I14" s="334" t="s">
        <v>5186</v>
      </c>
      <c r="J14" s="334"/>
      <c r="K14" s="336" t="s">
        <v>5187</v>
      </c>
      <c r="L14" s="336"/>
      <c r="M14" s="338" t="s">
        <v>5188</v>
      </c>
      <c r="N14" s="338"/>
    </row>
    <row r="15" spans="1:16" ht="19.2" customHeight="1">
      <c r="A15" s="350">
        <f>INDEX($B$9:$B$11,MATCH($B$5,$A$9:$A$11,0))</f>
        <v>87000</v>
      </c>
      <c r="B15" s="350"/>
      <c r="C15" s="340">
        <f>INDEX($F$9:$F$11,MATCH($B$5,$A$9:$A$11,0))</f>
        <v>17691.101999999999</v>
      </c>
      <c r="D15" s="340"/>
      <c r="E15" s="342">
        <f>INDEX($H$9:$H$11,MATCH($B$5,$A$9:$A$11,0))</f>
        <v>7525.3346999999994</v>
      </c>
      <c r="F15" s="342"/>
      <c r="G15" s="344">
        <f>INDEX($J$9:$J$11,MATCH($B$5,$A$9:$A$11,0))</f>
        <v>36183.563300000002</v>
      </c>
      <c r="H15" s="344"/>
      <c r="I15" s="335">
        <f>INDEX($K$9:$K$11,MATCH($B$5,$A$9:$A$11,0))</f>
        <v>0.41590302643678162</v>
      </c>
      <c r="J15" s="335"/>
      <c r="K15" s="337">
        <f>INDEX($L$9:$L$11,MATCH($B$5,$A$9:$A$11,0))</f>
        <v>1.0235294117647058</v>
      </c>
      <c r="L15" s="337"/>
      <c r="M15" s="339" t="str">
        <f>INDEX($M$9:$M$11,MATCH($B$5,$A$9:$A$11,0))</f>
        <v>ATTENZIONE · USCITA DAL REGIME</v>
      </c>
      <c r="N15" s="339"/>
    </row>
    <row r="16" spans="1:16" ht="19.2" customHeight="1">
      <c r="A16" s="350"/>
      <c r="B16" s="350"/>
      <c r="C16" s="340"/>
      <c r="D16" s="340"/>
      <c r="E16" s="342"/>
      <c r="F16" s="342"/>
      <c r="G16" s="344"/>
      <c r="H16" s="344"/>
      <c r="I16" s="335"/>
      <c r="J16" s="335"/>
      <c r="K16" s="337"/>
      <c r="L16" s="337"/>
      <c r="M16" s="339"/>
      <c r="N16" s="339"/>
    </row>
    <row r="17" spans="1:14" ht="19.2" customHeight="1">
      <c r="A17" s="350"/>
      <c r="B17" s="350"/>
      <c r="C17" s="340"/>
      <c r="D17" s="340"/>
      <c r="E17" s="342"/>
      <c r="F17" s="342"/>
      <c r="G17" s="344"/>
      <c r="H17" s="344"/>
      <c r="I17" s="335"/>
      <c r="J17" s="335"/>
      <c r="K17" s="337"/>
      <c r="L17" s="337"/>
      <c r="M17" s="339"/>
      <c r="N17" s="339"/>
    </row>
    <row r="19" spans="1:14">
      <c r="A19" s="333" t="s">
        <v>5189</v>
      </c>
      <c r="B19" s="333"/>
      <c r="C19" s="333"/>
      <c r="D19" s="333"/>
      <c r="E19" s="333"/>
      <c r="F19" s="333"/>
      <c r="G19" s="333"/>
      <c r="H19" s="333"/>
      <c r="I19" s="333"/>
      <c r="J19" s="333"/>
      <c r="K19" s="333"/>
      <c r="L19" s="333"/>
      <c r="M19" s="333"/>
      <c r="N19" s="333"/>
    </row>
    <row r="20" spans="1:14" ht="27.15" customHeight="1">
      <c r="A20" s="39" t="s">
        <v>512</v>
      </c>
      <c r="B20" s="39" t="s">
        <v>2</v>
      </c>
      <c r="C20" s="39" t="s">
        <v>5190</v>
      </c>
      <c r="D20" s="39" t="s">
        <v>5191</v>
      </c>
      <c r="E20" s="39" t="s">
        <v>5192</v>
      </c>
      <c r="F20" s="39" t="s">
        <v>5193</v>
      </c>
      <c r="G20" s="39" t="s">
        <v>5194</v>
      </c>
      <c r="H20" s="39" t="s">
        <v>5195</v>
      </c>
      <c r="I20" s="39" t="s">
        <v>5196</v>
      </c>
      <c r="J20" s="39" t="s">
        <v>5197</v>
      </c>
      <c r="K20" s="347" t="s">
        <v>5198</v>
      </c>
      <c r="L20" s="347"/>
      <c r="M20" s="347"/>
      <c r="N20" s="347"/>
    </row>
    <row r="21" spans="1:14">
      <c r="A21" s="40" t="s">
        <v>801</v>
      </c>
      <c r="B21" s="40">
        <v>1</v>
      </c>
      <c r="C21" s="41">
        <f>CALCOLO!C48</f>
        <v>6104</v>
      </c>
      <c r="D21" s="42">
        <f>IF(B21&lt;=$M$5,C21,IF($M$5=12,0,MAX(0,(INDEX($B$9:$B$11,MATCH($B$5,$A$9:$A$11,0))-CALCOLO!$B$9)/(12-$M$5))))</f>
        <v>6104</v>
      </c>
      <c r="E21" s="41">
        <f>CALCOLO!D48</f>
        <v>1476</v>
      </c>
      <c r="F21" s="42">
        <f>IF(B21&lt;=$M$5,E21,IF($M$5=12,0,MAX(0,(INDEX($C$9:$C$11,MATCH($B$5,$A$9:$A$11,0))-CALCOLO!$B$13)/(12-$M$5))))</f>
        <v>1476</v>
      </c>
      <c r="G21" s="42">
        <f>SUM($D$21:D21)</f>
        <v>6104</v>
      </c>
      <c r="H21" s="42">
        <f>CONFIGURAZIONE!$B$16</f>
        <v>85000</v>
      </c>
      <c r="I21" s="42">
        <f>CONFIGURAZIONE!$B$14</f>
        <v>100000</v>
      </c>
      <c r="J21" s="42">
        <f>IF(OR(CONFIGURAZIONE!$B$7&lt;&gt;2026,INDEX($B$9:$B$11,MATCH($B$5,$A$9:$A$11,0))&gt;CONFIGURAZIONE!$B$14),"",INDEX($I$9:$I$11,MATCH($B$5,$A$9:$A$11,0))/12)</f>
        <v>2101.369725</v>
      </c>
      <c r="K21" s="348" t="str">
        <f>IF(CONFIGURAZIONE!$B$7&lt;&gt;2026,"Release utilizzabile fiscalmente solo per il 2026",IF(INDEX($B$9:$B$11,MATCH($B$5,$A$9:$A$11,0))&gt;CONFIGURAZIONE!$B$14,"Scenario oltre € 100.000: calcolo forfettario bloccato",IF(INDEX($B$9:$B$11,MATCH($B$5,$A$9:$A$11,0))&gt;CONFIGURAZIONE!$B$16,"Scenario oltre la soglia ordinaria: pianificare il cambio di regime","Scenario entro la soglia ordinaria")))</f>
        <v>Scenario oltre la soglia ordinaria: pianificare il cambio di regime</v>
      </c>
      <c r="L21" s="348"/>
      <c r="M21" s="348"/>
      <c r="N21" s="348"/>
    </row>
    <row r="22" spans="1:14">
      <c r="A22" s="40" t="s">
        <v>802</v>
      </c>
      <c r="B22" s="40">
        <v>2</v>
      </c>
      <c r="C22" s="41">
        <f>CALCOLO!C49</f>
        <v>6204</v>
      </c>
      <c r="D22" s="42">
        <f>IF(B22&lt;=$M$5,C22,IF($M$5=12,0,MAX(0,(INDEX($B$9:$B$11,MATCH($B$5,$A$9:$A$11,0))-CALCOLO!$B$9)/(12-$M$5))))</f>
        <v>6204</v>
      </c>
      <c r="E22" s="41">
        <f>CALCOLO!D49</f>
        <v>976</v>
      </c>
      <c r="F22" s="42">
        <f>IF(B22&lt;=$M$5,E22,IF($M$5=12,0,MAX(0,(INDEX($C$9:$C$11,MATCH($B$5,$A$9:$A$11,0))-CALCOLO!$B$13)/(12-$M$5))))</f>
        <v>976</v>
      </c>
      <c r="G22" s="42">
        <f>SUM($D$21:D22)</f>
        <v>12308</v>
      </c>
      <c r="H22" s="42">
        <f>CONFIGURAZIONE!$B$16</f>
        <v>85000</v>
      </c>
      <c r="I22" s="42">
        <f>CONFIGURAZIONE!$B$14</f>
        <v>100000</v>
      </c>
      <c r="J22" s="42">
        <f>IF(OR(CONFIGURAZIONE!$B$7&lt;&gt;2026,INDEX($B$9:$B$11,MATCH($B$5,$A$9:$A$11,0))&gt;CONFIGURAZIONE!$B$14),"",INDEX($I$9:$I$11,MATCH($B$5,$A$9:$A$11,0))/12)</f>
        <v>2101.369725</v>
      </c>
      <c r="K22" s="348"/>
      <c r="L22" s="348"/>
      <c r="M22" s="348"/>
      <c r="N22" s="348"/>
    </row>
    <row r="23" spans="1:14">
      <c r="A23" s="40" t="s">
        <v>803</v>
      </c>
      <c r="B23" s="40">
        <v>3</v>
      </c>
      <c r="C23" s="41">
        <f>CALCOLO!C50</f>
        <v>6304</v>
      </c>
      <c r="D23" s="42">
        <f>IF(B23&lt;=$M$5,C23,IF($M$5=12,0,MAX(0,(INDEX($B$9:$B$11,MATCH($B$5,$A$9:$A$11,0))-CALCOLO!$B$9)/(12-$M$5))))</f>
        <v>6304</v>
      </c>
      <c r="E23" s="41">
        <f>CALCOLO!D50</f>
        <v>2074</v>
      </c>
      <c r="F23" s="42">
        <f>IF(B23&lt;=$M$5,E23,IF($M$5=12,0,MAX(0,(INDEX($C$9:$C$11,MATCH($B$5,$A$9:$A$11,0))-CALCOLO!$B$13)/(12-$M$5))))</f>
        <v>2074</v>
      </c>
      <c r="G23" s="42">
        <f>SUM($D$21:D23)</f>
        <v>18612</v>
      </c>
      <c r="H23" s="42">
        <f>CONFIGURAZIONE!$B$16</f>
        <v>85000</v>
      </c>
      <c r="I23" s="42">
        <f>CONFIGURAZIONE!$B$14</f>
        <v>100000</v>
      </c>
      <c r="J23" s="42">
        <f>IF(OR(CONFIGURAZIONE!$B$7&lt;&gt;2026,INDEX($B$9:$B$11,MATCH($B$5,$A$9:$A$11,0))&gt;CONFIGURAZIONE!$B$14),"",INDEX($I$9:$I$11,MATCH($B$5,$A$9:$A$11,0))/12)</f>
        <v>2101.369725</v>
      </c>
      <c r="K23" s="22"/>
      <c r="L23" s="22"/>
      <c r="M23" s="22"/>
      <c r="N23" s="22"/>
    </row>
    <row r="24" spans="1:14">
      <c r="A24" s="40" t="s">
        <v>804</v>
      </c>
      <c r="B24" s="40">
        <v>4</v>
      </c>
      <c r="C24" s="41">
        <f>CALCOLO!C51</f>
        <v>7404</v>
      </c>
      <c r="D24" s="42">
        <f>IF(B24&lt;=$M$5,C24,IF($M$5=12,0,MAX(0,(INDEX($B$9:$B$11,MATCH($B$5,$A$9:$A$11,0))-CALCOLO!$B$9)/(12-$M$5))))</f>
        <v>7404</v>
      </c>
      <c r="E24" s="41">
        <f>CALCOLO!D51</f>
        <v>2562</v>
      </c>
      <c r="F24" s="42">
        <f>IF(B24&lt;=$M$5,E24,IF($M$5=12,0,MAX(0,(INDEX($C$9:$C$11,MATCH($B$5,$A$9:$A$11,0))-CALCOLO!$B$13)/(12-$M$5))))</f>
        <v>2562</v>
      </c>
      <c r="G24" s="42">
        <f>SUM($D$21:D24)</f>
        <v>26016</v>
      </c>
      <c r="H24" s="42">
        <f>CONFIGURAZIONE!$B$16</f>
        <v>85000</v>
      </c>
      <c r="I24" s="42">
        <f>CONFIGURAZIONE!$B$14</f>
        <v>100000</v>
      </c>
      <c r="J24" s="42">
        <f>IF(OR(CONFIGURAZIONE!$B$7&lt;&gt;2026,INDEX($B$9:$B$11,MATCH($B$5,$A$9:$A$11,0))&gt;CONFIGURAZIONE!$B$14),"",INDEX($I$9:$I$11,MATCH($B$5,$A$9:$A$11,0))/12)</f>
        <v>2101.369725</v>
      </c>
      <c r="K24" s="348" t="str">
        <f>IF(CONFIGURAZIONE!$B$7&lt;&gt;2026,"Anno non supportato",IF(H5="","Il netto obiettivo richiederebbe incassi oltre € 100.000","Il netto obiettivo è compatibile con la soglia di uscita immediata"))</f>
        <v>Il netto obiettivo è compatibile con la soglia di uscita immediata</v>
      </c>
      <c r="L24" s="348"/>
      <c r="M24" s="348"/>
      <c r="N24" s="348"/>
    </row>
    <row r="25" spans="1:14">
      <c r="A25" s="40" t="s">
        <v>805</v>
      </c>
      <c r="B25" s="40">
        <v>5</v>
      </c>
      <c r="C25" s="41">
        <f>CALCOLO!C52</f>
        <v>7004</v>
      </c>
      <c r="D25" s="42">
        <f>IF(B25&lt;=$M$5,C25,IF($M$5=12,0,MAX(0,(INDEX($B$9:$B$11,MATCH($B$5,$A$9:$A$11,0))-CALCOLO!$B$9)/(12-$M$5))))</f>
        <v>7004</v>
      </c>
      <c r="E25" s="41">
        <f>CALCOLO!D52</f>
        <v>3172</v>
      </c>
      <c r="F25" s="42">
        <f>IF(B25&lt;=$M$5,E25,IF($M$5=12,0,MAX(0,(INDEX($C$9:$C$11,MATCH($B$5,$A$9:$A$11,0))-CALCOLO!$B$13)/(12-$M$5))))</f>
        <v>3172</v>
      </c>
      <c r="G25" s="42">
        <f>SUM($D$21:D25)</f>
        <v>33020</v>
      </c>
      <c r="H25" s="42">
        <f>CONFIGURAZIONE!$B$16</f>
        <v>85000</v>
      </c>
      <c r="I25" s="42">
        <f>CONFIGURAZIONE!$B$14</f>
        <v>100000</v>
      </c>
      <c r="J25" s="42">
        <f>IF(OR(CONFIGURAZIONE!$B$7&lt;&gt;2026,INDEX($B$9:$B$11,MATCH($B$5,$A$9:$A$11,0))&gt;CONFIGURAZIONE!$B$14),"",INDEX($I$9:$I$11,MATCH($B$5,$A$9:$A$11,0))/12)</f>
        <v>2101.369725</v>
      </c>
      <c r="K25" s="348"/>
      <c r="L25" s="348"/>
      <c r="M25" s="348"/>
      <c r="N25" s="348"/>
    </row>
    <row r="26" spans="1:14">
      <c r="A26" s="40" t="s">
        <v>806</v>
      </c>
      <c r="B26" s="40">
        <v>6</v>
      </c>
      <c r="C26" s="41">
        <f>CALCOLO!C53</f>
        <v>8104</v>
      </c>
      <c r="D26" s="42">
        <f>IF(B26&lt;=$M$5,C26,IF($M$5=12,0,MAX(0,(INDEX($B$9:$B$11,MATCH($B$5,$A$9:$A$11,0))-CALCOLO!$B$9)/(12-$M$5))))</f>
        <v>8104</v>
      </c>
      <c r="E26" s="41">
        <f>CALCOLO!D53</f>
        <v>2440</v>
      </c>
      <c r="F26" s="42">
        <f>IF(B26&lt;=$M$5,E26,IF($M$5=12,0,MAX(0,(INDEX($C$9:$C$11,MATCH($B$5,$A$9:$A$11,0))-CALCOLO!$B$13)/(12-$M$5))))</f>
        <v>2440</v>
      </c>
      <c r="G26" s="42">
        <f>SUM($D$21:D26)</f>
        <v>41124</v>
      </c>
      <c r="H26" s="42">
        <f>CONFIGURAZIONE!$B$16</f>
        <v>85000</v>
      </c>
      <c r="I26" s="42">
        <f>CONFIGURAZIONE!$B$14</f>
        <v>100000</v>
      </c>
      <c r="J26" s="42">
        <f>IF(OR(CONFIGURAZIONE!$B$7&lt;&gt;2026,INDEX($B$9:$B$11,MATCH($B$5,$A$9:$A$11,0))&gt;CONFIGURAZIONE!$B$14),"",INDEX($I$9:$I$11,MATCH($B$5,$A$9:$A$11,0))/12)</f>
        <v>2101.369725</v>
      </c>
      <c r="K26" s="22"/>
      <c r="L26" s="22"/>
      <c r="M26" s="22"/>
      <c r="N26" s="22"/>
    </row>
    <row r="27" spans="1:14">
      <c r="A27" s="40" t="s">
        <v>807</v>
      </c>
      <c r="B27" s="40">
        <v>7</v>
      </c>
      <c r="C27" s="41">
        <f>CALCOLO!C54</f>
        <v>7504</v>
      </c>
      <c r="D27" s="42">
        <f>IF(B27&lt;=$M$5,C27,IF($M$5=12,0,MAX(0,(INDEX($B$9:$B$11,MATCH($B$5,$A$9:$A$11,0))-CALCOLO!$B$9)/(12-$M$5))))</f>
        <v>7504</v>
      </c>
      <c r="E27" s="41">
        <f>CALCOLO!D54</f>
        <v>1769</v>
      </c>
      <c r="F27" s="42">
        <f>IF(B27&lt;=$M$5,E27,IF($M$5=12,0,MAX(0,(INDEX($C$9:$C$11,MATCH($B$5,$A$9:$A$11,0))-CALCOLO!$B$13)/(12-$M$5))))</f>
        <v>1769</v>
      </c>
      <c r="G27" s="42">
        <f>SUM($D$21:D27)</f>
        <v>48628</v>
      </c>
      <c r="H27" s="42">
        <f>CONFIGURAZIONE!$B$16</f>
        <v>85000</v>
      </c>
      <c r="I27" s="42">
        <f>CONFIGURAZIONE!$B$14</f>
        <v>100000</v>
      </c>
      <c r="J27" s="42">
        <f>IF(OR(CONFIGURAZIONE!$B$7&lt;&gt;2026,INDEX($B$9:$B$11,MATCH($B$5,$A$9:$A$11,0))&gt;CONFIGURAZIONE!$B$14),"",INDEX($I$9:$I$11,MATCH($B$5,$A$9:$A$11,0))/12)</f>
        <v>2101.369725</v>
      </c>
      <c r="K27" s="348" t="str">
        <f>IF(INDEX($J$9:$J$11,MATCH($B$5,$A$9:$A$11,0))="","Netto non calcolabile nel regime forfettario","Margine netto coerente con lo scenario selezionato")</f>
        <v>Margine netto coerente con lo scenario selezionato</v>
      </c>
      <c r="L27" s="348"/>
      <c r="M27" s="348"/>
      <c r="N27" s="348"/>
    </row>
    <row r="28" spans="1:14">
      <c r="A28" s="40" t="s">
        <v>808</v>
      </c>
      <c r="B28" s="40">
        <v>8</v>
      </c>
      <c r="C28" s="41">
        <f>CALCOLO!C55</f>
        <v>4202</v>
      </c>
      <c r="D28" s="42">
        <f>IF(B28&lt;=$M$5,C28,IF($M$5=12,0,MAX(0,(INDEX($B$9:$B$11,MATCH($B$5,$A$9:$A$11,0))-CALCOLO!$B$9)/(12-$M$5))))</f>
        <v>4202</v>
      </c>
      <c r="E28" s="41">
        <f>CALCOLO!D55</f>
        <v>1096</v>
      </c>
      <c r="F28" s="42">
        <f>IF(B28&lt;=$M$5,E28,IF($M$5=12,0,MAX(0,(INDEX($C$9:$C$11,MATCH($B$5,$A$9:$A$11,0))-CALCOLO!$B$13)/(12-$M$5))))</f>
        <v>1096</v>
      </c>
      <c r="G28" s="42">
        <f>SUM($D$21:D28)</f>
        <v>52830</v>
      </c>
      <c r="H28" s="42">
        <f>CONFIGURAZIONE!$B$16</f>
        <v>85000</v>
      </c>
      <c r="I28" s="42">
        <f>CONFIGURAZIONE!$B$14</f>
        <v>100000</v>
      </c>
      <c r="J28" s="42">
        <f>IF(OR(CONFIGURAZIONE!$B$7&lt;&gt;2026,INDEX($B$9:$B$11,MATCH($B$5,$A$9:$A$11,0))&gt;CONFIGURAZIONE!$B$14),"",INDEX($I$9:$I$11,MATCH($B$5,$A$9:$A$11,0))/12)</f>
        <v>2101.369725</v>
      </c>
      <c r="K28" s="348"/>
      <c r="L28" s="348"/>
      <c r="M28" s="348"/>
      <c r="N28" s="348"/>
    </row>
    <row r="29" spans="1:14">
      <c r="A29" s="40" t="s">
        <v>809</v>
      </c>
      <c r="B29" s="40">
        <v>9</v>
      </c>
      <c r="C29" s="41">
        <f>CALCOLO!C56</f>
        <v>0</v>
      </c>
      <c r="D29" s="42">
        <f>IF(B29&lt;=$M$5,C29,IF($M$5=12,0,MAX(0,(INDEX($B$9:$B$11,MATCH($B$5,$A$9:$A$11,0))-CALCOLO!$B$9)/(12-$M$5))))</f>
        <v>8542.5</v>
      </c>
      <c r="E29" s="41">
        <f>CALCOLO!D56</f>
        <v>0</v>
      </c>
      <c r="F29" s="42">
        <f>IF(B29&lt;=$M$5,E29,IF($M$5=12,0,MAX(0,(INDEX($C$9:$C$11,MATCH($B$5,$A$9:$A$11,0))-CALCOLO!$B$13)/(12-$M$5))))</f>
        <v>2508.75</v>
      </c>
      <c r="G29" s="42">
        <f>SUM($D$21:D29)</f>
        <v>61372.5</v>
      </c>
      <c r="H29" s="42">
        <f>CONFIGURAZIONE!$B$16</f>
        <v>85000</v>
      </c>
      <c r="I29" s="42">
        <f>CONFIGURAZIONE!$B$14</f>
        <v>100000</v>
      </c>
      <c r="J29" s="42">
        <f>IF(OR(CONFIGURAZIONE!$B$7&lt;&gt;2026,INDEX($B$9:$B$11,MATCH($B$5,$A$9:$A$11,0))&gt;CONFIGURAZIONE!$B$14),"",INDEX($I$9:$I$11,MATCH($B$5,$A$9:$A$11,0))/12)</f>
        <v>2101.369725</v>
      </c>
      <c r="K29" s="22"/>
      <c r="L29" s="22"/>
      <c r="M29" s="22"/>
      <c r="N29" s="22"/>
    </row>
    <row r="30" spans="1:14">
      <c r="A30" s="40" t="s">
        <v>810</v>
      </c>
      <c r="B30" s="40">
        <v>10</v>
      </c>
      <c r="C30" s="41">
        <f>CALCOLO!C57</f>
        <v>0</v>
      </c>
      <c r="D30" s="42">
        <f>IF(B30&lt;=$M$5,C30,IF($M$5=12,0,MAX(0,(INDEX($B$9:$B$11,MATCH($B$5,$A$9:$A$11,0))-CALCOLO!$B$9)/(12-$M$5))))</f>
        <v>8542.5</v>
      </c>
      <c r="E30" s="41">
        <f>CALCOLO!D57</f>
        <v>0</v>
      </c>
      <c r="F30" s="42">
        <f>IF(B30&lt;=$M$5,E30,IF($M$5=12,0,MAX(0,(INDEX($C$9:$C$11,MATCH($B$5,$A$9:$A$11,0))-CALCOLO!$B$13)/(12-$M$5))))</f>
        <v>2508.75</v>
      </c>
      <c r="G30" s="42">
        <f>SUM($D$21:D30)</f>
        <v>69915</v>
      </c>
      <c r="H30" s="42">
        <f>CONFIGURAZIONE!$B$16</f>
        <v>85000</v>
      </c>
      <c r="I30" s="42">
        <f>CONFIGURAZIONE!$B$14</f>
        <v>100000</v>
      </c>
      <c r="J30" s="42">
        <f>IF(OR(CONFIGURAZIONE!$B$7&lt;&gt;2026,INDEX($B$9:$B$11,MATCH($B$5,$A$9:$A$11,0))&gt;CONFIGURAZIONE!$B$14),"",INDEX($I$9:$I$11,MATCH($B$5,$A$9:$A$11,0))/12)</f>
        <v>2101.369725</v>
      </c>
      <c r="K30" s="22"/>
      <c r="L30" s="22"/>
      <c r="M30" s="22"/>
      <c r="N30" s="22"/>
    </row>
    <row r="31" spans="1:14">
      <c r="A31" s="40" t="s">
        <v>811</v>
      </c>
      <c r="B31" s="40">
        <v>11</v>
      </c>
      <c r="C31" s="41">
        <f>CALCOLO!C58</f>
        <v>0</v>
      </c>
      <c r="D31" s="42">
        <f>IF(B31&lt;=$M$5,C31,IF($M$5=12,0,MAX(0,(INDEX($B$9:$B$11,MATCH($B$5,$A$9:$A$11,0))-CALCOLO!$B$9)/(12-$M$5))))</f>
        <v>8542.5</v>
      </c>
      <c r="E31" s="41">
        <f>CALCOLO!D58</f>
        <v>0</v>
      </c>
      <c r="F31" s="42">
        <f>IF(B31&lt;=$M$5,E31,IF($M$5=12,0,MAX(0,(INDEX($C$9:$C$11,MATCH($B$5,$A$9:$A$11,0))-CALCOLO!$B$13)/(12-$M$5))))</f>
        <v>2508.75</v>
      </c>
      <c r="G31" s="42">
        <f>SUM($D$21:D31)</f>
        <v>78457.5</v>
      </c>
      <c r="H31" s="42">
        <f>CONFIGURAZIONE!$B$16</f>
        <v>85000</v>
      </c>
      <c r="I31" s="42">
        <f>CONFIGURAZIONE!$B$14</f>
        <v>100000</v>
      </c>
      <c r="J31" s="42">
        <f>IF(OR(CONFIGURAZIONE!$B$7&lt;&gt;2026,INDEX($B$9:$B$11,MATCH($B$5,$A$9:$A$11,0))&gt;CONFIGURAZIONE!$B$14),"",INDEX($I$9:$I$11,MATCH($B$5,$A$9:$A$11,0))/12)</f>
        <v>2101.369725</v>
      </c>
      <c r="K31" s="22"/>
      <c r="L31" s="22"/>
      <c r="M31" s="22"/>
      <c r="N31" s="22"/>
    </row>
    <row r="32" spans="1:14">
      <c r="A32" s="40" t="s">
        <v>812</v>
      </c>
      <c r="B32" s="40">
        <v>12</v>
      </c>
      <c r="C32" s="41">
        <f>CALCOLO!C59</f>
        <v>0</v>
      </c>
      <c r="D32" s="42">
        <f>IF(B32&lt;=$M$5,C32,IF($M$5=12,0,MAX(0,(INDEX($B$9:$B$11,MATCH($B$5,$A$9:$A$11,0))-CALCOLO!$B$9)/(12-$M$5))))</f>
        <v>8542.5</v>
      </c>
      <c r="E32" s="41">
        <f>CALCOLO!D59</f>
        <v>0</v>
      </c>
      <c r="F32" s="42">
        <f>IF(B32&lt;=$M$5,E32,IF($M$5=12,0,MAX(0,(INDEX($C$9:$C$11,MATCH($B$5,$A$9:$A$11,0))-CALCOLO!$B$13)/(12-$M$5))))</f>
        <v>2508.75</v>
      </c>
      <c r="G32" s="42">
        <f>SUM($D$21:D32)</f>
        <v>87000</v>
      </c>
      <c r="H32" s="42">
        <f>CONFIGURAZIONE!$B$16</f>
        <v>85000</v>
      </c>
      <c r="I32" s="42">
        <f>CONFIGURAZIONE!$B$14</f>
        <v>100000</v>
      </c>
      <c r="J32" s="42">
        <f>IF(OR(CONFIGURAZIONE!$B$7&lt;&gt;2026,INDEX($B$9:$B$11,MATCH($B$5,$A$9:$A$11,0))&gt;CONFIGURAZIONE!$B$14),"",INDEX($I$9:$I$11,MATCH($B$5,$A$9:$A$11,0))/12)</f>
        <v>2101.369725</v>
      </c>
      <c r="K32" s="22"/>
      <c r="L32" s="22"/>
      <c r="M32" s="22"/>
      <c r="N32" s="22"/>
    </row>
    <row r="55" spans="1:14" hidden="1">
      <c r="A55" s="346" t="s">
        <v>422</v>
      </c>
      <c r="B55" s="346"/>
      <c r="C55" s="346"/>
      <c r="D55" s="346" t="s">
        <v>167</v>
      </c>
      <c r="E55" s="346"/>
      <c r="F55" s="346"/>
      <c r="G55" s="346" t="s">
        <v>161</v>
      </c>
      <c r="H55" s="346"/>
      <c r="I55" s="346"/>
      <c r="J55" s="346" t="s">
        <v>423</v>
      </c>
      <c r="K55" s="346"/>
      <c r="L55" s="346"/>
      <c r="M55" s="346" t="s">
        <v>474</v>
      </c>
      <c r="N55" s="346"/>
    </row>
  </sheetData>
  <mergeCells count="32">
    <mergeCell ref="A1:P2"/>
    <mergeCell ref="A3:P3"/>
    <mergeCell ref="A55:C55"/>
    <mergeCell ref="D55:F55"/>
    <mergeCell ref="G55:I55"/>
    <mergeCell ref="J55:L55"/>
    <mergeCell ref="M55:N55"/>
    <mergeCell ref="A19:N19"/>
    <mergeCell ref="K20:N20"/>
    <mergeCell ref="K21:N22"/>
    <mergeCell ref="K24:N25"/>
    <mergeCell ref="K27:N28"/>
    <mergeCell ref="A13:N13"/>
    <mergeCell ref="A14:B14"/>
    <mergeCell ref="A15:B17"/>
    <mergeCell ref="C14:D14"/>
    <mergeCell ref="C15:D17"/>
    <mergeCell ref="E14:F14"/>
    <mergeCell ref="E15:F17"/>
    <mergeCell ref="G14:H14"/>
    <mergeCell ref="G15:H17"/>
    <mergeCell ref="I14:J14"/>
    <mergeCell ref="I15:J17"/>
    <mergeCell ref="K14:L14"/>
    <mergeCell ref="K15:L17"/>
    <mergeCell ref="M14:N14"/>
    <mergeCell ref="M15:N17"/>
    <mergeCell ref="B5:C5"/>
    <mergeCell ref="E5:F5"/>
    <mergeCell ref="H5:I5"/>
    <mergeCell ref="K5:L5"/>
    <mergeCell ref="A7:N7"/>
  </mergeCells>
  <conditionalFormatting sqref="G21:G32">
    <cfRule type="dataBar" priority="6">
      <dataBar>
        <cfvo type="min"/>
        <cfvo type="max"/>
        <color rgb="FF2F80ED"/>
      </dataBar>
    </cfRule>
    <cfRule type="dataBar" priority="7">
      <dataBar>
        <cfvo type="min"/>
        <cfvo type="max"/>
        <color rgb="FF2F80ED"/>
      </dataBar>
    </cfRule>
    <cfRule type="dataBar" priority="8">
      <dataBar>
        <cfvo type="min"/>
        <cfvo type="max"/>
        <color rgb="FF2F80ED"/>
      </dataBar>
    </cfRule>
    <cfRule type="dataBar" priority="9">
      <dataBar>
        <cfvo type="min"/>
        <cfvo type="max"/>
        <color rgb="FF2F80ED"/>
      </dataBar>
      <extLst>
        <ext xmlns:x14="http://schemas.microsoft.com/office/spreadsheetml/2009/9/main" uri="{B025F937-C7B1-47D3-B67F-A62EFF666E3E}">
          <x14:id>{13A3AF2D-A2A2-485C-C394-519728E765B2}</x14:id>
        </ext>
      </extLst>
    </cfRule>
  </conditionalFormatting>
  <conditionalFormatting sqref="M9:M11">
    <cfRule type="expression" dxfId="29" priority="1">
      <formula>ISNUMBER(SEARCH("CRITICO",M9))</formula>
    </cfRule>
    <cfRule type="expression" dxfId="28" priority="2">
      <formula>ISNUMBER(SEARCH("ATTENZIONE",M9))</formula>
    </cfRule>
    <cfRule type="expression" dxfId="27" priority="3">
      <formula>ISNUMBER(SEARCH("ENTRO",M9))</formula>
    </cfRule>
  </conditionalFormatting>
  <conditionalFormatting sqref="M15">
    <cfRule type="expression" dxfId="26" priority="4">
      <formula>ISNUMBER(SEARCH("CRITICO",M15))</formula>
    </cfRule>
    <cfRule type="expression" dxfId="25" priority="5">
      <formula>ISNUMBER(SEARCH("ENTRO",M15))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3A3AF2D-A2A2-485C-C394-519728E765B2}">
            <x14:dataBar>
              <x14:cfvo type="min"/>
              <x14:cfvo type="max"/>
              <x14:negativeFillColor auto="1"/>
              <x14:axisColor auto="1"/>
            </x14:dataBar>
          </x14:cfRule>
          <xm:sqref>G21:G32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8"/>
  <sheetViews>
    <sheetView topLeftCell="A35" workbookViewId="0">
      <selection activeCell="A61" sqref="A61:M65"/>
    </sheetView>
  </sheetViews>
  <sheetFormatPr defaultRowHeight="13.8"/>
  <cols>
    <col min="1" max="1" width="24" customWidth="1"/>
    <col min="2" max="3" width="18" customWidth="1"/>
    <col min="4" max="4" width="24" customWidth="1"/>
    <col min="5" max="5" width="13" customWidth="1"/>
    <col min="6" max="6" width="10" customWidth="1"/>
    <col min="7" max="8" width="15" customWidth="1"/>
    <col min="9" max="9" width="13" customWidth="1"/>
    <col min="10" max="10" width="12" customWidth="1"/>
    <col min="11" max="11" width="13" customWidth="1"/>
    <col min="12" max="12" width="16" customWidth="1"/>
    <col min="13" max="13" width="28" customWidth="1"/>
  </cols>
  <sheetData>
    <row r="1" spans="1:13" ht="12.3" customHeight="1">
      <c r="A1" s="314" t="s">
        <v>5199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</row>
    <row r="2" spans="1:13" ht="12.3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</row>
    <row r="3" spans="1:13" ht="10.199999999999999" customHeight="1">
      <c r="A3" s="360" t="s">
        <v>5200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</row>
    <row r="5" spans="1:13" ht="12.3" customHeight="1">
      <c r="A5" s="352" t="s">
        <v>5201</v>
      </c>
      <c r="B5" s="352"/>
      <c r="C5" s="352"/>
      <c r="D5" s="354" t="s">
        <v>5202</v>
      </c>
      <c r="E5" s="354"/>
      <c r="F5" s="354"/>
      <c r="G5" s="356" t="s">
        <v>451</v>
      </c>
      <c r="H5" s="356"/>
      <c r="I5" s="356"/>
      <c r="J5" s="358" t="s">
        <v>5203</v>
      </c>
      <c r="K5" s="358"/>
      <c r="L5" s="358"/>
      <c r="M5" s="358"/>
    </row>
    <row r="6" spans="1:13" ht="12.3" customHeight="1">
      <c r="A6" s="353">
        <f>COUNTIFS($A$10:$A$59,"&lt;&gt;",$F$10:$F$59,"Sì")</f>
        <v>4</v>
      </c>
      <c r="B6" s="353"/>
      <c r="C6" s="353"/>
      <c r="D6" s="355">
        <f>MAX($J$10:$J$59)</f>
        <v>0.31058110921824722</v>
      </c>
      <c r="E6" s="355"/>
      <c r="F6" s="355"/>
      <c r="G6" s="357">
        <f>SUM($H$10:$H$59)</f>
        <v>34218</v>
      </c>
      <c r="H6" s="357"/>
      <c r="I6" s="357"/>
      <c r="J6" s="359">
        <f>SUM($I$10:$I$59)</f>
        <v>0</v>
      </c>
      <c r="K6" s="359"/>
      <c r="L6" s="359"/>
      <c r="M6" s="359"/>
    </row>
    <row r="7" spans="1:13" ht="12.3" customHeight="1">
      <c r="A7" s="353"/>
      <c r="B7" s="353"/>
      <c r="C7" s="353"/>
      <c r="D7" s="355"/>
      <c r="E7" s="355"/>
      <c r="F7" s="355"/>
      <c r="G7" s="357"/>
      <c r="H7" s="357"/>
      <c r="I7" s="357"/>
      <c r="J7" s="359"/>
      <c r="K7" s="359"/>
      <c r="L7" s="359"/>
      <c r="M7" s="359"/>
    </row>
    <row r="8" spans="1:13">
      <c r="A8" s="316" t="s">
        <v>5204</v>
      </c>
      <c r="B8" s="316"/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</row>
    <row r="9" spans="1:13" ht="18.3" customHeight="1">
      <c r="A9" s="179" t="s">
        <v>505</v>
      </c>
      <c r="B9" s="179" t="s">
        <v>583</v>
      </c>
      <c r="C9" s="179" t="s">
        <v>5205</v>
      </c>
      <c r="D9" s="179" t="s">
        <v>399</v>
      </c>
      <c r="E9" s="179" t="s">
        <v>5206</v>
      </c>
      <c r="F9" s="179" t="s">
        <v>5207</v>
      </c>
      <c r="G9" s="179" t="s">
        <v>5208</v>
      </c>
      <c r="H9" s="179" t="s">
        <v>5209</v>
      </c>
      <c r="I9" s="179" t="s">
        <v>5210</v>
      </c>
      <c r="J9" s="179" t="s">
        <v>338</v>
      </c>
      <c r="K9" s="179" t="s">
        <v>5211</v>
      </c>
      <c r="L9" s="179" t="s">
        <v>5212</v>
      </c>
      <c r="M9" s="179" t="s">
        <v>67</v>
      </c>
    </row>
    <row r="10" spans="1:13" ht="11.1" customHeight="1">
      <c r="A10" s="94" t="s">
        <v>532</v>
      </c>
      <c r="B10" s="94" t="s">
        <v>5009</v>
      </c>
      <c r="C10" s="94"/>
      <c r="D10" s="94"/>
      <c r="E10" s="94">
        <v>30</v>
      </c>
      <c r="F10" s="94" t="s">
        <v>233</v>
      </c>
      <c r="G10" s="180">
        <f>IF(A10="","",SUMIFS(INCASSI!$L$7:$L$256,INCASSI!$G$7:$G$256,A10,INCASSI!$O$7:$O$256,CONFIGURAZIONE!$B$7,INCASSI!$M$7:$M$256,"Sì",INCASSI!$W$7:$W$256,1))</f>
        <v>16408</v>
      </c>
      <c r="H10" s="180">
        <f>IF(A10="","",SUMIFS(INCASSI!$L$7:$L$256,INCASSI!$G$7:$G$256,A10,INCASSI!$N$7:$N$256,"Da incassare",INCASSI!$U$7:$U$256,CONFIGURAZIONE!$B$7,INCASSI!$M$7:$M$256,"Sì",INCASSI!$W$7:$W$256,1)+SUMIFS(INCASSI!$L$7:$L$256,INCASSI!$G$7:$G$256,A10,INCASSI!$N$7:$N$256,"Scaduto",INCASSI!$U$7:$U$256,CONFIGURAZIONE!$B$7,INCASSI!$M$7:$M$256,"Sì",INCASSI!$W$7:$W$256,1))</f>
        <v>8704</v>
      </c>
      <c r="I10" s="180">
        <f>IF(A10="","",SUMIFS(INCASSI!$L$7:$L$256,INCASSI!$G$7:$G$256,A10,INCASSI!$N$7:$N$256,"Scaduto",INCASSI!$U$7:$U$256,CONFIGURAZIONE!$B$7,INCASSI!$M$7:$M$256,"Sì",INCASSI!$W$7:$W$256,1))</f>
        <v>0</v>
      </c>
      <c r="J10" s="181">
        <f>IF(OR(A10="",CALCOLO!$B$9=0),0,G10/CALCOLO!$B$9)</f>
        <v>0.31058110921824722</v>
      </c>
      <c r="K10" s="182">
        <f>IF(A10="","",IFERROR(SUMPRODUCT(MAX((INCASSI!$G$7:$G$256=A10)*(INCASSI!$O$7:$O$256=CONFIGURAZIONE!$B$7)*(INCASSI!$M$7:$M$256="Sì")*(INCASSI!$W$7:$W$256=1)*INCASSI!$E$7:$E$256)),""))</f>
        <v>46246</v>
      </c>
      <c r="L10" s="93" t="str">
        <f>IF(A10="","",IF(J10&gt;=CONFIGURAZIONE!$B$71,"CRITICO",IF(J10&gt;=CONFIGURAZIONE!$B$70,"ATTENZIONE","OK")))</f>
        <v>ATTENZIONE</v>
      </c>
      <c r="M10" s="94"/>
    </row>
    <row r="11" spans="1:13" ht="11.1" customHeight="1">
      <c r="A11" s="94" t="s">
        <v>524</v>
      </c>
      <c r="B11" s="94" t="s">
        <v>5009</v>
      </c>
      <c r="C11" s="94"/>
      <c r="D11" s="94"/>
      <c r="E11" s="94">
        <v>30</v>
      </c>
      <c r="F11" s="94" t="s">
        <v>233</v>
      </c>
      <c r="G11" s="180">
        <f>IF(A11="","",SUMIFS(INCASSI!$L$7:$L$256,INCASSI!$G$7:$G$256,A11,INCASSI!$O$7:$O$256,CONFIGURAZIONE!$B$7,INCASSI!$M$7:$M$256,"Sì",INCASSI!$W$7:$W$256,1))</f>
        <v>14108</v>
      </c>
      <c r="H11" s="180">
        <f>IF(A11="","",SUMIFS(INCASSI!$L$7:$L$256,INCASSI!$G$7:$G$256,A11,INCASSI!$N$7:$N$256,"Da incassare",INCASSI!$U$7:$U$256,CONFIGURAZIONE!$B$7,INCASSI!$M$7:$M$256,"Sì",INCASSI!$W$7:$W$256,1)+SUMIFS(INCASSI!$L$7:$L$256,INCASSI!$G$7:$G$256,A11,INCASSI!$N$7:$N$256,"Scaduto",INCASSI!$U$7:$U$256,CONFIGURAZIONE!$B$7,INCASSI!$M$7:$M$256,"Sì",INCASSI!$W$7:$W$256,1))</f>
        <v>7704</v>
      </c>
      <c r="I11" s="180">
        <f>IF(A11="","",SUMIFS(INCASSI!$L$7:$L$256,INCASSI!$G$7:$G$256,A11,INCASSI!$N$7:$N$256,"Scaduto",INCASSI!$U$7:$U$256,CONFIGURAZIONE!$B$7,INCASSI!$M$7:$M$256,"Sì",INCASSI!$W$7:$W$256,1))</f>
        <v>0</v>
      </c>
      <c r="J11" s="181">
        <f>IF(OR(A11="",CALCOLO!$B$9=0),0,G11/CALCOLO!$B$9)</f>
        <v>0.26704523944728376</v>
      </c>
      <c r="K11" s="182">
        <f>IF(A11="","",IFERROR(SUMPRODUCT(MAX((INCASSI!$G$7:$G$256=A11)*(INCASSI!$O$7:$O$256=CONFIGURAZIONE!$B$7)*(INCASSI!$M$7:$M$256="Sì")*(INCASSI!$W$7:$W$256=1)*INCASSI!$E$7:$E$256)),""))</f>
        <v>46218</v>
      </c>
      <c r="L11" s="93" t="str">
        <f>IF(A11="","",IF(J11&gt;=CONFIGURAZIONE!$B$71,"CRITICO",IF(J11&gt;=CONFIGURAZIONE!$B$70,"ATTENZIONE","OK")))</f>
        <v>ATTENZIONE</v>
      </c>
      <c r="M11" s="94"/>
    </row>
    <row r="12" spans="1:13" ht="11.1" customHeight="1">
      <c r="A12" s="94" t="s">
        <v>528</v>
      </c>
      <c r="B12" s="94" t="s">
        <v>5020</v>
      </c>
      <c r="C12" s="94"/>
      <c r="D12" s="94"/>
      <c r="E12" s="94">
        <v>30</v>
      </c>
      <c r="F12" s="94" t="s">
        <v>233</v>
      </c>
      <c r="G12" s="180">
        <f>IF(A12="","",SUMIFS(INCASSI!$L$7:$L$256,INCASSI!$G$7:$G$256,A12,INCASSI!$O$7:$O$256,CONFIGURAZIONE!$B$7,INCASSI!$M$7:$M$256,"Sì",INCASSI!$W$7:$W$256,1))</f>
        <v>12808</v>
      </c>
      <c r="H12" s="180">
        <f>IF(A12="","",SUMIFS(INCASSI!$L$7:$L$256,INCASSI!$G$7:$G$256,A12,INCASSI!$N$7:$N$256,"Da incassare",INCASSI!$U$7:$U$256,CONFIGURAZIONE!$B$7,INCASSI!$M$7:$M$256,"Sì",INCASSI!$W$7:$W$256,1)+SUMIFS(INCASSI!$L$7:$L$256,INCASSI!$G$7:$G$256,A12,INCASSI!$N$7:$N$256,"Scaduto",INCASSI!$U$7:$U$256,CONFIGURAZIONE!$B$7,INCASSI!$M$7:$M$256,"Sì",INCASSI!$W$7:$W$256,1))</f>
        <v>6804</v>
      </c>
      <c r="I12" s="180">
        <f>IF(A12="","",SUMIFS(INCASSI!$L$7:$L$256,INCASSI!$G$7:$G$256,A12,INCASSI!$N$7:$N$256,"Scaduto",INCASSI!$U$7:$U$256,CONFIGURAZIONE!$B$7,INCASSI!$M$7:$M$256,"Sì",INCASSI!$W$7:$W$256,1))</f>
        <v>0</v>
      </c>
      <c r="J12" s="181">
        <f>IF(OR(A12="",CALCOLO!$B$9=0),0,G12/CALCOLO!$B$9)</f>
        <v>0.24243800870717394</v>
      </c>
      <c r="K12" s="182">
        <f>IF(A12="","",IFERROR(SUMPRODUCT(MAX((INCASSI!$G$7:$G$256=A12)*(INCASSI!$O$7:$O$256=CONFIGURAZIONE!$B$7)*(INCASSI!$M$7:$M$256="Sì")*(INCASSI!$W$7:$W$256=1)*INCASSI!$E$7:$E$256)),""))</f>
        <v>46233</v>
      </c>
      <c r="L12" s="93" t="str">
        <f>IF(A12="","",IF(J12&gt;=CONFIGURAZIONE!$B$71,"CRITICO",IF(J12&gt;=CONFIGURAZIONE!$B$70,"ATTENZIONE","OK")))</f>
        <v>OK</v>
      </c>
      <c r="M12" s="94"/>
    </row>
    <row r="13" spans="1:13" ht="11.1" customHeight="1">
      <c r="A13" s="94" t="s">
        <v>536</v>
      </c>
      <c r="B13" s="94" t="s">
        <v>5020</v>
      </c>
      <c r="C13" s="94"/>
      <c r="D13" s="94"/>
      <c r="E13" s="94">
        <v>30</v>
      </c>
      <c r="F13" s="94" t="s">
        <v>233</v>
      </c>
      <c r="G13" s="180">
        <f>IF(A13="","",SUMIFS(INCASSI!$L$7:$L$256,INCASSI!$G$7:$G$256,A13,INCASSI!$O$7:$O$256,CONFIGURAZIONE!$B$7,INCASSI!$M$7:$M$256,"Sì",INCASSI!$W$7:$W$256,1))</f>
        <v>9506</v>
      </c>
      <c r="H13" s="180">
        <f>IF(A13="","",SUMIFS(INCASSI!$L$7:$L$256,INCASSI!$G$7:$G$256,A13,INCASSI!$N$7:$N$256,"Da incassare",INCASSI!$U$7:$U$256,CONFIGURAZIONE!$B$7,INCASSI!$M$7:$M$256,"Sì",INCASSI!$W$7:$W$256,1)+SUMIFS(INCASSI!$L$7:$L$256,INCASSI!$G$7:$G$256,A13,INCASSI!$N$7:$N$256,"Scaduto",INCASSI!$U$7:$U$256,CONFIGURAZIONE!$B$7,INCASSI!$M$7:$M$256,"Sì",INCASSI!$W$7:$W$256,1))</f>
        <v>11006</v>
      </c>
      <c r="I13" s="180">
        <f>IF(A13="","",SUMIFS(INCASSI!$L$7:$L$256,INCASSI!$G$7:$G$256,A13,INCASSI!$N$7:$N$256,"Scaduto",INCASSI!$U$7:$U$256,CONFIGURAZIONE!$B$7,INCASSI!$M$7:$M$256,"Sì",INCASSI!$W$7:$W$256,1))</f>
        <v>0</v>
      </c>
      <c r="J13" s="181">
        <f>IF(OR(A13="",CALCOLO!$B$9=0),0,G13/CALCOLO!$B$9)</f>
        <v>0.17993564262729508</v>
      </c>
      <c r="K13" s="182">
        <f>IF(A13="","",IFERROR(SUMPRODUCT(MAX((INCASSI!$G$7:$G$256=A13)*(INCASSI!$O$7:$O$256=CONFIGURAZIONE!$B$7)*(INCASSI!$M$7:$M$256="Sì")*(INCASSI!$W$7:$W$256=1)*INCASSI!$E$7:$E$256)),""))</f>
        <v>46202</v>
      </c>
      <c r="L13" s="93" t="str">
        <f>IF(A13="","",IF(J13&gt;=CONFIGURAZIONE!$B$71,"CRITICO",IF(J13&gt;=CONFIGURAZIONE!$B$70,"ATTENZIONE","OK")))</f>
        <v>OK</v>
      </c>
      <c r="M13" s="94"/>
    </row>
    <row r="14" spans="1:13" ht="11.1" customHeight="1">
      <c r="A14" s="94"/>
      <c r="B14" s="94"/>
      <c r="C14" s="94"/>
      <c r="D14" s="94"/>
      <c r="E14" s="94"/>
      <c r="F14" s="94"/>
      <c r="G14" s="180" t="str">
        <f>IF(A14="","",SUMIFS(INCASSI!$L$7:$L$256,INCASSI!$G$7:$G$256,A14,INCASSI!$O$7:$O$256,CONFIGURAZIONE!$B$7,INCASSI!$M$7:$M$256,"Sì",INCASSI!$W$7:$W$256,1))</f>
        <v/>
      </c>
      <c r="H14" s="180" t="str">
        <f>IF(A14="","",SUMIFS(INCASSI!$L$7:$L$256,INCASSI!$G$7:$G$256,A14,INCASSI!$N$7:$N$256,"Da incassare",INCASSI!$U$7:$U$256,CONFIGURAZIONE!$B$7,INCASSI!$M$7:$M$256,"Sì",INCASSI!$W$7:$W$256,1)+SUMIFS(INCASSI!$L$7:$L$256,INCASSI!$G$7:$G$256,A14,INCASSI!$N$7:$N$256,"Scaduto",INCASSI!$U$7:$U$256,CONFIGURAZIONE!$B$7,INCASSI!$M$7:$M$256,"Sì",INCASSI!$W$7:$W$256,1))</f>
        <v/>
      </c>
      <c r="I14" s="180" t="str">
        <f>IF(A14="","",SUMIFS(INCASSI!$L$7:$L$256,INCASSI!$G$7:$G$256,A14,INCASSI!$N$7:$N$256,"Scaduto",INCASSI!$U$7:$U$256,CONFIGURAZIONE!$B$7,INCASSI!$M$7:$M$256,"Sì",INCASSI!$W$7:$W$256,1))</f>
        <v/>
      </c>
      <c r="J14" s="181">
        <f>IF(OR(A14="",CALCOLO!$B$9=0),0,G14/CALCOLO!$B$9)</f>
        <v>0</v>
      </c>
      <c r="K14" s="182" t="str">
        <f>IF(A14="","",IFERROR(SUMPRODUCT(MAX((INCASSI!$G$7:$G$256=A14)*(INCASSI!$O$7:$O$256=CONFIGURAZIONE!$B$7)*(INCASSI!$M$7:$M$256="Sì")*(INCASSI!$W$7:$W$256=1)*INCASSI!$E$7:$E$256)),""))</f>
        <v/>
      </c>
      <c r="L14" s="93" t="str">
        <f>IF(A14="","",IF(J14&gt;=CONFIGURAZIONE!$B$71,"CRITICO",IF(J14&gt;=CONFIGURAZIONE!$B$70,"ATTENZIONE","OK")))</f>
        <v/>
      </c>
      <c r="M14" s="94"/>
    </row>
    <row r="15" spans="1:13" ht="11.1" customHeight="1">
      <c r="A15" s="94"/>
      <c r="B15" s="94"/>
      <c r="C15" s="94"/>
      <c r="D15" s="94"/>
      <c r="E15" s="94"/>
      <c r="F15" s="94"/>
      <c r="G15" s="180" t="str">
        <f>IF(A15="","",SUMIFS(INCASSI!$L$7:$L$256,INCASSI!$G$7:$G$256,A15,INCASSI!$O$7:$O$256,CONFIGURAZIONE!$B$7,INCASSI!$M$7:$M$256,"Sì",INCASSI!$W$7:$W$256,1))</f>
        <v/>
      </c>
      <c r="H15" s="180" t="str">
        <f>IF(A15="","",SUMIFS(INCASSI!$L$7:$L$256,INCASSI!$G$7:$G$256,A15,INCASSI!$N$7:$N$256,"Da incassare",INCASSI!$U$7:$U$256,CONFIGURAZIONE!$B$7,INCASSI!$M$7:$M$256,"Sì",INCASSI!$W$7:$W$256,1)+SUMIFS(INCASSI!$L$7:$L$256,INCASSI!$G$7:$G$256,A15,INCASSI!$N$7:$N$256,"Scaduto",INCASSI!$U$7:$U$256,CONFIGURAZIONE!$B$7,INCASSI!$M$7:$M$256,"Sì",INCASSI!$W$7:$W$256,1))</f>
        <v/>
      </c>
      <c r="I15" s="180" t="str">
        <f>IF(A15="","",SUMIFS(INCASSI!$L$7:$L$256,INCASSI!$G$7:$G$256,A15,INCASSI!$N$7:$N$256,"Scaduto",INCASSI!$U$7:$U$256,CONFIGURAZIONE!$B$7,INCASSI!$M$7:$M$256,"Sì",INCASSI!$W$7:$W$256,1))</f>
        <v/>
      </c>
      <c r="J15" s="181">
        <f>IF(OR(A15="",CALCOLO!$B$9=0),0,G15/CALCOLO!$B$9)</f>
        <v>0</v>
      </c>
      <c r="K15" s="182" t="str">
        <f>IF(A15="","",IFERROR(SUMPRODUCT(MAX((INCASSI!$G$7:$G$256=A15)*(INCASSI!$O$7:$O$256=CONFIGURAZIONE!$B$7)*(INCASSI!$M$7:$M$256="Sì")*(INCASSI!$W$7:$W$256=1)*INCASSI!$E$7:$E$256)),""))</f>
        <v/>
      </c>
      <c r="L15" s="93" t="str">
        <f>IF(A15="","",IF(J15&gt;=CONFIGURAZIONE!$B$71,"CRITICO",IF(J15&gt;=CONFIGURAZIONE!$B$70,"ATTENZIONE","OK")))</f>
        <v/>
      </c>
      <c r="M15" s="94"/>
    </row>
    <row r="16" spans="1:13" ht="11.1" customHeight="1">
      <c r="A16" s="94"/>
      <c r="B16" s="94"/>
      <c r="C16" s="94"/>
      <c r="D16" s="94"/>
      <c r="E16" s="94"/>
      <c r="F16" s="94"/>
      <c r="G16" s="180" t="str">
        <f>IF(A16="","",SUMIFS(INCASSI!$L$7:$L$256,INCASSI!$G$7:$G$256,A16,INCASSI!$O$7:$O$256,CONFIGURAZIONE!$B$7,INCASSI!$M$7:$M$256,"Sì",INCASSI!$W$7:$W$256,1))</f>
        <v/>
      </c>
      <c r="H16" s="180" t="str">
        <f>IF(A16="","",SUMIFS(INCASSI!$L$7:$L$256,INCASSI!$G$7:$G$256,A16,INCASSI!$N$7:$N$256,"Da incassare",INCASSI!$U$7:$U$256,CONFIGURAZIONE!$B$7,INCASSI!$M$7:$M$256,"Sì",INCASSI!$W$7:$W$256,1)+SUMIFS(INCASSI!$L$7:$L$256,INCASSI!$G$7:$G$256,A16,INCASSI!$N$7:$N$256,"Scaduto",INCASSI!$U$7:$U$256,CONFIGURAZIONE!$B$7,INCASSI!$M$7:$M$256,"Sì",INCASSI!$W$7:$W$256,1))</f>
        <v/>
      </c>
      <c r="I16" s="180" t="str">
        <f>IF(A16="","",SUMIFS(INCASSI!$L$7:$L$256,INCASSI!$G$7:$G$256,A16,INCASSI!$N$7:$N$256,"Scaduto",INCASSI!$U$7:$U$256,CONFIGURAZIONE!$B$7,INCASSI!$M$7:$M$256,"Sì",INCASSI!$W$7:$W$256,1))</f>
        <v/>
      </c>
      <c r="J16" s="181">
        <f>IF(OR(A16="",CALCOLO!$B$9=0),0,G16/CALCOLO!$B$9)</f>
        <v>0</v>
      </c>
      <c r="K16" s="182" t="str">
        <f>IF(A16="","",IFERROR(SUMPRODUCT(MAX((INCASSI!$G$7:$G$256=A16)*(INCASSI!$O$7:$O$256=CONFIGURAZIONE!$B$7)*(INCASSI!$M$7:$M$256="Sì")*(INCASSI!$W$7:$W$256=1)*INCASSI!$E$7:$E$256)),""))</f>
        <v/>
      </c>
      <c r="L16" s="93" t="str">
        <f>IF(A16="","",IF(J16&gt;=CONFIGURAZIONE!$B$71,"CRITICO",IF(J16&gt;=CONFIGURAZIONE!$B$70,"ATTENZIONE","OK")))</f>
        <v/>
      </c>
      <c r="M16" s="94"/>
    </row>
    <row r="17" spans="1:13" ht="11.1" customHeight="1">
      <c r="A17" s="94"/>
      <c r="B17" s="94"/>
      <c r="C17" s="94"/>
      <c r="D17" s="94"/>
      <c r="E17" s="94"/>
      <c r="F17" s="94"/>
      <c r="G17" s="180" t="str">
        <f>IF(A17="","",SUMIFS(INCASSI!$L$7:$L$256,INCASSI!$G$7:$G$256,A17,INCASSI!$O$7:$O$256,CONFIGURAZIONE!$B$7,INCASSI!$M$7:$M$256,"Sì",INCASSI!$W$7:$W$256,1))</f>
        <v/>
      </c>
      <c r="H17" s="180" t="str">
        <f>IF(A17="","",SUMIFS(INCASSI!$L$7:$L$256,INCASSI!$G$7:$G$256,A17,INCASSI!$N$7:$N$256,"Da incassare",INCASSI!$U$7:$U$256,CONFIGURAZIONE!$B$7,INCASSI!$M$7:$M$256,"Sì",INCASSI!$W$7:$W$256,1)+SUMIFS(INCASSI!$L$7:$L$256,INCASSI!$G$7:$G$256,A17,INCASSI!$N$7:$N$256,"Scaduto",INCASSI!$U$7:$U$256,CONFIGURAZIONE!$B$7,INCASSI!$M$7:$M$256,"Sì",INCASSI!$W$7:$W$256,1))</f>
        <v/>
      </c>
      <c r="I17" s="180" t="str">
        <f>IF(A17="","",SUMIFS(INCASSI!$L$7:$L$256,INCASSI!$G$7:$G$256,A17,INCASSI!$N$7:$N$256,"Scaduto",INCASSI!$U$7:$U$256,CONFIGURAZIONE!$B$7,INCASSI!$M$7:$M$256,"Sì",INCASSI!$W$7:$W$256,1))</f>
        <v/>
      </c>
      <c r="J17" s="181">
        <f>IF(OR(A17="",CALCOLO!$B$9=0),0,G17/CALCOLO!$B$9)</f>
        <v>0</v>
      </c>
      <c r="K17" s="182" t="str">
        <f>IF(A17="","",IFERROR(SUMPRODUCT(MAX((INCASSI!$G$7:$G$256=A17)*(INCASSI!$O$7:$O$256=CONFIGURAZIONE!$B$7)*(INCASSI!$M$7:$M$256="Sì")*(INCASSI!$W$7:$W$256=1)*INCASSI!$E$7:$E$256)),""))</f>
        <v/>
      </c>
      <c r="L17" s="93" t="str">
        <f>IF(A17="","",IF(J17&gt;=CONFIGURAZIONE!$B$71,"CRITICO",IF(J17&gt;=CONFIGURAZIONE!$B$70,"ATTENZIONE","OK")))</f>
        <v/>
      </c>
      <c r="M17" s="94"/>
    </row>
    <row r="18" spans="1:13" ht="11.1" customHeight="1">
      <c r="A18" s="94"/>
      <c r="B18" s="94"/>
      <c r="C18" s="94"/>
      <c r="D18" s="94"/>
      <c r="E18" s="94"/>
      <c r="F18" s="94"/>
      <c r="G18" s="180" t="str">
        <f>IF(A18="","",SUMIFS(INCASSI!$L$7:$L$256,INCASSI!$G$7:$G$256,A18,INCASSI!$O$7:$O$256,CONFIGURAZIONE!$B$7,INCASSI!$M$7:$M$256,"Sì",INCASSI!$W$7:$W$256,1))</f>
        <v/>
      </c>
      <c r="H18" s="180" t="str">
        <f>IF(A18="","",SUMIFS(INCASSI!$L$7:$L$256,INCASSI!$G$7:$G$256,A18,INCASSI!$N$7:$N$256,"Da incassare",INCASSI!$U$7:$U$256,CONFIGURAZIONE!$B$7,INCASSI!$M$7:$M$256,"Sì",INCASSI!$W$7:$W$256,1)+SUMIFS(INCASSI!$L$7:$L$256,INCASSI!$G$7:$G$256,A18,INCASSI!$N$7:$N$256,"Scaduto",INCASSI!$U$7:$U$256,CONFIGURAZIONE!$B$7,INCASSI!$M$7:$M$256,"Sì",INCASSI!$W$7:$W$256,1))</f>
        <v/>
      </c>
      <c r="I18" s="180" t="str">
        <f>IF(A18="","",SUMIFS(INCASSI!$L$7:$L$256,INCASSI!$G$7:$G$256,A18,INCASSI!$N$7:$N$256,"Scaduto",INCASSI!$U$7:$U$256,CONFIGURAZIONE!$B$7,INCASSI!$M$7:$M$256,"Sì",INCASSI!$W$7:$W$256,1))</f>
        <v/>
      </c>
      <c r="J18" s="181">
        <f>IF(OR(A18="",CALCOLO!$B$9=0),0,G18/CALCOLO!$B$9)</f>
        <v>0</v>
      </c>
      <c r="K18" s="182" t="str">
        <f>IF(A18="","",IFERROR(SUMPRODUCT(MAX((INCASSI!$G$7:$G$256=A18)*(INCASSI!$O$7:$O$256=CONFIGURAZIONE!$B$7)*(INCASSI!$M$7:$M$256="Sì")*(INCASSI!$W$7:$W$256=1)*INCASSI!$E$7:$E$256)),""))</f>
        <v/>
      </c>
      <c r="L18" s="93" t="str">
        <f>IF(A18="","",IF(J18&gt;=CONFIGURAZIONE!$B$71,"CRITICO",IF(J18&gt;=CONFIGURAZIONE!$B$70,"ATTENZIONE","OK")))</f>
        <v/>
      </c>
      <c r="M18" s="94"/>
    </row>
    <row r="19" spans="1:13" ht="11.1" customHeight="1">
      <c r="A19" s="94"/>
      <c r="B19" s="94"/>
      <c r="C19" s="94"/>
      <c r="D19" s="94"/>
      <c r="E19" s="94"/>
      <c r="F19" s="94"/>
      <c r="G19" s="180" t="str">
        <f>IF(A19="","",SUMIFS(INCASSI!$L$7:$L$256,INCASSI!$G$7:$G$256,A19,INCASSI!$O$7:$O$256,CONFIGURAZIONE!$B$7,INCASSI!$M$7:$M$256,"Sì",INCASSI!$W$7:$W$256,1))</f>
        <v/>
      </c>
      <c r="H19" s="180" t="str">
        <f>IF(A19="","",SUMIFS(INCASSI!$L$7:$L$256,INCASSI!$G$7:$G$256,A19,INCASSI!$N$7:$N$256,"Da incassare",INCASSI!$U$7:$U$256,CONFIGURAZIONE!$B$7,INCASSI!$M$7:$M$256,"Sì",INCASSI!$W$7:$W$256,1)+SUMIFS(INCASSI!$L$7:$L$256,INCASSI!$G$7:$G$256,A19,INCASSI!$N$7:$N$256,"Scaduto",INCASSI!$U$7:$U$256,CONFIGURAZIONE!$B$7,INCASSI!$M$7:$M$256,"Sì",INCASSI!$W$7:$W$256,1))</f>
        <v/>
      </c>
      <c r="I19" s="180" t="str">
        <f>IF(A19="","",SUMIFS(INCASSI!$L$7:$L$256,INCASSI!$G$7:$G$256,A19,INCASSI!$N$7:$N$256,"Scaduto",INCASSI!$U$7:$U$256,CONFIGURAZIONE!$B$7,INCASSI!$M$7:$M$256,"Sì",INCASSI!$W$7:$W$256,1))</f>
        <v/>
      </c>
      <c r="J19" s="181">
        <f>IF(OR(A19="",CALCOLO!$B$9=0),0,G19/CALCOLO!$B$9)</f>
        <v>0</v>
      </c>
      <c r="K19" s="182" t="str">
        <f>IF(A19="","",IFERROR(SUMPRODUCT(MAX((INCASSI!$G$7:$G$256=A19)*(INCASSI!$O$7:$O$256=CONFIGURAZIONE!$B$7)*(INCASSI!$M$7:$M$256="Sì")*(INCASSI!$W$7:$W$256=1)*INCASSI!$E$7:$E$256)),""))</f>
        <v/>
      </c>
      <c r="L19" s="93" t="str">
        <f>IF(A19="","",IF(J19&gt;=CONFIGURAZIONE!$B$71,"CRITICO",IF(J19&gt;=CONFIGURAZIONE!$B$70,"ATTENZIONE","OK")))</f>
        <v/>
      </c>
      <c r="M19" s="94"/>
    </row>
    <row r="20" spans="1:13" ht="11.1" customHeight="1">
      <c r="A20" s="94"/>
      <c r="B20" s="94"/>
      <c r="C20" s="94"/>
      <c r="D20" s="94"/>
      <c r="E20" s="94"/>
      <c r="F20" s="94"/>
      <c r="G20" s="180" t="str">
        <f>IF(A20="","",SUMIFS(INCASSI!$L$7:$L$256,INCASSI!$G$7:$G$256,A20,INCASSI!$O$7:$O$256,CONFIGURAZIONE!$B$7,INCASSI!$M$7:$M$256,"Sì",INCASSI!$W$7:$W$256,1))</f>
        <v/>
      </c>
      <c r="H20" s="180" t="str">
        <f>IF(A20="","",SUMIFS(INCASSI!$L$7:$L$256,INCASSI!$G$7:$G$256,A20,INCASSI!$N$7:$N$256,"Da incassare",INCASSI!$U$7:$U$256,CONFIGURAZIONE!$B$7,INCASSI!$M$7:$M$256,"Sì",INCASSI!$W$7:$W$256,1)+SUMIFS(INCASSI!$L$7:$L$256,INCASSI!$G$7:$G$256,A20,INCASSI!$N$7:$N$256,"Scaduto",INCASSI!$U$7:$U$256,CONFIGURAZIONE!$B$7,INCASSI!$M$7:$M$256,"Sì",INCASSI!$W$7:$W$256,1))</f>
        <v/>
      </c>
      <c r="I20" s="180" t="str">
        <f>IF(A20="","",SUMIFS(INCASSI!$L$7:$L$256,INCASSI!$G$7:$G$256,A20,INCASSI!$N$7:$N$256,"Scaduto",INCASSI!$U$7:$U$256,CONFIGURAZIONE!$B$7,INCASSI!$M$7:$M$256,"Sì",INCASSI!$W$7:$W$256,1))</f>
        <v/>
      </c>
      <c r="J20" s="181">
        <f>IF(OR(A20="",CALCOLO!$B$9=0),0,G20/CALCOLO!$B$9)</f>
        <v>0</v>
      </c>
      <c r="K20" s="182" t="str">
        <f>IF(A20="","",IFERROR(SUMPRODUCT(MAX((INCASSI!$G$7:$G$256=A20)*(INCASSI!$O$7:$O$256=CONFIGURAZIONE!$B$7)*(INCASSI!$M$7:$M$256="Sì")*(INCASSI!$W$7:$W$256=1)*INCASSI!$E$7:$E$256)),""))</f>
        <v/>
      </c>
      <c r="L20" s="93" t="str">
        <f>IF(A20="","",IF(J20&gt;=CONFIGURAZIONE!$B$71,"CRITICO",IF(J20&gt;=CONFIGURAZIONE!$B$70,"ATTENZIONE","OK")))</f>
        <v/>
      </c>
      <c r="M20" s="94"/>
    </row>
    <row r="21" spans="1:13" ht="11.1" customHeight="1">
      <c r="A21" s="94"/>
      <c r="B21" s="94"/>
      <c r="C21" s="94"/>
      <c r="D21" s="94"/>
      <c r="E21" s="94"/>
      <c r="F21" s="94"/>
      <c r="G21" s="180" t="str">
        <f>IF(A21="","",SUMIFS(INCASSI!$L$7:$L$256,INCASSI!$G$7:$G$256,A21,INCASSI!$O$7:$O$256,CONFIGURAZIONE!$B$7,INCASSI!$M$7:$M$256,"Sì",INCASSI!$W$7:$W$256,1))</f>
        <v/>
      </c>
      <c r="H21" s="180" t="str">
        <f>IF(A21="","",SUMIFS(INCASSI!$L$7:$L$256,INCASSI!$G$7:$G$256,A21,INCASSI!$N$7:$N$256,"Da incassare",INCASSI!$U$7:$U$256,CONFIGURAZIONE!$B$7,INCASSI!$M$7:$M$256,"Sì",INCASSI!$W$7:$W$256,1)+SUMIFS(INCASSI!$L$7:$L$256,INCASSI!$G$7:$G$256,A21,INCASSI!$N$7:$N$256,"Scaduto",INCASSI!$U$7:$U$256,CONFIGURAZIONE!$B$7,INCASSI!$M$7:$M$256,"Sì",INCASSI!$W$7:$W$256,1))</f>
        <v/>
      </c>
      <c r="I21" s="180" t="str">
        <f>IF(A21="","",SUMIFS(INCASSI!$L$7:$L$256,INCASSI!$G$7:$G$256,A21,INCASSI!$N$7:$N$256,"Scaduto",INCASSI!$U$7:$U$256,CONFIGURAZIONE!$B$7,INCASSI!$M$7:$M$256,"Sì",INCASSI!$W$7:$W$256,1))</f>
        <v/>
      </c>
      <c r="J21" s="181">
        <f>IF(OR(A21="",CALCOLO!$B$9=0),0,G21/CALCOLO!$B$9)</f>
        <v>0</v>
      </c>
      <c r="K21" s="182" t="str">
        <f>IF(A21="","",IFERROR(SUMPRODUCT(MAX((INCASSI!$G$7:$G$256=A21)*(INCASSI!$O$7:$O$256=CONFIGURAZIONE!$B$7)*(INCASSI!$M$7:$M$256="Sì")*(INCASSI!$W$7:$W$256=1)*INCASSI!$E$7:$E$256)),""))</f>
        <v/>
      </c>
      <c r="L21" s="93" t="str">
        <f>IF(A21="","",IF(J21&gt;=CONFIGURAZIONE!$B$71,"CRITICO",IF(J21&gt;=CONFIGURAZIONE!$B$70,"ATTENZIONE","OK")))</f>
        <v/>
      </c>
      <c r="M21" s="94"/>
    </row>
    <row r="22" spans="1:13" ht="11.1" customHeight="1">
      <c r="A22" s="94"/>
      <c r="B22" s="94"/>
      <c r="C22" s="94"/>
      <c r="D22" s="94"/>
      <c r="E22" s="94"/>
      <c r="F22" s="94"/>
      <c r="G22" s="180" t="str">
        <f>IF(A22="","",SUMIFS(INCASSI!$L$7:$L$256,INCASSI!$G$7:$G$256,A22,INCASSI!$O$7:$O$256,CONFIGURAZIONE!$B$7,INCASSI!$M$7:$M$256,"Sì",INCASSI!$W$7:$W$256,1))</f>
        <v/>
      </c>
      <c r="H22" s="180" t="str">
        <f>IF(A22="","",SUMIFS(INCASSI!$L$7:$L$256,INCASSI!$G$7:$G$256,A22,INCASSI!$N$7:$N$256,"Da incassare",INCASSI!$U$7:$U$256,CONFIGURAZIONE!$B$7,INCASSI!$M$7:$M$256,"Sì",INCASSI!$W$7:$W$256,1)+SUMIFS(INCASSI!$L$7:$L$256,INCASSI!$G$7:$G$256,A22,INCASSI!$N$7:$N$256,"Scaduto",INCASSI!$U$7:$U$256,CONFIGURAZIONE!$B$7,INCASSI!$M$7:$M$256,"Sì",INCASSI!$W$7:$W$256,1))</f>
        <v/>
      </c>
      <c r="I22" s="180" t="str">
        <f>IF(A22="","",SUMIFS(INCASSI!$L$7:$L$256,INCASSI!$G$7:$G$256,A22,INCASSI!$N$7:$N$256,"Scaduto",INCASSI!$U$7:$U$256,CONFIGURAZIONE!$B$7,INCASSI!$M$7:$M$256,"Sì",INCASSI!$W$7:$W$256,1))</f>
        <v/>
      </c>
      <c r="J22" s="181">
        <f>IF(OR(A22="",CALCOLO!$B$9=0),0,G22/CALCOLO!$B$9)</f>
        <v>0</v>
      </c>
      <c r="K22" s="182" t="str">
        <f>IF(A22="","",IFERROR(SUMPRODUCT(MAX((INCASSI!$G$7:$G$256=A22)*(INCASSI!$O$7:$O$256=CONFIGURAZIONE!$B$7)*(INCASSI!$M$7:$M$256="Sì")*(INCASSI!$W$7:$W$256=1)*INCASSI!$E$7:$E$256)),""))</f>
        <v/>
      </c>
      <c r="L22" s="93" t="str">
        <f>IF(A22="","",IF(J22&gt;=CONFIGURAZIONE!$B$71,"CRITICO",IF(J22&gt;=CONFIGURAZIONE!$B$70,"ATTENZIONE","OK")))</f>
        <v/>
      </c>
      <c r="M22" s="94"/>
    </row>
    <row r="23" spans="1:13" ht="11.1" customHeight="1">
      <c r="A23" s="94"/>
      <c r="B23" s="94"/>
      <c r="C23" s="94"/>
      <c r="D23" s="94"/>
      <c r="E23" s="94"/>
      <c r="F23" s="94"/>
      <c r="G23" s="180" t="str">
        <f>IF(A23="","",SUMIFS(INCASSI!$L$7:$L$256,INCASSI!$G$7:$G$256,A23,INCASSI!$O$7:$O$256,CONFIGURAZIONE!$B$7,INCASSI!$M$7:$M$256,"Sì",INCASSI!$W$7:$W$256,1))</f>
        <v/>
      </c>
      <c r="H23" s="180" t="str">
        <f>IF(A23="","",SUMIFS(INCASSI!$L$7:$L$256,INCASSI!$G$7:$G$256,A23,INCASSI!$N$7:$N$256,"Da incassare",INCASSI!$U$7:$U$256,CONFIGURAZIONE!$B$7,INCASSI!$M$7:$M$256,"Sì",INCASSI!$W$7:$W$256,1)+SUMIFS(INCASSI!$L$7:$L$256,INCASSI!$G$7:$G$256,A23,INCASSI!$N$7:$N$256,"Scaduto",INCASSI!$U$7:$U$256,CONFIGURAZIONE!$B$7,INCASSI!$M$7:$M$256,"Sì",INCASSI!$W$7:$W$256,1))</f>
        <v/>
      </c>
      <c r="I23" s="180" t="str">
        <f>IF(A23="","",SUMIFS(INCASSI!$L$7:$L$256,INCASSI!$G$7:$G$256,A23,INCASSI!$N$7:$N$256,"Scaduto",INCASSI!$U$7:$U$256,CONFIGURAZIONE!$B$7,INCASSI!$M$7:$M$256,"Sì",INCASSI!$W$7:$W$256,1))</f>
        <v/>
      </c>
      <c r="J23" s="181">
        <f>IF(OR(A23="",CALCOLO!$B$9=0),0,G23/CALCOLO!$B$9)</f>
        <v>0</v>
      </c>
      <c r="K23" s="182" t="str">
        <f>IF(A23="","",IFERROR(SUMPRODUCT(MAX((INCASSI!$G$7:$G$256=A23)*(INCASSI!$O$7:$O$256=CONFIGURAZIONE!$B$7)*(INCASSI!$M$7:$M$256="Sì")*(INCASSI!$W$7:$W$256=1)*INCASSI!$E$7:$E$256)),""))</f>
        <v/>
      </c>
      <c r="L23" s="93" t="str">
        <f>IF(A23="","",IF(J23&gt;=CONFIGURAZIONE!$B$71,"CRITICO",IF(J23&gt;=CONFIGURAZIONE!$B$70,"ATTENZIONE","OK")))</f>
        <v/>
      </c>
      <c r="M23" s="94"/>
    </row>
    <row r="24" spans="1:13" ht="11.1" customHeight="1">
      <c r="A24" s="94"/>
      <c r="B24" s="94"/>
      <c r="C24" s="94"/>
      <c r="D24" s="94"/>
      <c r="E24" s="94"/>
      <c r="F24" s="94"/>
      <c r="G24" s="180" t="str">
        <f>IF(A24="","",SUMIFS(INCASSI!$L$7:$L$256,INCASSI!$G$7:$G$256,A24,INCASSI!$O$7:$O$256,CONFIGURAZIONE!$B$7,INCASSI!$M$7:$M$256,"Sì",INCASSI!$W$7:$W$256,1))</f>
        <v/>
      </c>
      <c r="H24" s="180" t="str">
        <f>IF(A24="","",SUMIFS(INCASSI!$L$7:$L$256,INCASSI!$G$7:$G$256,A24,INCASSI!$N$7:$N$256,"Da incassare",INCASSI!$U$7:$U$256,CONFIGURAZIONE!$B$7,INCASSI!$M$7:$M$256,"Sì",INCASSI!$W$7:$W$256,1)+SUMIFS(INCASSI!$L$7:$L$256,INCASSI!$G$7:$G$256,A24,INCASSI!$N$7:$N$256,"Scaduto",INCASSI!$U$7:$U$256,CONFIGURAZIONE!$B$7,INCASSI!$M$7:$M$256,"Sì",INCASSI!$W$7:$W$256,1))</f>
        <v/>
      </c>
      <c r="I24" s="180" t="str">
        <f>IF(A24="","",SUMIFS(INCASSI!$L$7:$L$256,INCASSI!$G$7:$G$256,A24,INCASSI!$N$7:$N$256,"Scaduto",INCASSI!$U$7:$U$256,CONFIGURAZIONE!$B$7,INCASSI!$M$7:$M$256,"Sì",INCASSI!$W$7:$W$256,1))</f>
        <v/>
      </c>
      <c r="J24" s="181">
        <f>IF(OR(A24="",CALCOLO!$B$9=0),0,G24/CALCOLO!$B$9)</f>
        <v>0</v>
      </c>
      <c r="K24" s="182" t="str">
        <f>IF(A24="","",IFERROR(SUMPRODUCT(MAX((INCASSI!$G$7:$G$256=A24)*(INCASSI!$O$7:$O$256=CONFIGURAZIONE!$B$7)*(INCASSI!$M$7:$M$256="Sì")*(INCASSI!$W$7:$W$256=1)*INCASSI!$E$7:$E$256)),""))</f>
        <v/>
      </c>
      <c r="L24" s="93" t="str">
        <f>IF(A24="","",IF(J24&gt;=CONFIGURAZIONE!$B$71,"CRITICO",IF(J24&gt;=CONFIGURAZIONE!$B$70,"ATTENZIONE","OK")))</f>
        <v/>
      </c>
      <c r="M24" s="94"/>
    </row>
    <row r="25" spans="1:13" ht="11.1" customHeight="1">
      <c r="A25" s="94"/>
      <c r="B25" s="94"/>
      <c r="C25" s="94"/>
      <c r="D25" s="94"/>
      <c r="E25" s="94"/>
      <c r="F25" s="94"/>
      <c r="G25" s="180" t="str">
        <f>IF(A25="","",SUMIFS(INCASSI!$L$7:$L$256,INCASSI!$G$7:$G$256,A25,INCASSI!$O$7:$O$256,CONFIGURAZIONE!$B$7,INCASSI!$M$7:$M$256,"Sì",INCASSI!$W$7:$W$256,1))</f>
        <v/>
      </c>
      <c r="H25" s="180" t="str">
        <f>IF(A25="","",SUMIFS(INCASSI!$L$7:$L$256,INCASSI!$G$7:$G$256,A25,INCASSI!$N$7:$N$256,"Da incassare",INCASSI!$U$7:$U$256,CONFIGURAZIONE!$B$7,INCASSI!$M$7:$M$256,"Sì",INCASSI!$W$7:$W$256,1)+SUMIFS(INCASSI!$L$7:$L$256,INCASSI!$G$7:$G$256,A25,INCASSI!$N$7:$N$256,"Scaduto",INCASSI!$U$7:$U$256,CONFIGURAZIONE!$B$7,INCASSI!$M$7:$M$256,"Sì",INCASSI!$W$7:$W$256,1))</f>
        <v/>
      </c>
      <c r="I25" s="180" t="str">
        <f>IF(A25="","",SUMIFS(INCASSI!$L$7:$L$256,INCASSI!$G$7:$G$256,A25,INCASSI!$N$7:$N$256,"Scaduto",INCASSI!$U$7:$U$256,CONFIGURAZIONE!$B$7,INCASSI!$M$7:$M$256,"Sì",INCASSI!$W$7:$W$256,1))</f>
        <v/>
      </c>
      <c r="J25" s="181">
        <f>IF(OR(A25="",CALCOLO!$B$9=0),0,G25/CALCOLO!$B$9)</f>
        <v>0</v>
      </c>
      <c r="K25" s="182" t="str">
        <f>IF(A25="","",IFERROR(SUMPRODUCT(MAX((INCASSI!$G$7:$G$256=A25)*(INCASSI!$O$7:$O$256=CONFIGURAZIONE!$B$7)*(INCASSI!$M$7:$M$256="Sì")*(INCASSI!$W$7:$W$256=1)*INCASSI!$E$7:$E$256)),""))</f>
        <v/>
      </c>
      <c r="L25" s="93" t="str">
        <f>IF(A25="","",IF(J25&gt;=CONFIGURAZIONE!$B$71,"CRITICO",IF(J25&gt;=CONFIGURAZIONE!$B$70,"ATTENZIONE","OK")))</f>
        <v/>
      </c>
      <c r="M25" s="94"/>
    </row>
    <row r="26" spans="1:13" ht="11.1" customHeight="1">
      <c r="A26" s="94"/>
      <c r="B26" s="94"/>
      <c r="C26" s="94"/>
      <c r="D26" s="94"/>
      <c r="E26" s="94"/>
      <c r="F26" s="94"/>
      <c r="G26" s="180" t="str">
        <f>IF(A26="","",SUMIFS(INCASSI!$L$7:$L$256,INCASSI!$G$7:$G$256,A26,INCASSI!$O$7:$O$256,CONFIGURAZIONE!$B$7,INCASSI!$M$7:$M$256,"Sì",INCASSI!$W$7:$W$256,1))</f>
        <v/>
      </c>
      <c r="H26" s="180" t="str">
        <f>IF(A26="","",SUMIFS(INCASSI!$L$7:$L$256,INCASSI!$G$7:$G$256,A26,INCASSI!$N$7:$N$256,"Da incassare",INCASSI!$U$7:$U$256,CONFIGURAZIONE!$B$7,INCASSI!$M$7:$M$256,"Sì",INCASSI!$W$7:$W$256,1)+SUMIFS(INCASSI!$L$7:$L$256,INCASSI!$G$7:$G$256,A26,INCASSI!$N$7:$N$256,"Scaduto",INCASSI!$U$7:$U$256,CONFIGURAZIONE!$B$7,INCASSI!$M$7:$M$256,"Sì",INCASSI!$W$7:$W$256,1))</f>
        <v/>
      </c>
      <c r="I26" s="180" t="str">
        <f>IF(A26="","",SUMIFS(INCASSI!$L$7:$L$256,INCASSI!$G$7:$G$256,A26,INCASSI!$N$7:$N$256,"Scaduto",INCASSI!$U$7:$U$256,CONFIGURAZIONE!$B$7,INCASSI!$M$7:$M$256,"Sì",INCASSI!$W$7:$W$256,1))</f>
        <v/>
      </c>
      <c r="J26" s="181">
        <f>IF(OR(A26="",CALCOLO!$B$9=0),0,G26/CALCOLO!$B$9)</f>
        <v>0</v>
      </c>
      <c r="K26" s="182" t="str">
        <f>IF(A26="","",IFERROR(SUMPRODUCT(MAX((INCASSI!$G$7:$G$256=A26)*(INCASSI!$O$7:$O$256=CONFIGURAZIONE!$B$7)*(INCASSI!$M$7:$M$256="Sì")*(INCASSI!$W$7:$W$256=1)*INCASSI!$E$7:$E$256)),""))</f>
        <v/>
      </c>
      <c r="L26" s="93" t="str">
        <f>IF(A26="","",IF(J26&gt;=CONFIGURAZIONE!$B$71,"CRITICO",IF(J26&gt;=CONFIGURAZIONE!$B$70,"ATTENZIONE","OK")))</f>
        <v/>
      </c>
      <c r="M26" s="94"/>
    </row>
    <row r="27" spans="1:13" ht="11.1" customHeight="1">
      <c r="A27" s="94"/>
      <c r="B27" s="94"/>
      <c r="C27" s="94"/>
      <c r="D27" s="94"/>
      <c r="E27" s="94"/>
      <c r="F27" s="94"/>
      <c r="G27" s="180" t="str">
        <f>IF(A27="","",SUMIFS(INCASSI!$L$7:$L$256,INCASSI!$G$7:$G$256,A27,INCASSI!$O$7:$O$256,CONFIGURAZIONE!$B$7,INCASSI!$M$7:$M$256,"Sì",INCASSI!$W$7:$W$256,1))</f>
        <v/>
      </c>
      <c r="H27" s="180" t="str">
        <f>IF(A27="","",SUMIFS(INCASSI!$L$7:$L$256,INCASSI!$G$7:$G$256,A27,INCASSI!$N$7:$N$256,"Da incassare",INCASSI!$U$7:$U$256,CONFIGURAZIONE!$B$7,INCASSI!$M$7:$M$256,"Sì",INCASSI!$W$7:$W$256,1)+SUMIFS(INCASSI!$L$7:$L$256,INCASSI!$G$7:$G$256,A27,INCASSI!$N$7:$N$256,"Scaduto",INCASSI!$U$7:$U$256,CONFIGURAZIONE!$B$7,INCASSI!$M$7:$M$256,"Sì",INCASSI!$W$7:$W$256,1))</f>
        <v/>
      </c>
      <c r="I27" s="180" t="str">
        <f>IF(A27="","",SUMIFS(INCASSI!$L$7:$L$256,INCASSI!$G$7:$G$256,A27,INCASSI!$N$7:$N$256,"Scaduto",INCASSI!$U$7:$U$256,CONFIGURAZIONE!$B$7,INCASSI!$M$7:$M$256,"Sì",INCASSI!$W$7:$W$256,1))</f>
        <v/>
      </c>
      <c r="J27" s="181">
        <f>IF(OR(A27="",CALCOLO!$B$9=0),0,G27/CALCOLO!$B$9)</f>
        <v>0</v>
      </c>
      <c r="K27" s="182" t="str">
        <f>IF(A27="","",IFERROR(SUMPRODUCT(MAX((INCASSI!$G$7:$G$256=A27)*(INCASSI!$O$7:$O$256=CONFIGURAZIONE!$B$7)*(INCASSI!$M$7:$M$256="Sì")*(INCASSI!$W$7:$W$256=1)*INCASSI!$E$7:$E$256)),""))</f>
        <v/>
      </c>
      <c r="L27" s="93" t="str">
        <f>IF(A27="","",IF(J27&gt;=CONFIGURAZIONE!$B$71,"CRITICO",IF(J27&gt;=CONFIGURAZIONE!$B$70,"ATTENZIONE","OK")))</f>
        <v/>
      </c>
      <c r="M27" s="94"/>
    </row>
    <row r="28" spans="1:13" ht="11.1" customHeight="1">
      <c r="A28" s="94"/>
      <c r="B28" s="94"/>
      <c r="C28" s="94"/>
      <c r="D28" s="94"/>
      <c r="E28" s="94"/>
      <c r="F28" s="94"/>
      <c r="G28" s="180" t="str">
        <f>IF(A28="","",SUMIFS(INCASSI!$L$7:$L$256,INCASSI!$G$7:$G$256,A28,INCASSI!$O$7:$O$256,CONFIGURAZIONE!$B$7,INCASSI!$M$7:$M$256,"Sì",INCASSI!$W$7:$W$256,1))</f>
        <v/>
      </c>
      <c r="H28" s="180" t="str">
        <f>IF(A28="","",SUMIFS(INCASSI!$L$7:$L$256,INCASSI!$G$7:$G$256,A28,INCASSI!$N$7:$N$256,"Da incassare",INCASSI!$U$7:$U$256,CONFIGURAZIONE!$B$7,INCASSI!$M$7:$M$256,"Sì",INCASSI!$W$7:$W$256,1)+SUMIFS(INCASSI!$L$7:$L$256,INCASSI!$G$7:$G$256,A28,INCASSI!$N$7:$N$256,"Scaduto",INCASSI!$U$7:$U$256,CONFIGURAZIONE!$B$7,INCASSI!$M$7:$M$256,"Sì",INCASSI!$W$7:$W$256,1))</f>
        <v/>
      </c>
      <c r="I28" s="180" t="str">
        <f>IF(A28="","",SUMIFS(INCASSI!$L$7:$L$256,INCASSI!$G$7:$G$256,A28,INCASSI!$N$7:$N$256,"Scaduto",INCASSI!$U$7:$U$256,CONFIGURAZIONE!$B$7,INCASSI!$M$7:$M$256,"Sì",INCASSI!$W$7:$W$256,1))</f>
        <v/>
      </c>
      <c r="J28" s="181">
        <f>IF(OR(A28="",CALCOLO!$B$9=0),0,G28/CALCOLO!$B$9)</f>
        <v>0</v>
      </c>
      <c r="K28" s="182" t="str">
        <f>IF(A28="","",IFERROR(SUMPRODUCT(MAX((INCASSI!$G$7:$G$256=A28)*(INCASSI!$O$7:$O$256=CONFIGURAZIONE!$B$7)*(INCASSI!$M$7:$M$256="Sì")*(INCASSI!$W$7:$W$256=1)*INCASSI!$E$7:$E$256)),""))</f>
        <v/>
      </c>
      <c r="L28" s="93" t="str">
        <f>IF(A28="","",IF(J28&gt;=CONFIGURAZIONE!$B$71,"CRITICO",IF(J28&gt;=CONFIGURAZIONE!$B$70,"ATTENZIONE","OK")))</f>
        <v/>
      </c>
      <c r="M28" s="94"/>
    </row>
    <row r="29" spans="1:13" ht="11.1" customHeight="1">
      <c r="A29" s="94"/>
      <c r="B29" s="94"/>
      <c r="C29" s="94"/>
      <c r="D29" s="94"/>
      <c r="E29" s="94"/>
      <c r="F29" s="94"/>
      <c r="G29" s="180" t="str">
        <f>IF(A29="","",SUMIFS(INCASSI!$L$7:$L$256,INCASSI!$G$7:$G$256,A29,INCASSI!$O$7:$O$256,CONFIGURAZIONE!$B$7,INCASSI!$M$7:$M$256,"Sì",INCASSI!$W$7:$W$256,1))</f>
        <v/>
      </c>
      <c r="H29" s="180" t="str">
        <f>IF(A29="","",SUMIFS(INCASSI!$L$7:$L$256,INCASSI!$G$7:$G$256,A29,INCASSI!$N$7:$N$256,"Da incassare",INCASSI!$U$7:$U$256,CONFIGURAZIONE!$B$7,INCASSI!$M$7:$M$256,"Sì",INCASSI!$W$7:$W$256,1)+SUMIFS(INCASSI!$L$7:$L$256,INCASSI!$G$7:$G$256,A29,INCASSI!$N$7:$N$256,"Scaduto",INCASSI!$U$7:$U$256,CONFIGURAZIONE!$B$7,INCASSI!$M$7:$M$256,"Sì",INCASSI!$W$7:$W$256,1))</f>
        <v/>
      </c>
      <c r="I29" s="180" t="str">
        <f>IF(A29="","",SUMIFS(INCASSI!$L$7:$L$256,INCASSI!$G$7:$G$256,A29,INCASSI!$N$7:$N$256,"Scaduto",INCASSI!$U$7:$U$256,CONFIGURAZIONE!$B$7,INCASSI!$M$7:$M$256,"Sì",INCASSI!$W$7:$W$256,1))</f>
        <v/>
      </c>
      <c r="J29" s="181">
        <f>IF(OR(A29="",CALCOLO!$B$9=0),0,G29/CALCOLO!$B$9)</f>
        <v>0</v>
      </c>
      <c r="K29" s="182" t="str">
        <f>IF(A29="","",IFERROR(SUMPRODUCT(MAX((INCASSI!$G$7:$G$256=A29)*(INCASSI!$O$7:$O$256=CONFIGURAZIONE!$B$7)*(INCASSI!$M$7:$M$256="Sì")*(INCASSI!$W$7:$W$256=1)*INCASSI!$E$7:$E$256)),""))</f>
        <v/>
      </c>
      <c r="L29" s="93" t="str">
        <f>IF(A29="","",IF(J29&gt;=CONFIGURAZIONE!$B$71,"CRITICO",IF(J29&gt;=CONFIGURAZIONE!$B$70,"ATTENZIONE","OK")))</f>
        <v/>
      </c>
      <c r="M29" s="94"/>
    </row>
    <row r="30" spans="1:13" ht="11.1" customHeight="1">
      <c r="A30" s="94"/>
      <c r="B30" s="94"/>
      <c r="C30" s="94"/>
      <c r="D30" s="94"/>
      <c r="E30" s="94"/>
      <c r="F30" s="94"/>
      <c r="G30" s="180" t="str">
        <f>IF(A30="","",SUMIFS(INCASSI!$L$7:$L$256,INCASSI!$G$7:$G$256,A30,INCASSI!$O$7:$O$256,CONFIGURAZIONE!$B$7,INCASSI!$M$7:$M$256,"Sì",INCASSI!$W$7:$W$256,1))</f>
        <v/>
      </c>
      <c r="H30" s="180" t="str">
        <f>IF(A30="","",SUMIFS(INCASSI!$L$7:$L$256,INCASSI!$G$7:$G$256,A30,INCASSI!$N$7:$N$256,"Da incassare",INCASSI!$U$7:$U$256,CONFIGURAZIONE!$B$7,INCASSI!$M$7:$M$256,"Sì",INCASSI!$W$7:$W$256,1)+SUMIFS(INCASSI!$L$7:$L$256,INCASSI!$G$7:$G$256,A30,INCASSI!$N$7:$N$256,"Scaduto",INCASSI!$U$7:$U$256,CONFIGURAZIONE!$B$7,INCASSI!$M$7:$M$256,"Sì",INCASSI!$W$7:$W$256,1))</f>
        <v/>
      </c>
      <c r="I30" s="180" t="str">
        <f>IF(A30="","",SUMIFS(INCASSI!$L$7:$L$256,INCASSI!$G$7:$G$256,A30,INCASSI!$N$7:$N$256,"Scaduto",INCASSI!$U$7:$U$256,CONFIGURAZIONE!$B$7,INCASSI!$M$7:$M$256,"Sì",INCASSI!$W$7:$W$256,1))</f>
        <v/>
      </c>
      <c r="J30" s="181">
        <f>IF(OR(A30="",CALCOLO!$B$9=0),0,G30/CALCOLO!$B$9)</f>
        <v>0</v>
      </c>
      <c r="K30" s="182" t="str">
        <f>IF(A30="","",IFERROR(SUMPRODUCT(MAX((INCASSI!$G$7:$G$256=A30)*(INCASSI!$O$7:$O$256=CONFIGURAZIONE!$B$7)*(INCASSI!$M$7:$M$256="Sì")*(INCASSI!$W$7:$W$256=1)*INCASSI!$E$7:$E$256)),""))</f>
        <v/>
      </c>
      <c r="L30" s="93" t="str">
        <f>IF(A30="","",IF(J30&gt;=CONFIGURAZIONE!$B$71,"CRITICO",IF(J30&gt;=CONFIGURAZIONE!$B$70,"ATTENZIONE","OK")))</f>
        <v/>
      </c>
      <c r="M30" s="94"/>
    </row>
    <row r="31" spans="1:13" ht="11.1" customHeight="1">
      <c r="A31" s="94"/>
      <c r="B31" s="94"/>
      <c r="C31" s="94"/>
      <c r="D31" s="94"/>
      <c r="E31" s="94"/>
      <c r="F31" s="94"/>
      <c r="G31" s="180" t="str">
        <f>IF(A31="","",SUMIFS(INCASSI!$L$7:$L$256,INCASSI!$G$7:$G$256,A31,INCASSI!$O$7:$O$256,CONFIGURAZIONE!$B$7,INCASSI!$M$7:$M$256,"Sì",INCASSI!$W$7:$W$256,1))</f>
        <v/>
      </c>
      <c r="H31" s="180" t="str">
        <f>IF(A31="","",SUMIFS(INCASSI!$L$7:$L$256,INCASSI!$G$7:$G$256,A31,INCASSI!$N$7:$N$256,"Da incassare",INCASSI!$U$7:$U$256,CONFIGURAZIONE!$B$7,INCASSI!$M$7:$M$256,"Sì",INCASSI!$W$7:$W$256,1)+SUMIFS(INCASSI!$L$7:$L$256,INCASSI!$G$7:$G$256,A31,INCASSI!$N$7:$N$256,"Scaduto",INCASSI!$U$7:$U$256,CONFIGURAZIONE!$B$7,INCASSI!$M$7:$M$256,"Sì",INCASSI!$W$7:$W$256,1))</f>
        <v/>
      </c>
      <c r="I31" s="180" t="str">
        <f>IF(A31="","",SUMIFS(INCASSI!$L$7:$L$256,INCASSI!$G$7:$G$256,A31,INCASSI!$N$7:$N$256,"Scaduto",INCASSI!$U$7:$U$256,CONFIGURAZIONE!$B$7,INCASSI!$M$7:$M$256,"Sì",INCASSI!$W$7:$W$256,1))</f>
        <v/>
      </c>
      <c r="J31" s="181">
        <f>IF(OR(A31="",CALCOLO!$B$9=0),0,G31/CALCOLO!$B$9)</f>
        <v>0</v>
      </c>
      <c r="K31" s="182" t="str">
        <f>IF(A31="","",IFERROR(SUMPRODUCT(MAX((INCASSI!$G$7:$G$256=A31)*(INCASSI!$O$7:$O$256=CONFIGURAZIONE!$B$7)*(INCASSI!$M$7:$M$256="Sì")*(INCASSI!$W$7:$W$256=1)*INCASSI!$E$7:$E$256)),""))</f>
        <v/>
      </c>
      <c r="L31" s="93" t="str">
        <f>IF(A31="","",IF(J31&gt;=CONFIGURAZIONE!$B$71,"CRITICO",IF(J31&gt;=CONFIGURAZIONE!$B$70,"ATTENZIONE","OK")))</f>
        <v/>
      </c>
      <c r="M31" s="94"/>
    </row>
    <row r="32" spans="1:13" ht="11.1" customHeight="1">
      <c r="A32" s="94"/>
      <c r="B32" s="94"/>
      <c r="C32" s="94"/>
      <c r="D32" s="94"/>
      <c r="E32" s="94"/>
      <c r="F32" s="94"/>
      <c r="G32" s="180" t="str">
        <f>IF(A32="","",SUMIFS(INCASSI!$L$7:$L$256,INCASSI!$G$7:$G$256,A32,INCASSI!$O$7:$O$256,CONFIGURAZIONE!$B$7,INCASSI!$M$7:$M$256,"Sì",INCASSI!$W$7:$W$256,1))</f>
        <v/>
      </c>
      <c r="H32" s="180" t="str">
        <f>IF(A32="","",SUMIFS(INCASSI!$L$7:$L$256,INCASSI!$G$7:$G$256,A32,INCASSI!$N$7:$N$256,"Da incassare",INCASSI!$U$7:$U$256,CONFIGURAZIONE!$B$7,INCASSI!$M$7:$M$256,"Sì",INCASSI!$W$7:$W$256,1)+SUMIFS(INCASSI!$L$7:$L$256,INCASSI!$G$7:$G$256,A32,INCASSI!$N$7:$N$256,"Scaduto",INCASSI!$U$7:$U$256,CONFIGURAZIONE!$B$7,INCASSI!$M$7:$M$256,"Sì",INCASSI!$W$7:$W$256,1))</f>
        <v/>
      </c>
      <c r="I32" s="180" t="str">
        <f>IF(A32="","",SUMIFS(INCASSI!$L$7:$L$256,INCASSI!$G$7:$G$256,A32,INCASSI!$N$7:$N$256,"Scaduto",INCASSI!$U$7:$U$256,CONFIGURAZIONE!$B$7,INCASSI!$M$7:$M$256,"Sì",INCASSI!$W$7:$W$256,1))</f>
        <v/>
      </c>
      <c r="J32" s="181">
        <f>IF(OR(A32="",CALCOLO!$B$9=0),0,G32/CALCOLO!$B$9)</f>
        <v>0</v>
      </c>
      <c r="K32" s="182" t="str">
        <f>IF(A32="","",IFERROR(SUMPRODUCT(MAX((INCASSI!$G$7:$G$256=A32)*(INCASSI!$O$7:$O$256=CONFIGURAZIONE!$B$7)*(INCASSI!$M$7:$M$256="Sì")*(INCASSI!$W$7:$W$256=1)*INCASSI!$E$7:$E$256)),""))</f>
        <v/>
      </c>
      <c r="L32" s="93" t="str">
        <f>IF(A32="","",IF(J32&gt;=CONFIGURAZIONE!$B$71,"CRITICO",IF(J32&gt;=CONFIGURAZIONE!$B$70,"ATTENZIONE","OK")))</f>
        <v/>
      </c>
      <c r="M32" s="94"/>
    </row>
    <row r="33" spans="1:13" ht="11.1" customHeight="1">
      <c r="A33" s="94"/>
      <c r="B33" s="94"/>
      <c r="C33" s="94"/>
      <c r="D33" s="94"/>
      <c r="E33" s="94"/>
      <c r="F33" s="94"/>
      <c r="G33" s="180" t="str">
        <f>IF(A33="","",SUMIFS(INCASSI!$L$7:$L$256,INCASSI!$G$7:$G$256,A33,INCASSI!$O$7:$O$256,CONFIGURAZIONE!$B$7,INCASSI!$M$7:$M$256,"Sì",INCASSI!$W$7:$W$256,1))</f>
        <v/>
      </c>
      <c r="H33" s="180" t="str">
        <f>IF(A33="","",SUMIFS(INCASSI!$L$7:$L$256,INCASSI!$G$7:$G$256,A33,INCASSI!$N$7:$N$256,"Da incassare",INCASSI!$U$7:$U$256,CONFIGURAZIONE!$B$7,INCASSI!$M$7:$M$256,"Sì",INCASSI!$W$7:$W$256,1)+SUMIFS(INCASSI!$L$7:$L$256,INCASSI!$G$7:$G$256,A33,INCASSI!$N$7:$N$256,"Scaduto",INCASSI!$U$7:$U$256,CONFIGURAZIONE!$B$7,INCASSI!$M$7:$M$256,"Sì",INCASSI!$W$7:$W$256,1))</f>
        <v/>
      </c>
      <c r="I33" s="180" t="str">
        <f>IF(A33="","",SUMIFS(INCASSI!$L$7:$L$256,INCASSI!$G$7:$G$256,A33,INCASSI!$N$7:$N$256,"Scaduto",INCASSI!$U$7:$U$256,CONFIGURAZIONE!$B$7,INCASSI!$M$7:$M$256,"Sì",INCASSI!$W$7:$W$256,1))</f>
        <v/>
      </c>
      <c r="J33" s="181">
        <f>IF(OR(A33="",CALCOLO!$B$9=0),0,G33/CALCOLO!$B$9)</f>
        <v>0</v>
      </c>
      <c r="K33" s="182" t="str">
        <f>IF(A33="","",IFERROR(SUMPRODUCT(MAX((INCASSI!$G$7:$G$256=A33)*(INCASSI!$O$7:$O$256=CONFIGURAZIONE!$B$7)*(INCASSI!$M$7:$M$256="Sì")*(INCASSI!$W$7:$W$256=1)*INCASSI!$E$7:$E$256)),""))</f>
        <v/>
      </c>
      <c r="L33" s="93" t="str">
        <f>IF(A33="","",IF(J33&gt;=CONFIGURAZIONE!$B$71,"CRITICO",IF(J33&gt;=CONFIGURAZIONE!$B$70,"ATTENZIONE","OK")))</f>
        <v/>
      </c>
      <c r="M33" s="94"/>
    </row>
    <row r="34" spans="1:13" ht="11.1" customHeight="1">
      <c r="A34" s="94"/>
      <c r="B34" s="94"/>
      <c r="C34" s="94"/>
      <c r="D34" s="94"/>
      <c r="E34" s="94"/>
      <c r="F34" s="94"/>
      <c r="G34" s="180" t="str">
        <f>IF(A34="","",SUMIFS(INCASSI!$L$7:$L$256,INCASSI!$G$7:$G$256,A34,INCASSI!$O$7:$O$256,CONFIGURAZIONE!$B$7,INCASSI!$M$7:$M$256,"Sì",INCASSI!$W$7:$W$256,1))</f>
        <v/>
      </c>
      <c r="H34" s="180" t="str">
        <f>IF(A34="","",SUMIFS(INCASSI!$L$7:$L$256,INCASSI!$G$7:$G$256,A34,INCASSI!$N$7:$N$256,"Da incassare",INCASSI!$U$7:$U$256,CONFIGURAZIONE!$B$7,INCASSI!$M$7:$M$256,"Sì",INCASSI!$W$7:$W$256,1)+SUMIFS(INCASSI!$L$7:$L$256,INCASSI!$G$7:$G$256,A34,INCASSI!$N$7:$N$256,"Scaduto",INCASSI!$U$7:$U$256,CONFIGURAZIONE!$B$7,INCASSI!$M$7:$M$256,"Sì",INCASSI!$W$7:$W$256,1))</f>
        <v/>
      </c>
      <c r="I34" s="180" t="str">
        <f>IF(A34="","",SUMIFS(INCASSI!$L$7:$L$256,INCASSI!$G$7:$G$256,A34,INCASSI!$N$7:$N$256,"Scaduto",INCASSI!$U$7:$U$256,CONFIGURAZIONE!$B$7,INCASSI!$M$7:$M$256,"Sì",INCASSI!$W$7:$W$256,1))</f>
        <v/>
      </c>
      <c r="J34" s="181">
        <f>IF(OR(A34="",CALCOLO!$B$9=0),0,G34/CALCOLO!$B$9)</f>
        <v>0</v>
      </c>
      <c r="K34" s="182" t="str">
        <f>IF(A34="","",IFERROR(SUMPRODUCT(MAX((INCASSI!$G$7:$G$256=A34)*(INCASSI!$O$7:$O$256=CONFIGURAZIONE!$B$7)*(INCASSI!$M$7:$M$256="Sì")*(INCASSI!$W$7:$W$256=1)*INCASSI!$E$7:$E$256)),""))</f>
        <v/>
      </c>
      <c r="L34" s="93" t="str">
        <f>IF(A34="","",IF(J34&gt;=CONFIGURAZIONE!$B$71,"CRITICO",IF(J34&gt;=CONFIGURAZIONE!$B$70,"ATTENZIONE","OK")))</f>
        <v/>
      </c>
      <c r="M34" s="94"/>
    </row>
    <row r="35" spans="1:13" ht="11.1" customHeight="1">
      <c r="A35" s="94"/>
      <c r="B35" s="94"/>
      <c r="C35" s="94"/>
      <c r="D35" s="94"/>
      <c r="E35" s="94"/>
      <c r="F35" s="94"/>
      <c r="G35" s="180" t="str">
        <f>IF(A35="","",SUMIFS(INCASSI!$L$7:$L$256,INCASSI!$G$7:$G$256,A35,INCASSI!$O$7:$O$256,CONFIGURAZIONE!$B$7,INCASSI!$M$7:$M$256,"Sì",INCASSI!$W$7:$W$256,1))</f>
        <v/>
      </c>
      <c r="H35" s="180" t="str">
        <f>IF(A35="","",SUMIFS(INCASSI!$L$7:$L$256,INCASSI!$G$7:$G$256,A35,INCASSI!$N$7:$N$256,"Da incassare",INCASSI!$U$7:$U$256,CONFIGURAZIONE!$B$7,INCASSI!$M$7:$M$256,"Sì",INCASSI!$W$7:$W$256,1)+SUMIFS(INCASSI!$L$7:$L$256,INCASSI!$G$7:$G$256,A35,INCASSI!$N$7:$N$256,"Scaduto",INCASSI!$U$7:$U$256,CONFIGURAZIONE!$B$7,INCASSI!$M$7:$M$256,"Sì",INCASSI!$W$7:$W$256,1))</f>
        <v/>
      </c>
      <c r="I35" s="180" t="str">
        <f>IF(A35="","",SUMIFS(INCASSI!$L$7:$L$256,INCASSI!$G$7:$G$256,A35,INCASSI!$N$7:$N$256,"Scaduto",INCASSI!$U$7:$U$256,CONFIGURAZIONE!$B$7,INCASSI!$M$7:$M$256,"Sì",INCASSI!$W$7:$W$256,1))</f>
        <v/>
      </c>
      <c r="J35" s="181">
        <f>IF(OR(A35="",CALCOLO!$B$9=0),0,G35/CALCOLO!$B$9)</f>
        <v>0</v>
      </c>
      <c r="K35" s="182" t="str">
        <f>IF(A35="","",IFERROR(SUMPRODUCT(MAX((INCASSI!$G$7:$G$256=A35)*(INCASSI!$O$7:$O$256=CONFIGURAZIONE!$B$7)*(INCASSI!$M$7:$M$256="Sì")*(INCASSI!$W$7:$W$256=1)*INCASSI!$E$7:$E$256)),""))</f>
        <v/>
      </c>
      <c r="L35" s="93" t="str">
        <f>IF(A35="","",IF(J35&gt;=CONFIGURAZIONE!$B$71,"CRITICO",IF(J35&gt;=CONFIGURAZIONE!$B$70,"ATTENZIONE","OK")))</f>
        <v/>
      </c>
      <c r="M35" s="94"/>
    </row>
    <row r="36" spans="1:13" ht="11.1" customHeight="1">
      <c r="A36" s="94"/>
      <c r="B36" s="94"/>
      <c r="C36" s="94"/>
      <c r="D36" s="94"/>
      <c r="E36" s="94"/>
      <c r="F36" s="94"/>
      <c r="G36" s="180" t="str">
        <f>IF(A36="","",SUMIFS(INCASSI!$L$7:$L$256,INCASSI!$G$7:$G$256,A36,INCASSI!$O$7:$O$256,CONFIGURAZIONE!$B$7,INCASSI!$M$7:$M$256,"Sì",INCASSI!$W$7:$W$256,1))</f>
        <v/>
      </c>
      <c r="H36" s="180" t="str">
        <f>IF(A36="","",SUMIFS(INCASSI!$L$7:$L$256,INCASSI!$G$7:$G$256,A36,INCASSI!$N$7:$N$256,"Da incassare",INCASSI!$U$7:$U$256,CONFIGURAZIONE!$B$7,INCASSI!$M$7:$M$256,"Sì",INCASSI!$W$7:$W$256,1)+SUMIFS(INCASSI!$L$7:$L$256,INCASSI!$G$7:$G$256,A36,INCASSI!$N$7:$N$256,"Scaduto",INCASSI!$U$7:$U$256,CONFIGURAZIONE!$B$7,INCASSI!$M$7:$M$256,"Sì",INCASSI!$W$7:$W$256,1))</f>
        <v/>
      </c>
      <c r="I36" s="180" t="str">
        <f>IF(A36="","",SUMIFS(INCASSI!$L$7:$L$256,INCASSI!$G$7:$G$256,A36,INCASSI!$N$7:$N$256,"Scaduto",INCASSI!$U$7:$U$256,CONFIGURAZIONE!$B$7,INCASSI!$M$7:$M$256,"Sì",INCASSI!$W$7:$W$256,1))</f>
        <v/>
      </c>
      <c r="J36" s="181">
        <f>IF(OR(A36="",CALCOLO!$B$9=0),0,G36/CALCOLO!$B$9)</f>
        <v>0</v>
      </c>
      <c r="K36" s="182" t="str">
        <f>IF(A36="","",IFERROR(SUMPRODUCT(MAX((INCASSI!$G$7:$G$256=A36)*(INCASSI!$O$7:$O$256=CONFIGURAZIONE!$B$7)*(INCASSI!$M$7:$M$256="Sì")*(INCASSI!$W$7:$W$256=1)*INCASSI!$E$7:$E$256)),""))</f>
        <v/>
      </c>
      <c r="L36" s="93" t="str">
        <f>IF(A36="","",IF(J36&gt;=CONFIGURAZIONE!$B$71,"CRITICO",IF(J36&gt;=CONFIGURAZIONE!$B$70,"ATTENZIONE","OK")))</f>
        <v/>
      </c>
      <c r="M36" s="94"/>
    </row>
    <row r="37" spans="1:13" ht="11.1" customHeight="1">
      <c r="A37" s="94"/>
      <c r="B37" s="94"/>
      <c r="C37" s="94"/>
      <c r="D37" s="94"/>
      <c r="E37" s="94"/>
      <c r="F37" s="94"/>
      <c r="G37" s="180" t="str">
        <f>IF(A37="","",SUMIFS(INCASSI!$L$7:$L$256,INCASSI!$G$7:$G$256,A37,INCASSI!$O$7:$O$256,CONFIGURAZIONE!$B$7,INCASSI!$M$7:$M$256,"Sì",INCASSI!$W$7:$W$256,1))</f>
        <v/>
      </c>
      <c r="H37" s="180" t="str">
        <f>IF(A37="","",SUMIFS(INCASSI!$L$7:$L$256,INCASSI!$G$7:$G$256,A37,INCASSI!$N$7:$N$256,"Da incassare",INCASSI!$U$7:$U$256,CONFIGURAZIONE!$B$7,INCASSI!$M$7:$M$256,"Sì",INCASSI!$W$7:$W$256,1)+SUMIFS(INCASSI!$L$7:$L$256,INCASSI!$G$7:$G$256,A37,INCASSI!$N$7:$N$256,"Scaduto",INCASSI!$U$7:$U$256,CONFIGURAZIONE!$B$7,INCASSI!$M$7:$M$256,"Sì",INCASSI!$W$7:$W$256,1))</f>
        <v/>
      </c>
      <c r="I37" s="180" t="str">
        <f>IF(A37="","",SUMIFS(INCASSI!$L$7:$L$256,INCASSI!$G$7:$G$256,A37,INCASSI!$N$7:$N$256,"Scaduto",INCASSI!$U$7:$U$256,CONFIGURAZIONE!$B$7,INCASSI!$M$7:$M$256,"Sì",INCASSI!$W$7:$W$256,1))</f>
        <v/>
      </c>
      <c r="J37" s="181">
        <f>IF(OR(A37="",CALCOLO!$B$9=0),0,G37/CALCOLO!$B$9)</f>
        <v>0</v>
      </c>
      <c r="K37" s="182" t="str">
        <f>IF(A37="","",IFERROR(SUMPRODUCT(MAX((INCASSI!$G$7:$G$256=A37)*(INCASSI!$O$7:$O$256=CONFIGURAZIONE!$B$7)*(INCASSI!$M$7:$M$256="Sì")*(INCASSI!$W$7:$W$256=1)*INCASSI!$E$7:$E$256)),""))</f>
        <v/>
      </c>
      <c r="L37" s="93" t="str">
        <f>IF(A37="","",IF(J37&gt;=CONFIGURAZIONE!$B$71,"CRITICO",IF(J37&gt;=CONFIGURAZIONE!$B$70,"ATTENZIONE","OK")))</f>
        <v/>
      </c>
      <c r="M37" s="94"/>
    </row>
    <row r="38" spans="1:13" ht="11.1" customHeight="1">
      <c r="A38" s="94"/>
      <c r="B38" s="94"/>
      <c r="C38" s="94"/>
      <c r="D38" s="94"/>
      <c r="E38" s="94"/>
      <c r="F38" s="94"/>
      <c r="G38" s="180" t="str">
        <f>IF(A38="","",SUMIFS(INCASSI!$L$7:$L$256,INCASSI!$G$7:$G$256,A38,INCASSI!$O$7:$O$256,CONFIGURAZIONE!$B$7,INCASSI!$M$7:$M$256,"Sì",INCASSI!$W$7:$W$256,1))</f>
        <v/>
      </c>
      <c r="H38" s="180" t="str">
        <f>IF(A38="","",SUMIFS(INCASSI!$L$7:$L$256,INCASSI!$G$7:$G$256,A38,INCASSI!$N$7:$N$256,"Da incassare",INCASSI!$U$7:$U$256,CONFIGURAZIONE!$B$7,INCASSI!$M$7:$M$256,"Sì",INCASSI!$W$7:$W$256,1)+SUMIFS(INCASSI!$L$7:$L$256,INCASSI!$G$7:$G$256,A38,INCASSI!$N$7:$N$256,"Scaduto",INCASSI!$U$7:$U$256,CONFIGURAZIONE!$B$7,INCASSI!$M$7:$M$256,"Sì",INCASSI!$W$7:$W$256,1))</f>
        <v/>
      </c>
      <c r="I38" s="180" t="str">
        <f>IF(A38="","",SUMIFS(INCASSI!$L$7:$L$256,INCASSI!$G$7:$G$256,A38,INCASSI!$N$7:$N$256,"Scaduto",INCASSI!$U$7:$U$256,CONFIGURAZIONE!$B$7,INCASSI!$M$7:$M$256,"Sì",INCASSI!$W$7:$W$256,1))</f>
        <v/>
      </c>
      <c r="J38" s="181">
        <f>IF(OR(A38="",CALCOLO!$B$9=0),0,G38/CALCOLO!$B$9)</f>
        <v>0</v>
      </c>
      <c r="K38" s="182" t="str">
        <f>IF(A38="","",IFERROR(SUMPRODUCT(MAX((INCASSI!$G$7:$G$256=A38)*(INCASSI!$O$7:$O$256=CONFIGURAZIONE!$B$7)*(INCASSI!$M$7:$M$256="Sì")*(INCASSI!$W$7:$W$256=1)*INCASSI!$E$7:$E$256)),""))</f>
        <v/>
      </c>
      <c r="L38" s="93" t="str">
        <f>IF(A38="","",IF(J38&gt;=CONFIGURAZIONE!$B$71,"CRITICO",IF(J38&gt;=CONFIGURAZIONE!$B$70,"ATTENZIONE","OK")))</f>
        <v/>
      </c>
      <c r="M38" s="94"/>
    </row>
    <row r="39" spans="1:13" ht="11.1" customHeight="1">
      <c r="A39" s="94"/>
      <c r="B39" s="94"/>
      <c r="C39" s="94"/>
      <c r="D39" s="94"/>
      <c r="E39" s="94"/>
      <c r="F39" s="94"/>
      <c r="G39" s="180" t="str">
        <f>IF(A39="","",SUMIFS(INCASSI!$L$7:$L$256,INCASSI!$G$7:$G$256,A39,INCASSI!$O$7:$O$256,CONFIGURAZIONE!$B$7,INCASSI!$M$7:$M$256,"Sì",INCASSI!$W$7:$W$256,1))</f>
        <v/>
      </c>
      <c r="H39" s="180" t="str">
        <f>IF(A39="","",SUMIFS(INCASSI!$L$7:$L$256,INCASSI!$G$7:$G$256,A39,INCASSI!$N$7:$N$256,"Da incassare",INCASSI!$U$7:$U$256,CONFIGURAZIONE!$B$7,INCASSI!$M$7:$M$256,"Sì",INCASSI!$W$7:$W$256,1)+SUMIFS(INCASSI!$L$7:$L$256,INCASSI!$G$7:$G$256,A39,INCASSI!$N$7:$N$256,"Scaduto",INCASSI!$U$7:$U$256,CONFIGURAZIONE!$B$7,INCASSI!$M$7:$M$256,"Sì",INCASSI!$W$7:$W$256,1))</f>
        <v/>
      </c>
      <c r="I39" s="180" t="str">
        <f>IF(A39="","",SUMIFS(INCASSI!$L$7:$L$256,INCASSI!$G$7:$G$256,A39,INCASSI!$N$7:$N$256,"Scaduto",INCASSI!$U$7:$U$256,CONFIGURAZIONE!$B$7,INCASSI!$M$7:$M$256,"Sì",INCASSI!$W$7:$W$256,1))</f>
        <v/>
      </c>
      <c r="J39" s="181">
        <f>IF(OR(A39="",CALCOLO!$B$9=0),0,G39/CALCOLO!$B$9)</f>
        <v>0</v>
      </c>
      <c r="K39" s="182" t="str">
        <f>IF(A39="","",IFERROR(SUMPRODUCT(MAX((INCASSI!$G$7:$G$256=A39)*(INCASSI!$O$7:$O$256=CONFIGURAZIONE!$B$7)*(INCASSI!$M$7:$M$256="Sì")*(INCASSI!$W$7:$W$256=1)*INCASSI!$E$7:$E$256)),""))</f>
        <v/>
      </c>
      <c r="L39" s="93" t="str">
        <f>IF(A39="","",IF(J39&gt;=CONFIGURAZIONE!$B$71,"CRITICO",IF(J39&gt;=CONFIGURAZIONE!$B$70,"ATTENZIONE","OK")))</f>
        <v/>
      </c>
      <c r="M39" s="94"/>
    </row>
    <row r="40" spans="1:13" ht="11.1" customHeight="1">
      <c r="A40" s="94"/>
      <c r="B40" s="94"/>
      <c r="C40" s="94"/>
      <c r="D40" s="94"/>
      <c r="E40" s="94"/>
      <c r="F40" s="94"/>
      <c r="G40" s="180" t="str">
        <f>IF(A40="","",SUMIFS(INCASSI!$L$7:$L$256,INCASSI!$G$7:$G$256,A40,INCASSI!$O$7:$O$256,CONFIGURAZIONE!$B$7,INCASSI!$M$7:$M$256,"Sì",INCASSI!$W$7:$W$256,1))</f>
        <v/>
      </c>
      <c r="H40" s="180" t="str">
        <f>IF(A40="","",SUMIFS(INCASSI!$L$7:$L$256,INCASSI!$G$7:$G$256,A40,INCASSI!$N$7:$N$256,"Da incassare",INCASSI!$U$7:$U$256,CONFIGURAZIONE!$B$7,INCASSI!$M$7:$M$256,"Sì",INCASSI!$W$7:$W$256,1)+SUMIFS(INCASSI!$L$7:$L$256,INCASSI!$G$7:$G$256,A40,INCASSI!$N$7:$N$256,"Scaduto",INCASSI!$U$7:$U$256,CONFIGURAZIONE!$B$7,INCASSI!$M$7:$M$256,"Sì",INCASSI!$W$7:$W$256,1))</f>
        <v/>
      </c>
      <c r="I40" s="180" t="str">
        <f>IF(A40="","",SUMIFS(INCASSI!$L$7:$L$256,INCASSI!$G$7:$G$256,A40,INCASSI!$N$7:$N$256,"Scaduto",INCASSI!$U$7:$U$256,CONFIGURAZIONE!$B$7,INCASSI!$M$7:$M$256,"Sì",INCASSI!$W$7:$W$256,1))</f>
        <v/>
      </c>
      <c r="J40" s="181">
        <f>IF(OR(A40="",CALCOLO!$B$9=0),0,G40/CALCOLO!$B$9)</f>
        <v>0</v>
      </c>
      <c r="K40" s="182" t="str">
        <f>IF(A40="","",IFERROR(SUMPRODUCT(MAX((INCASSI!$G$7:$G$256=A40)*(INCASSI!$O$7:$O$256=CONFIGURAZIONE!$B$7)*(INCASSI!$M$7:$M$256="Sì")*(INCASSI!$W$7:$W$256=1)*INCASSI!$E$7:$E$256)),""))</f>
        <v/>
      </c>
      <c r="L40" s="93" t="str">
        <f>IF(A40="","",IF(J40&gt;=CONFIGURAZIONE!$B$71,"CRITICO",IF(J40&gt;=CONFIGURAZIONE!$B$70,"ATTENZIONE","OK")))</f>
        <v/>
      </c>
      <c r="M40" s="94"/>
    </row>
    <row r="41" spans="1:13" ht="11.1" customHeight="1">
      <c r="A41" s="94"/>
      <c r="B41" s="94"/>
      <c r="C41" s="94"/>
      <c r="D41" s="94"/>
      <c r="E41" s="94"/>
      <c r="F41" s="94"/>
      <c r="G41" s="180" t="str">
        <f>IF(A41="","",SUMIFS(INCASSI!$L$7:$L$256,INCASSI!$G$7:$G$256,A41,INCASSI!$O$7:$O$256,CONFIGURAZIONE!$B$7,INCASSI!$M$7:$M$256,"Sì",INCASSI!$W$7:$W$256,1))</f>
        <v/>
      </c>
      <c r="H41" s="180" t="str">
        <f>IF(A41="","",SUMIFS(INCASSI!$L$7:$L$256,INCASSI!$G$7:$G$256,A41,INCASSI!$N$7:$N$256,"Da incassare",INCASSI!$U$7:$U$256,CONFIGURAZIONE!$B$7,INCASSI!$M$7:$M$256,"Sì",INCASSI!$W$7:$W$256,1)+SUMIFS(INCASSI!$L$7:$L$256,INCASSI!$G$7:$G$256,A41,INCASSI!$N$7:$N$256,"Scaduto",INCASSI!$U$7:$U$256,CONFIGURAZIONE!$B$7,INCASSI!$M$7:$M$256,"Sì",INCASSI!$W$7:$W$256,1))</f>
        <v/>
      </c>
      <c r="I41" s="180" t="str">
        <f>IF(A41="","",SUMIFS(INCASSI!$L$7:$L$256,INCASSI!$G$7:$G$256,A41,INCASSI!$N$7:$N$256,"Scaduto",INCASSI!$U$7:$U$256,CONFIGURAZIONE!$B$7,INCASSI!$M$7:$M$256,"Sì",INCASSI!$W$7:$W$256,1))</f>
        <v/>
      </c>
      <c r="J41" s="181">
        <f>IF(OR(A41="",CALCOLO!$B$9=0),0,G41/CALCOLO!$B$9)</f>
        <v>0</v>
      </c>
      <c r="K41" s="182" t="str">
        <f>IF(A41="","",IFERROR(SUMPRODUCT(MAX((INCASSI!$G$7:$G$256=A41)*(INCASSI!$O$7:$O$256=CONFIGURAZIONE!$B$7)*(INCASSI!$M$7:$M$256="Sì")*(INCASSI!$W$7:$W$256=1)*INCASSI!$E$7:$E$256)),""))</f>
        <v/>
      </c>
      <c r="L41" s="93" t="str">
        <f>IF(A41="","",IF(J41&gt;=CONFIGURAZIONE!$B$71,"CRITICO",IF(J41&gt;=CONFIGURAZIONE!$B$70,"ATTENZIONE","OK")))</f>
        <v/>
      </c>
      <c r="M41" s="94"/>
    </row>
    <row r="42" spans="1:13" ht="11.1" customHeight="1">
      <c r="A42" s="94"/>
      <c r="B42" s="94"/>
      <c r="C42" s="94"/>
      <c r="D42" s="94"/>
      <c r="E42" s="94"/>
      <c r="F42" s="94"/>
      <c r="G42" s="180" t="str">
        <f>IF(A42="","",SUMIFS(INCASSI!$L$7:$L$256,INCASSI!$G$7:$G$256,A42,INCASSI!$O$7:$O$256,CONFIGURAZIONE!$B$7,INCASSI!$M$7:$M$256,"Sì",INCASSI!$W$7:$W$256,1))</f>
        <v/>
      </c>
      <c r="H42" s="180" t="str">
        <f>IF(A42="","",SUMIFS(INCASSI!$L$7:$L$256,INCASSI!$G$7:$G$256,A42,INCASSI!$N$7:$N$256,"Da incassare",INCASSI!$U$7:$U$256,CONFIGURAZIONE!$B$7,INCASSI!$M$7:$M$256,"Sì",INCASSI!$W$7:$W$256,1)+SUMIFS(INCASSI!$L$7:$L$256,INCASSI!$G$7:$G$256,A42,INCASSI!$N$7:$N$256,"Scaduto",INCASSI!$U$7:$U$256,CONFIGURAZIONE!$B$7,INCASSI!$M$7:$M$256,"Sì",INCASSI!$W$7:$W$256,1))</f>
        <v/>
      </c>
      <c r="I42" s="180" t="str">
        <f>IF(A42="","",SUMIFS(INCASSI!$L$7:$L$256,INCASSI!$G$7:$G$256,A42,INCASSI!$N$7:$N$256,"Scaduto",INCASSI!$U$7:$U$256,CONFIGURAZIONE!$B$7,INCASSI!$M$7:$M$256,"Sì",INCASSI!$W$7:$W$256,1))</f>
        <v/>
      </c>
      <c r="J42" s="181">
        <f>IF(OR(A42="",CALCOLO!$B$9=0),0,G42/CALCOLO!$B$9)</f>
        <v>0</v>
      </c>
      <c r="K42" s="182" t="str">
        <f>IF(A42="","",IFERROR(SUMPRODUCT(MAX((INCASSI!$G$7:$G$256=A42)*(INCASSI!$O$7:$O$256=CONFIGURAZIONE!$B$7)*(INCASSI!$M$7:$M$256="Sì")*(INCASSI!$W$7:$W$256=1)*INCASSI!$E$7:$E$256)),""))</f>
        <v/>
      </c>
      <c r="L42" s="93" t="str">
        <f>IF(A42="","",IF(J42&gt;=CONFIGURAZIONE!$B$71,"CRITICO",IF(J42&gt;=CONFIGURAZIONE!$B$70,"ATTENZIONE","OK")))</f>
        <v/>
      </c>
      <c r="M42" s="94"/>
    </row>
    <row r="43" spans="1:13" ht="11.1" customHeight="1">
      <c r="A43" s="94"/>
      <c r="B43" s="94"/>
      <c r="C43" s="94"/>
      <c r="D43" s="94"/>
      <c r="E43" s="94"/>
      <c r="F43" s="94"/>
      <c r="G43" s="180" t="str">
        <f>IF(A43="","",SUMIFS(INCASSI!$L$7:$L$256,INCASSI!$G$7:$G$256,A43,INCASSI!$O$7:$O$256,CONFIGURAZIONE!$B$7,INCASSI!$M$7:$M$256,"Sì",INCASSI!$W$7:$W$256,1))</f>
        <v/>
      </c>
      <c r="H43" s="180" t="str">
        <f>IF(A43="","",SUMIFS(INCASSI!$L$7:$L$256,INCASSI!$G$7:$G$256,A43,INCASSI!$N$7:$N$256,"Da incassare",INCASSI!$U$7:$U$256,CONFIGURAZIONE!$B$7,INCASSI!$M$7:$M$256,"Sì",INCASSI!$W$7:$W$256,1)+SUMIFS(INCASSI!$L$7:$L$256,INCASSI!$G$7:$G$256,A43,INCASSI!$N$7:$N$256,"Scaduto",INCASSI!$U$7:$U$256,CONFIGURAZIONE!$B$7,INCASSI!$M$7:$M$256,"Sì",INCASSI!$W$7:$W$256,1))</f>
        <v/>
      </c>
      <c r="I43" s="180" t="str">
        <f>IF(A43="","",SUMIFS(INCASSI!$L$7:$L$256,INCASSI!$G$7:$G$256,A43,INCASSI!$N$7:$N$256,"Scaduto",INCASSI!$U$7:$U$256,CONFIGURAZIONE!$B$7,INCASSI!$M$7:$M$256,"Sì",INCASSI!$W$7:$W$256,1))</f>
        <v/>
      </c>
      <c r="J43" s="181">
        <f>IF(OR(A43="",CALCOLO!$B$9=0),0,G43/CALCOLO!$B$9)</f>
        <v>0</v>
      </c>
      <c r="K43" s="182" t="str">
        <f>IF(A43="","",IFERROR(SUMPRODUCT(MAX((INCASSI!$G$7:$G$256=A43)*(INCASSI!$O$7:$O$256=CONFIGURAZIONE!$B$7)*(INCASSI!$M$7:$M$256="Sì")*(INCASSI!$W$7:$W$256=1)*INCASSI!$E$7:$E$256)),""))</f>
        <v/>
      </c>
      <c r="L43" s="93" t="str">
        <f>IF(A43="","",IF(J43&gt;=CONFIGURAZIONE!$B$71,"CRITICO",IF(J43&gt;=CONFIGURAZIONE!$B$70,"ATTENZIONE","OK")))</f>
        <v/>
      </c>
      <c r="M43" s="94"/>
    </row>
    <row r="44" spans="1:13" ht="11.1" customHeight="1">
      <c r="A44" s="94"/>
      <c r="B44" s="94"/>
      <c r="C44" s="94"/>
      <c r="D44" s="94"/>
      <c r="E44" s="94"/>
      <c r="F44" s="94"/>
      <c r="G44" s="180" t="str">
        <f>IF(A44="","",SUMIFS(INCASSI!$L$7:$L$256,INCASSI!$G$7:$G$256,A44,INCASSI!$O$7:$O$256,CONFIGURAZIONE!$B$7,INCASSI!$M$7:$M$256,"Sì",INCASSI!$W$7:$W$256,1))</f>
        <v/>
      </c>
      <c r="H44" s="180" t="str">
        <f>IF(A44="","",SUMIFS(INCASSI!$L$7:$L$256,INCASSI!$G$7:$G$256,A44,INCASSI!$N$7:$N$256,"Da incassare",INCASSI!$U$7:$U$256,CONFIGURAZIONE!$B$7,INCASSI!$M$7:$M$256,"Sì",INCASSI!$W$7:$W$256,1)+SUMIFS(INCASSI!$L$7:$L$256,INCASSI!$G$7:$G$256,A44,INCASSI!$N$7:$N$256,"Scaduto",INCASSI!$U$7:$U$256,CONFIGURAZIONE!$B$7,INCASSI!$M$7:$M$256,"Sì",INCASSI!$W$7:$W$256,1))</f>
        <v/>
      </c>
      <c r="I44" s="180" t="str">
        <f>IF(A44="","",SUMIFS(INCASSI!$L$7:$L$256,INCASSI!$G$7:$G$256,A44,INCASSI!$N$7:$N$256,"Scaduto",INCASSI!$U$7:$U$256,CONFIGURAZIONE!$B$7,INCASSI!$M$7:$M$256,"Sì",INCASSI!$W$7:$W$256,1))</f>
        <v/>
      </c>
      <c r="J44" s="181">
        <f>IF(OR(A44="",CALCOLO!$B$9=0),0,G44/CALCOLO!$B$9)</f>
        <v>0</v>
      </c>
      <c r="K44" s="182" t="str">
        <f>IF(A44="","",IFERROR(SUMPRODUCT(MAX((INCASSI!$G$7:$G$256=A44)*(INCASSI!$O$7:$O$256=CONFIGURAZIONE!$B$7)*(INCASSI!$M$7:$M$256="Sì")*(INCASSI!$W$7:$W$256=1)*INCASSI!$E$7:$E$256)),""))</f>
        <v/>
      </c>
      <c r="L44" s="93" t="str">
        <f>IF(A44="","",IF(J44&gt;=CONFIGURAZIONE!$B$71,"CRITICO",IF(J44&gt;=CONFIGURAZIONE!$B$70,"ATTENZIONE","OK")))</f>
        <v/>
      </c>
      <c r="M44" s="94"/>
    </row>
    <row r="45" spans="1:13" ht="11.1" customHeight="1">
      <c r="A45" s="94"/>
      <c r="B45" s="94"/>
      <c r="C45" s="94"/>
      <c r="D45" s="94"/>
      <c r="E45" s="94"/>
      <c r="F45" s="94"/>
      <c r="G45" s="180" t="str">
        <f>IF(A45="","",SUMIFS(INCASSI!$L$7:$L$256,INCASSI!$G$7:$G$256,A45,INCASSI!$O$7:$O$256,CONFIGURAZIONE!$B$7,INCASSI!$M$7:$M$256,"Sì",INCASSI!$W$7:$W$256,1))</f>
        <v/>
      </c>
      <c r="H45" s="180" t="str">
        <f>IF(A45="","",SUMIFS(INCASSI!$L$7:$L$256,INCASSI!$G$7:$G$256,A45,INCASSI!$N$7:$N$256,"Da incassare",INCASSI!$U$7:$U$256,CONFIGURAZIONE!$B$7,INCASSI!$M$7:$M$256,"Sì",INCASSI!$W$7:$W$256,1)+SUMIFS(INCASSI!$L$7:$L$256,INCASSI!$G$7:$G$256,A45,INCASSI!$N$7:$N$256,"Scaduto",INCASSI!$U$7:$U$256,CONFIGURAZIONE!$B$7,INCASSI!$M$7:$M$256,"Sì",INCASSI!$W$7:$W$256,1))</f>
        <v/>
      </c>
      <c r="I45" s="180" t="str">
        <f>IF(A45="","",SUMIFS(INCASSI!$L$7:$L$256,INCASSI!$G$7:$G$256,A45,INCASSI!$N$7:$N$256,"Scaduto",INCASSI!$U$7:$U$256,CONFIGURAZIONE!$B$7,INCASSI!$M$7:$M$256,"Sì",INCASSI!$W$7:$W$256,1))</f>
        <v/>
      </c>
      <c r="J45" s="181">
        <f>IF(OR(A45="",CALCOLO!$B$9=0),0,G45/CALCOLO!$B$9)</f>
        <v>0</v>
      </c>
      <c r="K45" s="182" t="str">
        <f>IF(A45="","",IFERROR(SUMPRODUCT(MAX((INCASSI!$G$7:$G$256=A45)*(INCASSI!$O$7:$O$256=CONFIGURAZIONE!$B$7)*(INCASSI!$M$7:$M$256="Sì")*(INCASSI!$W$7:$W$256=1)*INCASSI!$E$7:$E$256)),""))</f>
        <v/>
      </c>
      <c r="L45" s="93" t="str">
        <f>IF(A45="","",IF(J45&gt;=CONFIGURAZIONE!$B$71,"CRITICO",IF(J45&gt;=CONFIGURAZIONE!$B$70,"ATTENZIONE","OK")))</f>
        <v/>
      </c>
      <c r="M45" s="94"/>
    </row>
    <row r="46" spans="1:13" ht="11.1" customHeight="1">
      <c r="A46" s="94"/>
      <c r="B46" s="94"/>
      <c r="C46" s="94"/>
      <c r="D46" s="94"/>
      <c r="E46" s="94"/>
      <c r="F46" s="94"/>
      <c r="G46" s="180" t="str">
        <f>IF(A46="","",SUMIFS(INCASSI!$L$7:$L$256,INCASSI!$G$7:$G$256,A46,INCASSI!$O$7:$O$256,CONFIGURAZIONE!$B$7,INCASSI!$M$7:$M$256,"Sì",INCASSI!$W$7:$W$256,1))</f>
        <v/>
      </c>
      <c r="H46" s="180" t="str">
        <f>IF(A46="","",SUMIFS(INCASSI!$L$7:$L$256,INCASSI!$G$7:$G$256,A46,INCASSI!$N$7:$N$256,"Da incassare",INCASSI!$U$7:$U$256,CONFIGURAZIONE!$B$7,INCASSI!$M$7:$M$256,"Sì",INCASSI!$W$7:$W$256,1)+SUMIFS(INCASSI!$L$7:$L$256,INCASSI!$G$7:$G$256,A46,INCASSI!$N$7:$N$256,"Scaduto",INCASSI!$U$7:$U$256,CONFIGURAZIONE!$B$7,INCASSI!$M$7:$M$256,"Sì",INCASSI!$W$7:$W$256,1))</f>
        <v/>
      </c>
      <c r="I46" s="180" t="str">
        <f>IF(A46="","",SUMIFS(INCASSI!$L$7:$L$256,INCASSI!$G$7:$G$256,A46,INCASSI!$N$7:$N$256,"Scaduto",INCASSI!$U$7:$U$256,CONFIGURAZIONE!$B$7,INCASSI!$M$7:$M$256,"Sì",INCASSI!$W$7:$W$256,1))</f>
        <v/>
      </c>
      <c r="J46" s="181">
        <f>IF(OR(A46="",CALCOLO!$B$9=0),0,G46/CALCOLO!$B$9)</f>
        <v>0</v>
      </c>
      <c r="K46" s="182" t="str">
        <f>IF(A46="","",IFERROR(SUMPRODUCT(MAX((INCASSI!$G$7:$G$256=A46)*(INCASSI!$O$7:$O$256=CONFIGURAZIONE!$B$7)*(INCASSI!$M$7:$M$256="Sì")*(INCASSI!$W$7:$W$256=1)*INCASSI!$E$7:$E$256)),""))</f>
        <v/>
      </c>
      <c r="L46" s="93" t="str">
        <f>IF(A46="","",IF(J46&gt;=CONFIGURAZIONE!$B$71,"CRITICO",IF(J46&gt;=CONFIGURAZIONE!$B$70,"ATTENZIONE","OK")))</f>
        <v/>
      </c>
      <c r="M46" s="94"/>
    </row>
    <row r="47" spans="1:13" ht="11.1" customHeight="1">
      <c r="A47" s="94"/>
      <c r="B47" s="94"/>
      <c r="C47" s="94"/>
      <c r="D47" s="94"/>
      <c r="E47" s="94"/>
      <c r="F47" s="94"/>
      <c r="G47" s="180" t="str">
        <f>IF(A47="","",SUMIFS(INCASSI!$L$7:$L$256,INCASSI!$G$7:$G$256,A47,INCASSI!$O$7:$O$256,CONFIGURAZIONE!$B$7,INCASSI!$M$7:$M$256,"Sì",INCASSI!$W$7:$W$256,1))</f>
        <v/>
      </c>
      <c r="H47" s="180" t="str">
        <f>IF(A47="","",SUMIFS(INCASSI!$L$7:$L$256,INCASSI!$G$7:$G$256,A47,INCASSI!$N$7:$N$256,"Da incassare",INCASSI!$U$7:$U$256,CONFIGURAZIONE!$B$7,INCASSI!$M$7:$M$256,"Sì",INCASSI!$W$7:$W$256,1)+SUMIFS(INCASSI!$L$7:$L$256,INCASSI!$G$7:$G$256,A47,INCASSI!$N$7:$N$256,"Scaduto",INCASSI!$U$7:$U$256,CONFIGURAZIONE!$B$7,INCASSI!$M$7:$M$256,"Sì",INCASSI!$W$7:$W$256,1))</f>
        <v/>
      </c>
      <c r="I47" s="180" t="str">
        <f>IF(A47="","",SUMIFS(INCASSI!$L$7:$L$256,INCASSI!$G$7:$G$256,A47,INCASSI!$N$7:$N$256,"Scaduto",INCASSI!$U$7:$U$256,CONFIGURAZIONE!$B$7,INCASSI!$M$7:$M$256,"Sì",INCASSI!$W$7:$W$256,1))</f>
        <v/>
      </c>
      <c r="J47" s="181">
        <f>IF(OR(A47="",CALCOLO!$B$9=0),0,G47/CALCOLO!$B$9)</f>
        <v>0</v>
      </c>
      <c r="K47" s="182" t="str">
        <f>IF(A47="","",IFERROR(SUMPRODUCT(MAX((INCASSI!$G$7:$G$256=A47)*(INCASSI!$O$7:$O$256=CONFIGURAZIONE!$B$7)*(INCASSI!$M$7:$M$256="Sì")*(INCASSI!$W$7:$W$256=1)*INCASSI!$E$7:$E$256)),""))</f>
        <v/>
      </c>
      <c r="L47" s="93" t="str">
        <f>IF(A47="","",IF(J47&gt;=CONFIGURAZIONE!$B$71,"CRITICO",IF(J47&gt;=CONFIGURAZIONE!$B$70,"ATTENZIONE","OK")))</f>
        <v/>
      </c>
      <c r="M47" s="94"/>
    </row>
    <row r="48" spans="1:13" ht="11.1" customHeight="1">
      <c r="A48" s="94"/>
      <c r="B48" s="94"/>
      <c r="C48" s="94"/>
      <c r="D48" s="94"/>
      <c r="E48" s="94"/>
      <c r="F48" s="94"/>
      <c r="G48" s="180" t="str">
        <f>IF(A48="","",SUMIFS(INCASSI!$L$7:$L$256,INCASSI!$G$7:$G$256,A48,INCASSI!$O$7:$O$256,CONFIGURAZIONE!$B$7,INCASSI!$M$7:$M$256,"Sì",INCASSI!$W$7:$W$256,1))</f>
        <v/>
      </c>
      <c r="H48" s="180" t="str">
        <f>IF(A48="","",SUMIFS(INCASSI!$L$7:$L$256,INCASSI!$G$7:$G$256,A48,INCASSI!$N$7:$N$256,"Da incassare",INCASSI!$U$7:$U$256,CONFIGURAZIONE!$B$7,INCASSI!$M$7:$M$256,"Sì",INCASSI!$W$7:$W$256,1)+SUMIFS(INCASSI!$L$7:$L$256,INCASSI!$G$7:$G$256,A48,INCASSI!$N$7:$N$256,"Scaduto",INCASSI!$U$7:$U$256,CONFIGURAZIONE!$B$7,INCASSI!$M$7:$M$256,"Sì",INCASSI!$W$7:$W$256,1))</f>
        <v/>
      </c>
      <c r="I48" s="180" t="str">
        <f>IF(A48="","",SUMIFS(INCASSI!$L$7:$L$256,INCASSI!$G$7:$G$256,A48,INCASSI!$N$7:$N$256,"Scaduto",INCASSI!$U$7:$U$256,CONFIGURAZIONE!$B$7,INCASSI!$M$7:$M$256,"Sì",INCASSI!$W$7:$W$256,1))</f>
        <v/>
      </c>
      <c r="J48" s="181">
        <f>IF(OR(A48="",CALCOLO!$B$9=0),0,G48/CALCOLO!$B$9)</f>
        <v>0</v>
      </c>
      <c r="K48" s="182" t="str">
        <f>IF(A48="","",IFERROR(SUMPRODUCT(MAX((INCASSI!$G$7:$G$256=A48)*(INCASSI!$O$7:$O$256=CONFIGURAZIONE!$B$7)*(INCASSI!$M$7:$M$256="Sì")*(INCASSI!$W$7:$W$256=1)*INCASSI!$E$7:$E$256)),""))</f>
        <v/>
      </c>
      <c r="L48" s="93" t="str">
        <f>IF(A48="","",IF(J48&gt;=CONFIGURAZIONE!$B$71,"CRITICO",IF(J48&gt;=CONFIGURAZIONE!$B$70,"ATTENZIONE","OK")))</f>
        <v/>
      </c>
      <c r="M48" s="94"/>
    </row>
    <row r="49" spans="1:13" ht="11.1" customHeight="1">
      <c r="A49" s="94"/>
      <c r="B49" s="94"/>
      <c r="C49" s="94"/>
      <c r="D49" s="94"/>
      <c r="E49" s="94"/>
      <c r="F49" s="94"/>
      <c r="G49" s="180" t="str">
        <f>IF(A49="","",SUMIFS(INCASSI!$L$7:$L$256,INCASSI!$G$7:$G$256,A49,INCASSI!$O$7:$O$256,CONFIGURAZIONE!$B$7,INCASSI!$M$7:$M$256,"Sì",INCASSI!$W$7:$W$256,1))</f>
        <v/>
      </c>
      <c r="H49" s="180" t="str">
        <f>IF(A49="","",SUMIFS(INCASSI!$L$7:$L$256,INCASSI!$G$7:$G$256,A49,INCASSI!$N$7:$N$256,"Da incassare",INCASSI!$U$7:$U$256,CONFIGURAZIONE!$B$7,INCASSI!$M$7:$M$256,"Sì",INCASSI!$W$7:$W$256,1)+SUMIFS(INCASSI!$L$7:$L$256,INCASSI!$G$7:$G$256,A49,INCASSI!$N$7:$N$256,"Scaduto",INCASSI!$U$7:$U$256,CONFIGURAZIONE!$B$7,INCASSI!$M$7:$M$256,"Sì",INCASSI!$W$7:$W$256,1))</f>
        <v/>
      </c>
      <c r="I49" s="180" t="str">
        <f>IF(A49="","",SUMIFS(INCASSI!$L$7:$L$256,INCASSI!$G$7:$G$256,A49,INCASSI!$N$7:$N$256,"Scaduto",INCASSI!$U$7:$U$256,CONFIGURAZIONE!$B$7,INCASSI!$M$7:$M$256,"Sì",INCASSI!$W$7:$W$256,1))</f>
        <v/>
      </c>
      <c r="J49" s="181">
        <f>IF(OR(A49="",CALCOLO!$B$9=0),0,G49/CALCOLO!$B$9)</f>
        <v>0</v>
      </c>
      <c r="K49" s="182" t="str">
        <f>IF(A49="","",IFERROR(SUMPRODUCT(MAX((INCASSI!$G$7:$G$256=A49)*(INCASSI!$O$7:$O$256=CONFIGURAZIONE!$B$7)*(INCASSI!$M$7:$M$256="Sì")*(INCASSI!$W$7:$W$256=1)*INCASSI!$E$7:$E$256)),""))</f>
        <v/>
      </c>
      <c r="L49" s="93" t="str">
        <f>IF(A49="","",IF(J49&gt;=CONFIGURAZIONE!$B$71,"CRITICO",IF(J49&gt;=CONFIGURAZIONE!$B$70,"ATTENZIONE","OK")))</f>
        <v/>
      </c>
      <c r="M49" s="94"/>
    </row>
    <row r="50" spans="1:13" ht="11.1" customHeight="1">
      <c r="A50" s="94"/>
      <c r="B50" s="94"/>
      <c r="C50" s="94"/>
      <c r="D50" s="94"/>
      <c r="E50" s="94"/>
      <c r="F50" s="94"/>
      <c r="G50" s="180" t="str">
        <f>IF(A50="","",SUMIFS(INCASSI!$L$7:$L$256,INCASSI!$G$7:$G$256,A50,INCASSI!$O$7:$O$256,CONFIGURAZIONE!$B$7,INCASSI!$M$7:$M$256,"Sì",INCASSI!$W$7:$W$256,1))</f>
        <v/>
      </c>
      <c r="H50" s="180" t="str">
        <f>IF(A50="","",SUMIFS(INCASSI!$L$7:$L$256,INCASSI!$G$7:$G$256,A50,INCASSI!$N$7:$N$256,"Da incassare",INCASSI!$U$7:$U$256,CONFIGURAZIONE!$B$7,INCASSI!$M$7:$M$256,"Sì",INCASSI!$W$7:$W$256,1)+SUMIFS(INCASSI!$L$7:$L$256,INCASSI!$G$7:$G$256,A50,INCASSI!$N$7:$N$256,"Scaduto",INCASSI!$U$7:$U$256,CONFIGURAZIONE!$B$7,INCASSI!$M$7:$M$256,"Sì",INCASSI!$W$7:$W$256,1))</f>
        <v/>
      </c>
      <c r="I50" s="180" t="str">
        <f>IF(A50="","",SUMIFS(INCASSI!$L$7:$L$256,INCASSI!$G$7:$G$256,A50,INCASSI!$N$7:$N$256,"Scaduto",INCASSI!$U$7:$U$256,CONFIGURAZIONE!$B$7,INCASSI!$M$7:$M$256,"Sì",INCASSI!$W$7:$W$256,1))</f>
        <v/>
      </c>
      <c r="J50" s="181">
        <f>IF(OR(A50="",CALCOLO!$B$9=0),0,G50/CALCOLO!$B$9)</f>
        <v>0</v>
      </c>
      <c r="K50" s="182" t="str">
        <f>IF(A50="","",IFERROR(SUMPRODUCT(MAX((INCASSI!$G$7:$G$256=A50)*(INCASSI!$O$7:$O$256=CONFIGURAZIONE!$B$7)*(INCASSI!$M$7:$M$256="Sì")*(INCASSI!$W$7:$W$256=1)*INCASSI!$E$7:$E$256)),""))</f>
        <v/>
      </c>
      <c r="L50" s="93" t="str">
        <f>IF(A50="","",IF(J50&gt;=CONFIGURAZIONE!$B$71,"CRITICO",IF(J50&gt;=CONFIGURAZIONE!$B$70,"ATTENZIONE","OK")))</f>
        <v/>
      </c>
      <c r="M50" s="94"/>
    </row>
    <row r="51" spans="1:13" ht="11.1" customHeight="1">
      <c r="A51" s="94"/>
      <c r="B51" s="94"/>
      <c r="C51" s="94"/>
      <c r="D51" s="94"/>
      <c r="E51" s="94"/>
      <c r="F51" s="94"/>
      <c r="G51" s="180" t="str">
        <f>IF(A51="","",SUMIFS(INCASSI!$L$7:$L$256,INCASSI!$G$7:$G$256,A51,INCASSI!$O$7:$O$256,CONFIGURAZIONE!$B$7,INCASSI!$M$7:$M$256,"Sì",INCASSI!$W$7:$W$256,1))</f>
        <v/>
      </c>
      <c r="H51" s="180" t="str">
        <f>IF(A51="","",SUMIFS(INCASSI!$L$7:$L$256,INCASSI!$G$7:$G$256,A51,INCASSI!$N$7:$N$256,"Da incassare",INCASSI!$U$7:$U$256,CONFIGURAZIONE!$B$7,INCASSI!$M$7:$M$256,"Sì",INCASSI!$W$7:$W$256,1)+SUMIFS(INCASSI!$L$7:$L$256,INCASSI!$G$7:$G$256,A51,INCASSI!$N$7:$N$256,"Scaduto",INCASSI!$U$7:$U$256,CONFIGURAZIONE!$B$7,INCASSI!$M$7:$M$256,"Sì",INCASSI!$W$7:$W$256,1))</f>
        <v/>
      </c>
      <c r="I51" s="180" t="str">
        <f>IF(A51="","",SUMIFS(INCASSI!$L$7:$L$256,INCASSI!$G$7:$G$256,A51,INCASSI!$N$7:$N$256,"Scaduto",INCASSI!$U$7:$U$256,CONFIGURAZIONE!$B$7,INCASSI!$M$7:$M$256,"Sì",INCASSI!$W$7:$W$256,1))</f>
        <v/>
      </c>
      <c r="J51" s="181">
        <f>IF(OR(A51="",CALCOLO!$B$9=0),0,G51/CALCOLO!$B$9)</f>
        <v>0</v>
      </c>
      <c r="K51" s="182" t="str">
        <f>IF(A51="","",IFERROR(SUMPRODUCT(MAX((INCASSI!$G$7:$G$256=A51)*(INCASSI!$O$7:$O$256=CONFIGURAZIONE!$B$7)*(INCASSI!$M$7:$M$256="Sì")*(INCASSI!$W$7:$W$256=1)*INCASSI!$E$7:$E$256)),""))</f>
        <v/>
      </c>
      <c r="L51" s="93" t="str">
        <f>IF(A51="","",IF(J51&gt;=CONFIGURAZIONE!$B$71,"CRITICO",IF(J51&gt;=CONFIGURAZIONE!$B$70,"ATTENZIONE","OK")))</f>
        <v/>
      </c>
      <c r="M51" s="94"/>
    </row>
    <row r="52" spans="1:13" ht="11.1" customHeight="1">
      <c r="A52" s="94"/>
      <c r="B52" s="94"/>
      <c r="C52" s="94"/>
      <c r="D52" s="94"/>
      <c r="E52" s="94"/>
      <c r="F52" s="94"/>
      <c r="G52" s="180" t="str">
        <f>IF(A52="","",SUMIFS(INCASSI!$L$7:$L$256,INCASSI!$G$7:$G$256,A52,INCASSI!$O$7:$O$256,CONFIGURAZIONE!$B$7,INCASSI!$M$7:$M$256,"Sì",INCASSI!$W$7:$W$256,1))</f>
        <v/>
      </c>
      <c r="H52" s="180" t="str">
        <f>IF(A52="","",SUMIFS(INCASSI!$L$7:$L$256,INCASSI!$G$7:$G$256,A52,INCASSI!$N$7:$N$256,"Da incassare",INCASSI!$U$7:$U$256,CONFIGURAZIONE!$B$7,INCASSI!$M$7:$M$256,"Sì",INCASSI!$W$7:$W$256,1)+SUMIFS(INCASSI!$L$7:$L$256,INCASSI!$G$7:$G$256,A52,INCASSI!$N$7:$N$256,"Scaduto",INCASSI!$U$7:$U$256,CONFIGURAZIONE!$B$7,INCASSI!$M$7:$M$256,"Sì",INCASSI!$W$7:$W$256,1))</f>
        <v/>
      </c>
      <c r="I52" s="180" t="str">
        <f>IF(A52="","",SUMIFS(INCASSI!$L$7:$L$256,INCASSI!$G$7:$G$256,A52,INCASSI!$N$7:$N$256,"Scaduto",INCASSI!$U$7:$U$256,CONFIGURAZIONE!$B$7,INCASSI!$M$7:$M$256,"Sì",INCASSI!$W$7:$W$256,1))</f>
        <v/>
      </c>
      <c r="J52" s="181">
        <f>IF(OR(A52="",CALCOLO!$B$9=0),0,G52/CALCOLO!$B$9)</f>
        <v>0</v>
      </c>
      <c r="K52" s="182" t="str">
        <f>IF(A52="","",IFERROR(SUMPRODUCT(MAX((INCASSI!$G$7:$G$256=A52)*(INCASSI!$O$7:$O$256=CONFIGURAZIONE!$B$7)*(INCASSI!$M$7:$M$256="Sì")*(INCASSI!$W$7:$W$256=1)*INCASSI!$E$7:$E$256)),""))</f>
        <v/>
      </c>
      <c r="L52" s="93" t="str">
        <f>IF(A52="","",IF(J52&gt;=CONFIGURAZIONE!$B$71,"CRITICO",IF(J52&gt;=CONFIGURAZIONE!$B$70,"ATTENZIONE","OK")))</f>
        <v/>
      </c>
      <c r="M52" s="94"/>
    </row>
    <row r="53" spans="1:13" ht="11.1" customHeight="1">
      <c r="A53" s="94"/>
      <c r="B53" s="94"/>
      <c r="C53" s="94"/>
      <c r="D53" s="94"/>
      <c r="E53" s="94"/>
      <c r="F53" s="94"/>
      <c r="G53" s="180" t="str">
        <f>IF(A53="","",SUMIFS(INCASSI!$L$7:$L$256,INCASSI!$G$7:$G$256,A53,INCASSI!$O$7:$O$256,CONFIGURAZIONE!$B$7,INCASSI!$M$7:$M$256,"Sì",INCASSI!$W$7:$W$256,1))</f>
        <v/>
      </c>
      <c r="H53" s="180" t="str">
        <f>IF(A53="","",SUMIFS(INCASSI!$L$7:$L$256,INCASSI!$G$7:$G$256,A53,INCASSI!$N$7:$N$256,"Da incassare",INCASSI!$U$7:$U$256,CONFIGURAZIONE!$B$7,INCASSI!$M$7:$M$256,"Sì",INCASSI!$W$7:$W$256,1)+SUMIFS(INCASSI!$L$7:$L$256,INCASSI!$G$7:$G$256,A53,INCASSI!$N$7:$N$256,"Scaduto",INCASSI!$U$7:$U$256,CONFIGURAZIONE!$B$7,INCASSI!$M$7:$M$256,"Sì",INCASSI!$W$7:$W$256,1))</f>
        <v/>
      </c>
      <c r="I53" s="180" t="str">
        <f>IF(A53="","",SUMIFS(INCASSI!$L$7:$L$256,INCASSI!$G$7:$G$256,A53,INCASSI!$N$7:$N$256,"Scaduto",INCASSI!$U$7:$U$256,CONFIGURAZIONE!$B$7,INCASSI!$M$7:$M$256,"Sì",INCASSI!$W$7:$W$256,1))</f>
        <v/>
      </c>
      <c r="J53" s="181">
        <f>IF(OR(A53="",CALCOLO!$B$9=0),0,G53/CALCOLO!$B$9)</f>
        <v>0</v>
      </c>
      <c r="K53" s="182" t="str">
        <f>IF(A53="","",IFERROR(SUMPRODUCT(MAX((INCASSI!$G$7:$G$256=A53)*(INCASSI!$O$7:$O$256=CONFIGURAZIONE!$B$7)*(INCASSI!$M$7:$M$256="Sì")*(INCASSI!$W$7:$W$256=1)*INCASSI!$E$7:$E$256)),""))</f>
        <v/>
      </c>
      <c r="L53" s="93" t="str">
        <f>IF(A53="","",IF(J53&gt;=CONFIGURAZIONE!$B$71,"CRITICO",IF(J53&gt;=CONFIGURAZIONE!$B$70,"ATTENZIONE","OK")))</f>
        <v/>
      </c>
      <c r="M53" s="94"/>
    </row>
    <row r="54" spans="1:13" ht="11.1" customHeight="1">
      <c r="A54" s="94"/>
      <c r="B54" s="94"/>
      <c r="C54" s="94"/>
      <c r="D54" s="94"/>
      <c r="E54" s="94"/>
      <c r="F54" s="94"/>
      <c r="G54" s="180" t="str">
        <f>IF(A54="","",SUMIFS(INCASSI!$L$7:$L$256,INCASSI!$G$7:$G$256,A54,INCASSI!$O$7:$O$256,CONFIGURAZIONE!$B$7,INCASSI!$M$7:$M$256,"Sì",INCASSI!$W$7:$W$256,1))</f>
        <v/>
      </c>
      <c r="H54" s="180" t="str">
        <f>IF(A54="","",SUMIFS(INCASSI!$L$7:$L$256,INCASSI!$G$7:$G$256,A54,INCASSI!$N$7:$N$256,"Da incassare",INCASSI!$U$7:$U$256,CONFIGURAZIONE!$B$7,INCASSI!$M$7:$M$256,"Sì",INCASSI!$W$7:$W$256,1)+SUMIFS(INCASSI!$L$7:$L$256,INCASSI!$G$7:$G$256,A54,INCASSI!$N$7:$N$256,"Scaduto",INCASSI!$U$7:$U$256,CONFIGURAZIONE!$B$7,INCASSI!$M$7:$M$256,"Sì",INCASSI!$W$7:$W$256,1))</f>
        <v/>
      </c>
      <c r="I54" s="180" t="str">
        <f>IF(A54="","",SUMIFS(INCASSI!$L$7:$L$256,INCASSI!$G$7:$G$256,A54,INCASSI!$N$7:$N$256,"Scaduto",INCASSI!$U$7:$U$256,CONFIGURAZIONE!$B$7,INCASSI!$M$7:$M$256,"Sì",INCASSI!$W$7:$W$256,1))</f>
        <v/>
      </c>
      <c r="J54" s="181">
        <f>IF(OR(A54="",CALCOLO!$B$9=0),0,G54/CALCOLO!$B$9)</f>
        <v>0</v>
      </c>
      <c r="K54" s="182" t="str">
        <f>IF(A54="","",IFERROR(SUMPRODUCT(MAX((INCASSI!$G$7:$G$256=A54)*(INCASSI!$O$7:$O$256=CONFIGURAZIONE!$B$7)*(INCASSI!$M$7:$M$256="Sì")*(INCASSI!$W$7:$W$256=1)*INCASSI!$E$7:$E$256)),""))</f>
        <v/>
      </c>
      <c r="L54" s="93" t="str">
        <f>IF(A54="","",IF(J54&gt;=CONFIGURAZIONE!$B$71,"CRITICO",IF(J54&gt;=CONFIGURAZIONE!$B$70,"ATTENZIONE","OK")))</f>
        <v/>
      </c>
      <c r="M54" s="94"/>
    </row>
    <row r="55" spans="1:13" ht="11.1" customHeight="1">
      <c r="A55" s="94"/>
      <c r="B55" s="94"/>
      <c r="C55" s="94"/>
      <c r="D55" s="94"/>
      <c r="E55" s="94"/>
      <c r="F55" s="94"/>
      <c r="G55" s="180" t="str">
        <f>IF(A55="","",SUMIFS(INCASSI!$L$7:$L$256,INCASSI!$G$7:$G$256,A55,INCASSI!$O$7:$O$256,CONFIGURAZIONE!$B$7,INCASSI!$M$7:$M$256,"Sì",INCASSI!$W$7:$W$256,1))</f>
        <v/>
      </c>
      <c r="H55" s="180" t="str">
        <f>IF(A55="","",SUMIFS(INCASSI!$L$7:$L$256,INCASSI!$G$7:$G$256,A55,INCASSI!$N$7:$N$256,"Da incassare",INCASSI!$U$7:$U$256,CONFIGURAZIONE!$B$7,INCASSI!$M$7:$M$256,"Sì",INCASSI!$W$7:$W$256,1)+SUMIFS(INCASSI!$L$7:$L$256,INCASSI!$G$7:$G$256,A55,INCASSI!$N$7:$N$256,"Scaduto",INCASSI!$U$7:$U$256,CONFIGURAZIONE!$B$7,INCASSI!$M$7:$M$256,"Sì",INCASSI!$W$7:$W$256,1))</f>
        <v/>
      </c>
      <c r="I55" s="180" t="str">
        <f>IF(A55="","",SUMIFS(INCASSI!$L$7:$L$256,INCASSI!$G$7:$G$256,A55,INCASSI!$N$7:$N$256,"Scaduto",INCASSI!$U$7:$U$256,CONFIGURAZIONE!$B$7,INCASSI!$M$7:$M$256,"Sì",INCASSI!$W$7:$W$256,1))</f>
        <v/>
      </c>
      <c r="J55" s="181">
        <f>IF(OR(A55="",CALCOLO!$B$9=0),0,G55/CALCOLO!$B$9)</f>
        <v>0</v>
      </c>
      <c r="K55" s="182" t="str">
        <f>IF(A55="","",IFERROR(SUMPRODUCT(MAX((INCASSI!$G$7:$G$256=A55)*(INCASSI!$O$7:$O$256=CONFIGURAZIONE!$B$7)*(INCASSI!$M$7:$M$256="Sì")*(INCASSI!$W$7:$W$256=1)*INCASSI!$E$7:$E$256)),""))</f>
        <v/>
      </c>
      <c r="L55" s="93" t="str">
        <f>IF(A55="","",IF(J55&gt;=CONFIGURAZIONE!$B$71,"CRITICO",IF(J55&gt;=CONFIGURAZIONE!$B$70,"ATTENZIONE","OK")))</f>
        <v/>
      </c>
      <c r="M55" s="94"/>
    </row>
    <row r="56" spans="1:13" ht="11.1" customHeight="1">
      <c r="A56" s="94"/>
      <c r="B56" s="94"/>
      <c r="C56" s="94"/>
      <c r="D56" s="94"/>
      <c r="E56" s="94"/>
      <c r="F56" s="94"/>
      <c r="G56" s="180" t="str">
        <f>IF(A56="","",SUMIFS(INCASSI!$L$7:$L$256,INCASSI!$G$7:$G$256,A56,INCASSI!$O$7:$O$256,CONFIGURAZIONE!$B$7,INCASSI!$M$7:$M$256,"Sì",INCASSI!$W$7:$W$256,1))</f>
        <v/>
      </c>
      <c r="H56" s="180" t="str">
        <f>IF(A56="","",SUMIFS(INCASSI!$L$7:$L$256,INCASSI!$G$7:$G$256,A56,INCASSI!$N$7:$N$256,"Da incassare",INCASSI!$U$7:$U$256,CONFIGURAZIONE!$B$7,INCASSI!$M$7:$M$256,"Sì",INCASSI!$W$7:$W$256,1)+SUMIFS(INCASSI!$L$7:$L$256,INCASSI!$G$7:$G$256,A56,INCASSI!$N$7:$N$256,"Scaduto",INCASSI!$U$7:$U$256,CONFIGURAZIONE!$B$7,INCASSI!$M$7:$M$256,"Sì",INCASSI!$W$7:$W$256,1))</f>
        <v/>
      </c>
      <c r="I56" s="180" t="str">
        <f>IF(A56="","",SUMIFS(INCASSI!$L$7:$L$256,INCASSI!$G$7:$G$256,A56,INCASSI!$N$7:$N$256,"Scaduto",INCASSI!$U$7:$U$256,CONFIGURAZIONE!$B$7,INCASSI!$M$7:$M$256,"Sì",INCASSI!$W$7:$W$256,1))</f>
        <v/>
      </c>
      <c r="J56" s="181">
        <f>IF(OR(A56="",CALCOLO!$B$9=0),0,G56/CALCOLO!$B$9)</f>
        <v>0</v>
      </c>
      <c r="K56" s="182" t="str">
        <f>IF(A56="","",IFERROR(SUMPRODUCT(MAX((INCASSI!$G$7:$G$256=A56)*(INCASSI!$O$7:$O$256=CONFIGURAZIONE!$B$7)*(INCASSI!$M$7:$M$256="Sì")*(INCASSI!$W$7:$W$256=1)*INCASSI!$E$7:$E$256)),""))</f>
        <v/>
      </c>
      <c r="L56" s="93" t="str">
        <f>IF(A56="","",IF(J56&gt;=CONFIGURAZIONE!$B$71,"CRITICO",IF(J56&gt;=CONFIGURAZIONE!$B$70,"ATTENZIONE","OK")))</f>
        <v/>
      </c>
      <c r="M56" s="94"/>
    </row>
    <row r="57" spans="1:13" ht="11.1" customHeight="1">
      <c r="A57" s="94"/>
      <c r="B57" s="94"/>
      <c r="C57" s="94"/>
      <c r="D57" s="94"/>
      <c r="E57" s="94"/>
      <c r="F57" s="94"/>
      <c r="G57" s="180" t="str">
        <f>IF(A57="","",SUMIFS(INCASSI!$L$7:$L$256,INCASSI!$G$7:$G$256,A57,INCASSI!$O$7:$O$256,CONFIGURAZIONE!$B$7,INCASSI!$M$7:$M$256,"Sì",INCASSI!$W$7:$W$256,1))</f>
        <v/>
      </c>
      <c r="H57" s="180" t="str">
        <f>IF(A57="","",SUMIFS(INCASSI!$L$7:$L$256,INCASSI!$G$7:$G$256,A57,INCASSI!$N$7:$N$256,"Da incassare",INCASSI!$U$7:$U$256,CONFIGURAZIONE!$B$7,INCASSI!$M$7:$M$256,"Sì",INCASSI!$W$7:$W$256,1)+SUMIFS(INCASSI!$L$7:$L$256,INCASSI!$G$7:$G$256,A57,INCASSI!$N$7:$N$256,"Scaduto",INCASSI!$U$7:$U$256,CONFIGURAZIONE!$B$7,INCASSI!$M$7:$M$256,"Sì",INCASSI!$W$7:$W$256,1))</f>
        <v/>
      </c>
      <c r="I57" s="180" t="str">
        <f>IF(A57="","",SUMIFS(INCASSI!$L$7:$L$256,INCASSI!$G$7:$G$256,A57,INCASSI!$N$7:$N$256,"Scaduto",INCASSI!$U$7:$U$256,CONFIGURAZIONE!$B$7,INCASSI!$M$7:$M$256,"Sì",INCASSI!$W$7:$W$256,1))</f>
        <v/>
      </c>
      <c r="J57" s="181">
        <f>IF(OR(A57="",CALCOLO!$B$9=0),0,G57/CALCOLO!$B$9)</f>
        <v>0</v>
      </c>
      <c r="K57" s="182" t="str">
        <f>IF(A57="","",IFERROR(SUMPRODUCT(MAX((INCASSI!$G$7:$G$256=A57)*(INCASSI!$O$7:$O$256=CONFIGURAZIONE!$B$7)*(INCASSI!$M$7:$M$256="Sì")*(INCASSI!$W$7:$W$256=1)*INCASSI!$E$7:$E$256)),""))</f>
        <v/>
      </c>
      <c r="L57" s="93" t="str">
        <f>IF(A57="","",IF(J57&gt;=CONFIGURAZIONE!$B$71,"CRITICO",IF(J57&gt;=CONFIGURAZIONE!$B$70,"ATTENZIONE","OK")))</f>
        <v/>
      </c>
      <c r="M57" s="94"/>
    </row>
    <row r="58" spans="1:13" ht="11.1" customHeight="1">
      <c r="A58" s="94"/>
      <c r="B58" s="94"/>
      <c r="C58" s="94"/>
      <c r="D58" s="94"/>
      <c r="E58" s="94"/>
      <c r="F58" s="94"/>
      <c r="G58" s="180" t="str">
        <f>IF(A58="","",SUMIFS(INCASSI!$L$7:$L$256,INCASSI!$G$7:$G$256,A58,INCASSI!$O$7:$O$256,CONFIGURAZIONE!$B$7,INCASSI!$M$7:$M$256,"Sì",INCASSI!$W$7:$W$256,1))</f>
        <v/>
      </c>
      <c r="H58" s="180" t="str">
        <f>IF(A58="","",SUMIFS(INCASSI!$L$7:$L$256,INCASSI!$G$7:$G$256,A58,INCASSI!$N$7:$N$256,"Da incassare",INCASSI!$U$7:$U$256,CONFIGURAZIONE!$B$7,INCASSI!$M$7:$M$256,"Sì",INCASSI!$W$7:$W$256,1)+SUMIFS(INCASSI!$L$7:$L$256,INCASSI!$G$7:$G$256,A58,INCASSI!$N$7:$N$256,"Scaduto",INCASSI!$U$7:$U$256,CONFIGURAZIONE!$B$7,INCASSI!$M$7:$M$256,"Sì",INCASSI!$W$7:$W$256,1))</f>
        <v/>
      </c>
      <c r="I58" s="180" t="str">
        <f>IF(A58="","",SUMIFS(INCASSI!$L$7:$L$256,INCASSI!$G$7:$G$256,A58,INCASSI!$N$7:$N$256,"Scaduto",INCASSI!$U$7:$U$256,CONFIGURAZIONE!$B$7,INCASSI!$M$7:$M$256,"Sì",INCASSI!$W$7:$W$256,1))</f>
        <v/>
      </c>
      <c r="J58" s="181">
        <f>IF(OR(A58="",CALCOLO!$B$9=0),0,G58/CALCOLO!$B$9)</f>
        <v>0</v>
      </c>
      <c r="K58" s="182" t="str">
        <f>IF(A58="","",IFERROR(SUMPRODUCT(MAX((INCASSI!$G$7:$G$256=A58)*(INCASSI!$O$7:$O$256=CONFIGURAZIONE!$B$7)*(INCASSI!$M$7:$M$256="Sì")*(INCASSI!$W$7:$W$256=1)*INCASSI!$E$7:$E$256)),""))</f>
        <v/>
      </c>
      <c r="L58" s="93" t="str">
        <f>IF(A58="","",IF(J58&gt;=CONFIGURAZIONE!$B$71,"CRITICO",IF(J58&gt;=CONFIGURAZIONE!$B$70,"ATTENZIONE","OK")))</f>
        <v/>
      </c>
      <c r="M58" s="94"/>
    </row>
    <row r="59" spans="1:13" ht="11.1" customHeight="1">
      <c r="A59" s="94"/>
      <c r="B59" s="94"/>
      <c r="C59" s="94"/>
      <c r="D59" s="94"/>
      <c r="E59" s="94"/>
      <c r="F59" s="94"/>
      <c r="G59" s="180" t="str">
        <f>IF(A59="","",SUMIFS(INCASSI!$L$7:$L$256,INCASSI!$G$7:$G$256,A59,INCASSI!$O$7:$O$256,CONFIGURAZIONE!$B$7,INCASSI!$M$7:$M$256,"Sì",INCASSI!$W$7:$W$256,1))</f>
        <v/>
      </c>
      <c r="H59" s="180" t="str">
        <f>IF(A59="","",SUMIFS(INCASSI!$L$7:$L$256,INCASSI!$G$7:$G$256,A59,INCASSI!$N$7:$N$256,"Da incassare",INCASSI!$U$7:$U$256,CONFIGURAZIONE!$B$7,INCASSI!$M$7:$M$256,"Sì",INCASSI!$W$7:$W$256,1)+SUMIFS(INCASSI!$L$7:$L$256,INCASSI!$G$7:$G$256,A59,INCASSI!$N$7:$N$256,"Scaduto",INCASSI!$U$7:$U$256,CONFIGURAZIONE!$B$7,INCASSI!$M$7:$M$256,"Sì",INCASSI!$W$7:$W$256,1))</f>
        <v/>
      </c>
      <c r="I59" s="180" t="str">
        <f>IF(A59="","",SUMIFS(INCASSI!$L$7:$L$256,INCASSI!$G$7:$G$256,A59,INCASSI!$N$7:$N$256,"Scaduto",INCASSI!$U$7:$U$256,CONFIGURAZIONE!$B$7,INCASSI!$M$7:$M$256,"Sì",INCASSI!$W$7:$W$256,1))</f>
        <v/>
      </c>
      <c r="J59" s="181">
        <f>IF(OR(A59="",CALCOLO!$B$9=0),0,G59/CALCOLO!$B$9)</f>
        <v>0</v>
      </c>
      <c r="K59" s="182" t="str">
        <f>IF(A59="","",IFERROR(SUMPRODUCT(MAX((INCASSI!$G$7:$G$256=A59)*(INCASSI!$O$7:$O$256=CONFIGURAZIONE!$B$7)*(INCASSI!$M$7:$M$256="Sì")*(INCASSI!$W$7:$W$256=1)*INCASSI!$E$7:$E$256)),""))</f>
        <v/>
      </c>
      <c r="L59" s="93" t="str">
        <f>IF(A59="","",IF(J59&gt;=CONFIGURAZIONE!$B$71,"CRITICO",IF(J59&gt;=CONFIGURAZIONE!$B$70,"ATTENZIONE","OK")))</f>
        <v/>
      </c>
      <c r="M59" s="94"/>
    </row>
    <row r="61" spans="1:13">
      <c r="A61" s="316" t="s">
        <v>5213</v>
      </c>
      <c r="B61" s="316"/>
      <c r="C61" s="316"/>
      <c r="D61" s="316"/>
      <c r="E61" s="316"/>
      <c r="F61" s="316"/>
      <c r="G61" s="316"/>
      <c r="H61" s="316"/>
      <c r="I61" s="316"/>
      <c r="J61" s="316"/>
      <c r="K61" s="316"/>
      <c r="L61" s="316"/>
      <c r="M61" s="316"/>
    </row>
    <row r="62" spans="1:13">
      <c r="A62" s="361" t="str">
        <f>IF(MAX($J$10:$J$59)&gt;=CONFIGURAZIONE!$B$71,"Concentrazione critica: il primo cliente supera la soglia configurata. Valutare diversificazione, condizioni contrattuali e continuità del rapporto.",IF(MAX($J$10:$J$59)&gt;=CONFIGURAZIONE!$B$70,"Concentrazione da monitorare: il primo cliente supera la soglia di attenzione.","Portafoglio clienti entro le soglie di concentrazione configurate."))</f>
        <v>Concentrazione da monitorare: il primo cliente supera la soglia di attenzione.</v>
      </c>
      <c r="B62" s="361"/>
      <c r="C62" s="361"/>
      <c r="D62" s="361"/>
      <c r="E62" s="361"/>
      <c r="F62" s="361"/>
      <c r="G62" s="361"/>
      <c r="H62" s="361"/>
      <c r="I62" s="361"/>
      <c r="J62" s="361"/>
      <c r="K62" s="361"/>
      <c r="L62" s="361"/>
      <c r="M62" s="361"/>
    </row>
    <row r="63" spans="1:13">
      <c r="A63" s="361"/>
      <c r="B63" s="361"/>
      <c r="C63" s="361"/>
      <c r="D63" s="361"/>
      <c r="E63" s="361"/>
      <c r="F63" s="361"/>
      <c r="G63" s="361"/>
      <c r="H63" s="361"/>
      <c r="I63" s="361"/>
      <c r="J63" s="361"/>
      <c r="K63" s="361"/>
      <c r="L63" s="361"/>
      <c r="M63" s="361"/>
    </row>
    <row r="64" spans="1:13">
      <c r="A64" s="362" t="str">
        <f>IF(SUM($I$10:$I$59)&gt;0,"Sono presenti crediti scaduti per "&amp;TEXT(SUM($I$10:$I$59),"€ #,##0")&amp;". Attivare solleciti e aggiornare lo stato in INCASSI.","Non risultano crediti scaduti nel periodo selezionato.")</f>
        <v>Non risultano crediti scaduti nel periodo selezionato.</v>
      </c>
      <c r="B64" s="362"/>
      <c r="C64" s="362"/>
      <c r="D64" s="362"/>
      <c r="E64" s="362"/>
      <c r="F64" s="362"/>
      <c r="G64" s="362"/>
      <c r="H64" s="362"/>
      <c r="I64" s="362"/>
      <c r="J64" s="362"/>
      <c r="K64" s="362"/>
      <c r="L64" s="362"/>
      <c r="M64" s="362"/>
    </row>
    <row r="65" spans="1:13">
      <c r="A65" s="362"/>
      <c r="B65" s="362"/>
      <c r="C65" s="362"/>
      <c r="D65" s="362"/>
      <c r="E65" s="362"/>
      <c r="F65" s="362"/>
      <c r="G65" s="362"/>
      <c r="H65" s="362"/>
      <c r="I65" s="362"/>
      <c r="J65" s="362"/>
      <c r="K65" s="362"/>
      <c r="L65" s="362"/>
      <c r="M65" s="362"/>
    </row>
    <row r="68" spans="1:13" hidden="1">
      <c r="A68" s="346" t="s">
        <v>422</v>
      </c>
      <c r="B68" s="346"/>
      <c r="C68" s="346"/>
      <c r="D68" s="346" t="s">
        <v>155</v>
      </c>
      <c r="E68" s="346"/>
      <c r="F68" s="346"/>
      <c r="G68" s="346" t="s">
        <v>167</v>
      </c>
      <c r="H68" s="346"/>
      <c r="I68" s="346"/>
      <c r="J68" s="346" t="s">
        <v>423</v>
      </c>
      <c r="K68" s="346"/>
      <c r="L68" s="346"/>
      <c r="M68" s="346"/>
    </row>
  </sheetData>
  <mergeCells count="18">
    <mergeCell ref="A8:M8"/>
    <mergeCell ref="A61:M61"/>
    <mergeCell ref="A62:M63"/>
    <mergeCell ref="A64:M65"/>
    <mergeCell ref="A68:C68"/>
    <mergeCell ref="D68:F68"/>
    <mergeCell ref="G68:I68"/>
    <mergeCell ref="J68:M68"/>
    <mergeCell ref="A1:M2"/>
    <mergeCell ref="A5:C5"/>
    <mergeCell ref="A6:C7"/>
    <mergeCell ref="D5:F5"/>
    <mergeCell ref="D6:F7"/>
    <mergeCell ref="G5:I5"/>
    <mergeCell ref="G6:I7"/>
    <mergeCell ref="J5:M5"/>
    <mergeCell ref="J6:M7"/>
    <mergeCell ref="A3:M3"/>
  </mergeCells>
  <conditionalFormatting sqref="I10:I59">
    <cfRule type="cellIs" dxfId="24" priority="5" operator="greaterThan">
      <formula>0</formula>
    </cfRule>
  </conditionalFormatting>
  <conditionalFormatting sqref="J10:J59">
    <cfRule type="dataBar" priority="4">
      <dataBar>
        <cfvo type="min"/>
        <cfvo type="max"/>
        <color rgb="FFE83E8C"/>
      </dataBar>
    </cfRule>
    <cfRule type="dataBar" priority="6">
      <dataBar>
        <cfvo type="min"/>
        <cfvo type="max"/>
        <color rgb="FFE83E8C"/>
      </dataBar>
    </cfRule>
    <cfRule type="dataBar" priority="7">
      <dataBar>
        <cfvo type="min"/>
        <cfvo type="max"/>
        <color rgb="FFE83E8C"/>
      </dataBar>
    </cfRule>
    <cfRule type="dataBar" priority="8">
      <dataBar>
        <cfvo type="min"/>
        <cfvo type="max"/>
        <color rgb="FFE83E8C"/>
      </dataBar>
      <extLst>
        <ext xmlns:x14="http://schemas.microsoft.com/office/spreadsheetml/2009/9/main" uri="{B025F937-C7B1-47D3-B67F-A62EFF666E3E}">
          <x14:id>{9381DBCE-C0D3-914B-A28E-A313C81D3AA9}</x14:id>
        </ext>
      </extLst>
    </cfRule>
  </conditionalFormatting>
  <conditionalFormatting sqref="L10:L59">
    <cfRule type="expression" dxfId="23" priority="1">
      <formula>L10="CRITICO"</formula>
    </cfRule>
    <cfRule type="expression" dxfId="22" priority="2">
      <formula>L10="ATTENZIONE"</formula>
    </cfRule>
    <cfRule type="expression" dxfId="21" priority="3">
      <formula>L10="OK"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81DBCE-C0D3-914B-A28E-A313C81D3AA9}">
            <x14:dataBar>
              <x14:cfvo type="min"/>
              <x14:cfvo type="max"/>
              <x14:negativeFillColor auto="1"/>
              <x14:axisColor auto="1"/>
            </x14:dataBar>
          </x14:cfRule>
          <xm:sqref>J10:J59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6"/>
  <sheetViews>
    <sheetView workbookViewId="0">
      <selection activeCell="A56" sqref="A56:XFD56"/>
    </sheetView>
  </sheetViews>
  <sheetFormatPr defaultRowHeight="13.8"/>
  <cols>
    <col min="1" max="1" width="16" customWidth="1"/>
    <col min="2" max="2" width="12" customWidth="1"/>
    <col min="3" max="3" width="13" customWidth="1"/>
    <col min="4" max="4" width="21" customWidth="1"/>
    <col min="5" max="5" width="29" customWidth="1"/>
    <col min="6" max="6" width="12" customWidth="1"/>
    <col min="7" max="8" width="16" customWidth="1"/>
    <col min="9" max="9" width="13" customWidth="1"/>
    <col min="10" max="10" width="15" customWidth="1"/>
    <col min="11" max="12" width="10" customWidth="1"/>
    <col min="13" max="13" width="16" customWidth="1"/>
    <col min="14" max="14" width="32" customWidth="1"/>
    <col min="15" max="15" width="10" customWidth="1"/>
    <col min="16" max="16" width="15" customWidth="1"/>
  </cols>
  <sheetData>
    <row r="1" spans="1:16" ht="12.3" customHeight="1">
      <c r="A1" s="314" t="s">
        <v>5214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</row>
    <row r="2" spans="1:16" ht="12.3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</row>
    <row r="3" spans="1:16" ht="15.3" customHeight="1">
      <c r="A3" s="345" t="s">
        <v>5215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</row>
    <row r="5" spans="1:16" ht="12.3" customHeight="1">
      <c r="A5" s="366" t="s">
        <v>452</v>
      </c>
      <c r="B5" s="366"/>
      <c r="C5" s="366"/>
      <c r="D5" s="356" t="s">
        <v>5021</v>
      </c>
      <c r="E5" s="356"/>
      <c r="F5" s="356"/>
      <c r="G5" s="354" t="s">
        <v>5037</v>
      </c>
      <c r="H5" s="354"/>
      <c r="I5" s="354"/>
      <c r="J5" s="352" t="s">
        <v>5059</v>
      </c>
      <c r="K5" s="352"/>
      <c r="L5" s="352"/>
      <c r="M5" s="358" t="s">
        <v>5216</v>
      </c>
      <c r="N5" s="358"/>
      <c r="O5" s="358"/>
      <c r="P5" s="358"/>
    </row>
    <row r="6" spans="1:16" ht="12.3" customHeight="1">
      <c r="A6" s="367">
        <f>SUM($P$11:$P$50)</f>
        <v>30199.204523999993</v>
      </c>
      <c r="B6" s="367"/>
      <c r="C6" s="367"/>
      <c r="D6" s="357">
        <f>SUMIFS($P$11:$P$50,$J$11:$J$50,"IN SCADENZA")</f>
        <v>0</v>
      </c>
      <c r="E6" s="357"/>
      <c r="F6" s="357"/>
      <c r="G6" s="363">
        <f>SUMIFS($P$11:$P$50,$J$11:$J$50,"SCADUTO")</f>
        <v>0</v>
      </c>
      <c r="H6" s="363"/>
      <c r="I6" s="363"/>
      <c r="J6" s="364">
        <f>SUM($H$11:$H$50)</f>
        <v>0</v>
      </c>
      <c r="K6" s="364"/>
      <c r="L6" s="364"/>
      <c r="M6" s="365">
        <f>IF(SUM($G$11:$G$50)=0,0,SUM($H$11:$H$50)/SUM($G$11:$G$50))</f>
        <v>0</v>
      </c>
      <c r="N6" s="365"/>
      <c r="O6" s="365"/>
      <c r="P6" s="365"/>
    </row>
    <row r="7" spans="1:16" ht="12.3" customHeight="1">
      <c r="A7" s="367"/>
      <c r="B7" s="367"/>
      <c r="C7" s="367"/>
      <c r="D7" s="357"/>
      <c r="E7" s="357"/>
      <c r="F7" s="357"/>
      <c r="G7" s="363"/>
      <c r="H7" s="363"/>
      <c r="I7" s="363"/>
      <c r="J7" s="364"/>
      <c r="K7" s="364"/>
      <c r="L7" s="364"/>
      <c r="M7" s="365"/>
      <c r="N7" s="365"/>
      <c r="O7" s="365"/>
      <c r="P7" s="365"/>
    </row>
    <row r="8" spans="1:16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</row>
    <row r="9" spans="1:16">
      <c r="A9" s="316" t="s">
        <v>5217</v>
      </c>
      <c r="B9" s="316"/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</row>
    <row r="10" spans="1:16" ht="19.350000000000001" customHeight="1">
      <c r="A10" s="179" t="s">
        <v>499</v>
      </c>
      <c r="B10" s="179" t="s">
        <v>500</v>
      </c>
      <c r="C10" s="179" t="s">
        <v>502</v>
      </c>
      <c r="D10" s="179" t="s">
        <v>5218</v>
      </c>
      <c r="E10" s="179" t="s">
        <v>5219</v>
      </c>
      <c r="F10" s="179" t="s">
        <v>5220</v>
      </c>
      <c r="G10" s="179" t="s">
        <v>5221</v>
      </c>
      <c r="H10" s="179" t="s">
        <v>5222</v>
      </c>
      <c r="I10" s="179" t="s">
        <v>581</v>
      </c>
      <c r="J10" s="179" t="s">
        <v>66</v>
      </c>
      <c r="K10" s="179" t="s">
        <v>5223</v>
      </c>
      <c r="L10" s="179" t="s">
        <v>4999</v>
      </c>
      <c r="M10" s="179" t="s">
        <v>5224</v>
      </c>
      <c r="N10" s="179" t="s">
        <v>5225</v>
      </c>
      <c r="O10" s="179" t="s">
        <v>5226</v>
      </c>
      <c r="P10" s="179" t="s">
        <v>5227</v>
      </c>
    </row>
    <row r="11" spans="1:16" ht="14.25" customHeight="1">
      <c r="A11" s="183" t="s">
        <v>5228</v>
      </c>
      <c r="B11" s="183" t="s">
        <v>5032</v>
      </c>
      <c r="C11" s="184">
        <f>DATE(CONFIGURAZIONE!$B$7+1,CONFIGURAZIONE!$B$75,CONFIGURAZIONE!$B$74)</f>
        <v>46568</v>
      </c>
      <c r="D11" s="183" t="s">
        <v>826</v>
      </c>
      <c r="E11" s="183" t="s">
        <v>5229</v>
      </c>
      <c r="F11" s="183">
        <f>CONFIGURAZIONE!$B$7</f>
        <v>2026</v>
      </c>
      <c r="G11" s="185">
        <f>CALCOLO!$B$36</f>
        <v>5431.11</v>
      </c>
      <c r="H11" s="186"/>
      <c r="I11" s="187"/>
      <c r="J11" s="188" t="str">
        <f>IF(O11&lt;&gt;"Sì","ESCLUSO",IF(C11="","DA COMPILARE",IF(AND(G11&gt;0,H11&gt;=G11),"PAGATO",IF(H11&gt;0,"PARZIALE",IF(C11&lt;CONFIGURAZIONE!$B$68,"SCADUTO",IF(C11-CONFIGURAZIONE!$B$68&lt;=CONFIGURAZIONE!$B$69,"IN SCADENZA","PROGRAMMATO"))))))</f>
        <v>PROGRAMMATO</v>
      </c>
      <c r="K11" s="188">
        <f>IF(C11="","",C11-CONFIGURAZIONE!$B$68)</f>
        <v>320</v>
      </c>
      <c r="L11" s="188" t="str">
        <f t="shared" ref="L11:L50" si="0">IF(J11="SCADUTO","Critica",IF(OR(J11="IN SCADENZA",J11="PARZIALE"),"Alta",IF(OR(J11="PAGATO",J11="ESCLUSO",J11="DA COMPILARE"),"Bassa","Media")))</f>
        <v>Media</v>
      </c>
      <c r="M11" s="183"/>
      <c r="N11" s="183" t="s">
        <v>5230</v>
      </c>
      <c r="O11" s="183" t="str">
        <f>IF(CONFIGURAZIONE!$B$78="Sì","Sì","No")</f>
        <v>Sì</v>
      </c>
      <c r="P11" s="189">
        <f t="shared" ref="P11:P50" si="1">IF(OR(O11&lt;&gt;"Sì",G11=""),0,MAX(0,G11-H11))</f>
        <v>5431.11</v>
      </c>
    </row>
    <row r="12" spans="1:16" ht="14.25" customHeight="1">
      <c r="A12" s="183" t="s">
        <v>5231</v>
      </c>
      <c r="B12" s="183" t="s">
        <v>5032</v>
      </c>
      <c r="C12" s="184">
        <f>DATE(CONFIGURAZIONE!$B$7+1,CONFIGURAZIONE!$B$75,CONFIGURAZIONE!$B$74)</f>
        <v>46568</v>
      </c>
      <c r="D12" s="183" t="s">
        <v>826</v>
      </c>
      <c r="E12" s="183" t="s">
        <v>5232</v>
      </c>
      <c r="F12" s="183">
        <f>CONFIGURAZIONE!$B$7+1</f>
        <v>2027</v>
      </c>
      <c r="G12" s="185">
        <f>CALCOLO!$B$37</f>
        <v>2172.444</v>
      </c>
      <c r="H12" s="186"/>
      <c r="I12" s="187"/>
      <c r="J12" s="188" t="str">
        <f>IF(O12&lt;&gt;"Sì","ESCLUSO",IF(C12="","DA COMPILARE",IF(AND(G12&gt;0,H12&gt;=G12),"PAGATO",IF(H12&gt;0,"PARZIALE",IF(C12&lt;CONFIGURAZIONE!$B$68,"SCADUTO",IF(C12-CONFIGURAZIONE!$B$68&lt;=CONFIGURAZIONE!$B$69,"IN SCADENZA","PROGRAMMATO"))))))</f>
        <v>PROGRAMMATO</v>
      </c>
      <c r="K12" s="188">
        <f>IF(C12="","",C12-CONFIGURAZIONE!$B$68)</f>
        <v>320</v>
      </c>
      <c r="L12" s="188" t="str">
        <f t="shared" si="0"/>
        <v>Media</v>
      </c>
      <c r="M12" s="183"/>
      <c r="N12" s="183" t="s">
        <v>5233</v>
      </c>
      <c r="O12" s="183" t="str">
        <f>IF(CONFIGURAZIONE!$B$78="Sì","Sì","No")</f>
        <v>Sì</v>
      </c>
      <c r="P12" s="189">
        <f t="shared" si="1"/>
        <v>2172.444</v>
      </c>
    </row>
    <row r="13" spans="1:16" ht="14.25" customHeight="1">
      <c r="A13" s="183" t="s">
        <v>5234</v>
      </c>
      <c r="B13" s="183" t="s">
        <v>5032</v>
      </c>
      <c r="C13" s="184">
        <f>DATE(CONFIGURAZIONE!$B$7+1,CONFIGURAZIONE!$B$77,CONFIGURAZIONE!$B$76)</f>
        <v>46721</v>
      </c>
      <c r="D13" s="183" t="s">
        <v>826</v>
      </c>
      <c r="E13" s="183" t="s">
        <v>5235</v>
      </c>
      <c r="F13" s="183">
        <f>CONFIGURAZIONE!$B$7+1</f>
        <v>2027</v>
      </c>
      <c r="G13" s="185">
        <f>CALCOLO!$B$38</f>
        <v>3258.6659999999997</v>
      </c>
      <c r="H13" s="186"/>
      <c r="I13" s="187"/>
      <c r="J13" s="188" t="str">
        <f>IF(O13&lt;&gt;"Sì","ESCLUSO",IF(C13="","DA COMPILARE",IF(AND(G13&gt;0,H13&gt;=G13),"PAGATO",IF(H13&gt;0,"PARZIALE",IF(C13&lt;CONFIGURAZIONE!$B$68,"SCADUTO",IF(C13-CONFIGURAZIONE!$B$68&lt;=CONFIGURAZIONE!$B$69,"IN SCADENZA","PROGRAMMATO"))))))</f>
        <v>PROGRAMMATO</v>
      </c>
      <c r="K13" s="188">
        <f>IF(C13="","",C13-CONFIGURAZIONE!$B$68)</f>
        <v>473</v>
      </c>
      <c r="L13" s="188" t="str">
        <f t="shared" si="0"/>
        <v>Media</v>
      </c>
      <c r="M13" s="183"/>
      <c r="N13" s="183" t="s">
        <v>5233</v>
      </c>
      <c r="O13" s="183" t="str">
        <f>IF(CONFIGURAZIONE!$B$78="Sì","Sì","No")</f>
        <v>Sì</v>
      </c>
      <c r="P13" s="189">
        <f t="shared" si="1"/>
        <v>3258.6659999999997</v>
      </c>
    </row>
    <row r="14" spans="1:16" ht="14.25" customHeight="1">
      <c r="A14" s="183" t="s">
        <v>5236</v>
      </c>
      <c r="B14" s="183" t="s">
        <v>5032</v>
      </c>
      <c r="C14" s="184">
        <f>DATE(CONFIGURAZIONE!$B$7+1,CONFIGURAZIONE!$B$75,CONFIGURAZIONE!$B$74)</f>
        <v>46568</v>
      </c>
      <c r="D14" s="183" t="s">
        <v>5023</v>
      </c>
      <c r="E14" s="183" t="s">
        <v>785</v>
      </c>
      <c r="F14" s="183">
        <f>CONFIGURAZIONE!$B$7</f>
        <v>2026</v>
      </c>
      <c r="G14" s="185">
        <f>CALCOLO!$B$39</f>
        <v>10742.769179999999</v>
      </c>
      <c r="H14" s="186"/>
      <c r="I14" s="187"/>
      <c r="J14" s="188" t="str">
        <f>IF(O14&lt;&gt;"Sì","ESCLUSO",IF(C14="","DA COMPILARE",IF(AND(G14&gt;0,H14&gt;=G14),"PAGATO",IF(H14&gt;0,"PARZIALE",IF(C14&lt;CONFIGURAZIONE!$B$68,"SCADUTO",IF(C14-CONFIGURAZIONE!$B$68&lt;=CONFIGURAZIONE!$B$69,"IN SCADENZA","PROGRAMMATO"))))))</f>
        <v>PROGRAMMATO</v>
      </c>
      <c r="K14" s="188">
        <f>IF(C14="","",C14-CONFIGURAZIONE!$B$68)</f>
        <v>320</v>
      </c>
      <c r="L14" s="188" t="str">
        <f t="shared" si="0"/>
        <v>Media</v>
      </c>
      <c r="M14" s="183"/>
      <c r="N14" s="183" t="s">
        <v>5237</v>
      </c>
      <c r="O14" s="183" t="str">
        <f>IF(CONFIGURAZIONE!$B$78="Sì","Sì","No")</f>
        <v>Sì</v>
      </c>
      <c r="P14" s="189">
        <f t="shared" si="1"/>
        <v>10742.769179999999</v>
      </c>
    </row>
    <row r="15" spans="1:16" ht="14.25" customHeight="1">
      <c r="A15" s="183" t="s">
        <v>5238</v>
      </c>
      <c r="B15" s="183" t="s">
        <v>5032</v>
      </c>
      <c r="C15" s="184">
        <f>DATE(CONFIGURAZIONE!$B$7+1,CONFIGURAZIONE!$B$75,CONFIGURAZIONE!$B$74)</f>
        <v>46568</v>
      </c>
      <c r="D15" s="183" t="s">
        <v>5023</v>
      </c>
      <c r="E15" s="183" t="s">
        <v>5239</v>
      </c>
      <c r="F15" s="183">
        <f>CONFIGURAZIONE!$B$7+1</f>
        <v>2027</v>
      </c>
      <c r="G15" s="185">
        <f>CALCOLO!$B$40</f>
        <v>4297.1076720000001</v>
      </c>
      <c r="H15" s="186"/>
      <c r="I15" s="187"/>
      <c r="J15" s="188" t="str">
        <f>IF(O15&lt;&gt;"Sì","ESCLUSO",IF(C15="","DA COMPILARE",IF(AND(G15&gt;0,H15&gt;=G15),"PAGATO",IF(H15&gt;0,"PARZIALE",IF(C15&lt;CONFIGURAZIONE!$B$68,"SCADUTO",IF(C15-CONFIGURAZIONE!$B$68&lt;=CONFIGURAZIONE!$B$69,"IN SCADENZA","PROGRAMMATO"))))))</f>
        <v>PROGRAMMATO</v>
      </c>
      <c r="K15" s="188">
        <f>IF(C15="","",C15-CONFIGURAZIONE!$B$68)</f>
        <v>320</v>
      </c>
      <c r="L15" s="188" t="str">
        <f t="shared" si="0"/>
        <v>Media</v>
      </c>
      <c r="M15" s="183"/>
      <c r="N15" s="183" t="s">
        <v>5240</v>
      </c>
      <c r="O15" s="183" t="str">
        <f>IF(CONFIGURAZIONE!$B$78="Sì","Sì","No")</f>
        <v>Sì</v>
      </c>
      <c r="P15" s="189">
        <f t="shared" si="1"/>
        <v>4297.1076720000001</v>
      </c>
    </row>
    <row r="16" spans="1:16" ht="14.25" customHeight="1">
      <c r="A16" s="183" t="s">
        <v>5241</v>
      </c>
      <c r="B16" s="183" t="s">
        <v>5032</v>
      </c>
      <c r="C16" s="184">
        <f>DATE(CONFIGURAZIONE!$B$7+1,CONFIGURAZIONE!$B$77,CONFIGURAZIONE!$B$76)</f>
        <v>46721</v>
      </c>
      <c r="D16" s="183" t="s">
        <v>5023</v>
      </c>
      <c r="E16" s="183" t="s">
        <v>5242</v>
      </c>
      <c r="F16" s="183">
        <f>CONFIGURAZIONE!$B$7+1</f>
        <v>2027</v>
      </c>
      <c r="G16" s="185">
        <f>CALCOLO!$B$41</f>
        <v>4297.1076720000001</v>
      </c>
      <c r="H16" s="186"/>
      <c r="I16" s="187"/>
      <c r="J16" s="188" t="str">
        <f>IF(O16&lt;&gt;"Sì","ESCLUSO",IF(C16="","DA COMPILARE",IF(AND(G16&gt;0,H16&gt;=G16),"PAGATO",IF(H16&gt;0,"PARZIALE",IF(C16&lt;CONFIGURAZIONE!$B$68,"SCADUTO",IF(C16-CONFIGURAZIONE!$B$68&lt;=CONFIGURAZIONE!$B$69,"IN SCADENZA","PROGRAMMATO"))))))</f>
        <v>PROGRAMMATO</v>
      </c>
      <c r="K16" s="188">
        <f>IF(C16="","",C16-CONFIGURAZIONE!$B$68)</f>
        <v>473</v>
      </c>
      <c r="L16" s="188" t="str">
        <f t="shared" si="0"/>
        <v>Media</v>
      </c>
      <c r="M16" s="183"/>
      <c r="N16" s="183" t="s">
        <v>5240</v>
      </c>
      <c r="O16" s="183" t="str">
        <f>IF(CONFIGURAZIONE!$B$78="Sì","Sì","No")</f>
        <v>Sì</v>
      </c>
      <c r="P16" s="189">
        <f t="shared" si="1"/>
        <v>4297.1076720000001</v>
      </c>
    </row>
    <row r="17" spans="1:16" ht="14.25" customHeight="1">
      <c r="A17" s="190" t="s">
        <v>5243</v>
      </c>
      <c r="B17" s="190" t="s">
        <v>5032</v>
      </c>
      <c r="C17" s="191">
        <v>46160</v>
      </c>
      <c r="D17" s="190" t="s">
        <v>5244</v>
      </c>
      <c r="E17" s="190" t="s">
        <v>5245</v>
      </c>
      <c r="F17" s="190">
        <v>2026</v>
      </c>
      <c r="G17" s="192">
        <f>IF(CALCOLO!$G$15=0,0,ROUND(CALCOLO!$G$15/4,2))</f>
        <v>0</v>
      </c>
      <c r="H17" s="193"/>
      <c r="I17" s="194"/>
      <c r="J17" s="195" t="str">
        <f>IF(O17&lt;&gt;"Sì","ESCLUSO",IF(C17="","DA COMPILARE",IF(AND(G17&gt;0,H17&gt;=G17),"PAGATO",IF(H17&gt;0,"PARZIALE",IF(C17&lt;CONFIGURAZIONE!$B$68,"SCADUTO",IF(C17-CONFIGURAZIONE!$B$68&lt;=CONFIGURAZIONE!$B$69,"IN SCADENZA","PROGRAMMATO"))))))</f>
        <v>ESCLUSO</v>
      </c>
      <c r="K17" s="195">
        <f>IF(C17="","",C17-CONFIGURAZIONE!$B$68)</f>
        <v>-88</v>
      </c>
      <c r="L17" s="195" t="str">
        <f t="shared" si="0"/>
        <v>Bassa</v>
      </c>
      <c r="M17" s="196" t="s">
        <v>5246</v>
      </c>
      <c r="N17" s="196" t="s">
        <v>5247</v>
      </c>
      <c r="O17" s="196" t="str">
        <f>IF(G17&gt;0,"Sì","No")</f>
        <v>No</v>
      </c>
      <c r="P17" s="197">
        <f t="shared" si="1"/>
        <v>0</v>
      </c>
    </row>
    <row r="18" spans="1:16" ht="14.25" customHeight="1">
      <c r="A18" s="190" t="s">
        <v>5248</v>
      </c>
      <c r="B18" s="190" t="s">
        <v>5032</v>
      </c>
      <c r="C18" s="191">
        <v>46254</v>
      </c>
      <c r="D18" s="190" t="s">
        <v>5244</v>
      </c>
      <c r="E18" s="190" t="s">
        <v>5249</v>
      </c>
      <c r="F18" s="190">
        <v>2026</v>
      </c>
      <c r="G18" s="192">
        <f>IF(CALCOLO!$G$15=0,0,ROUND(CALCOLO!$G$15/4,2))</f>
        <v>0</v>
      </c>
      <c r="H18" s="193"/>
      <c r="I18" s="194"/>
      <c r="J18" s="195" t="str">
        <f>IF(O18&lt;&gt;"Sì","ESCLUSO",IF(C18="","DA COMPILARE",IF(AND(G18&gt;0,H18&gt;=G18),"PAGATO",IF(H18&gt;0,"PARZIALE",IF(C18&lt;CONFIGURAZIONE!$B$68,"SCADUTO",IF(C18-CONFIGURAZIONE!$B$68&lt;=CONFIGURAZIONE!$B$69,"IN SCADENZA","PROGRAMMATO"))))))</f>
        <v>ESCLUSO</v>
      </c>
      <c r="K18" s="195">
        <f>IF(C18="","",C18-CONFIGURAZIONE!$B$68)</f>
        <v>6</v>
      </c>
      <c r="L18" s="195" t="str">
        <f t="shared" si="0"/>
        <v>Bassa</v>
      </c>
      <c r="M18" s="196" t="s">
        <v>5246</v>
      </c>
      <c r="N18" s="196" t="s">
        <v>5247</v>
      </c>
      <c r="O18" s="196" t="str">
        <f>IF(G18&gt;0,"Sì","No")</f>
        <v>No</v>
      </c>
      <c r="P18" s="197">
        <f t="shared" si="1"/>
        <v>0</v>
      </c>
    </row>
    <row r="19" spans="1:16" ht="14.25" customHeight="1">
      <c r="A19" s="190" t="s">
        <v>5250</v>
      </c>
      <c r="B19" s="190" t="s">
        <v>5032</v>
      </c>
      <c r="C19" s="191">
        <v>46343</v>
      </c>
      <c r="D19" s="190" t="s">
        <v>5244</v>
      </c>
      <c r="E19" s="190" t="s">
        <v>5251</v>
      </c>
      <c r="F19" s="190">
        <v>2026</v>
      </c>
      <c r="G19" s="192">
        <f>IF(CALCOLO!$G$15=0,0,ROUND(CALCOLO!$G$15/4,2))</f>
        <v>0</v>
      </c>
      <c r="H19" s="193"/>
      <c r="I19" s="194"/>
      <c r="J19" s="195" t="str">
        <f>IF(O19&lt;&gt;"Sì","ESCLUSO",IF(C19="","DA COMPILARE",IF(AND(G19&gt;0,H19&gt;=G19),"PAGATO",IF(H19&gt;0,"PARZIALE",IF(C19&lt;CONFIGURAZIONE!$B$68,"SCADUTO",IF(C19-CONFIGURAZIONE!$B$68&lt;=CONFIGURAZIONE!$B$69,"IN SCADENZA","PROGRAMMATO"))))))</f>
        <v>ESCLUSO</v>
      </c>
      <c r="K19" s="195">
        <f>IF(C19="","",C19-CONFIGURAZIONE!$B$68)</f>
        <v>95</v>
      </c>
      <c r="L19" s="195" t="str">
        <f t="shared" si="0"/>
        <v>Bassa</v>
      </c>
      <c r="M19" s="196" t="s">
        <v>5246</v>
      </c>
      <c r="N19" s="196" t="s">
        <v>5247</v>
      </c>
      <c r="O19" s="196" t="str">
        <f>IF(G19&gt;0,"Sì","No")</f>
        <v>No</v>
      </c>
      <c r="P19" s="197">
        <f t="shared" si="1"/>
        <v>0</v>
      </c>
    </row>
    <row r="20" spans="1:16" ht="14.25" customHeight="1">
      <c r="A20" s="190" t="s">
        <v>5252</v>
      </c>
      <c r="B20" s="190" t="s">
        <v>5032</v>
      </c>
      <c r="C20" s="191">
        <v>46434</v>
      </c>
      <c r="D20" s="190" t="s">
        <v>5244</v>
      </c>
      <c r="E20" s="190" t="s">
        <v>5253</v>
      </c>
      <c r="F20" s="190">
        <v>2026</v>
      </c>
      <c r="G20" s="192">
        <f>IF(CALCOLO!$G$15=0,0,CALCOLO!$G$15-SUM(G17:G19))</f>
        <v>0</v>
      </c>
      <c r="H20" s="193"/>
      <c r="I20" s="194"/>
      <c r="J20" s="195" t="str">
        <f>IF(O20&lt;&gt;"Sì","ESCLUSO",IF(C20="","DA COMPILARE",IF(AND(G20&gt;0,H20&gt;=G20),"PAGATO",IF(H20&gt;0,"PARZIALE",IF(C20&lt;CONFIGURAZIONE!$B$68,"SCADUTO",IF(C20-CONFIGURAZIONE!$B$68&lt;=CONFIGURAZIONE!$B$69,"IN SCADENZA","PROGRAMMATO"))))))</f>
        <v>ESCLUSO</v>
      </c>
      <c r="K20" s="195">
        <f>IF(C20="","",C20-CONFIGURAZIONE!$B$68)</f>
        <v>186</v>
      </c>
      <c r="L20" s="195" t="str">
        <f t="shared" si="0"/>
        <v>Bassa</v>
      </c>
      <c r="M20" s="196" t="s">
        <v>5246</v>
      </c>
      <c r="N20" s="196" t="s">
        <v>5247</v>
      </c>
      <c r="O20" s="196" t="str">
        <f>IF(G20&gt;0,"Sì","No")</f>
        <v>No</v>
      </c>
      <c r="P20" s="197">
        <f t="shared" si="1"/>
        <v>0</v>
      </c>
    </row>
    <row r="21" spans="1:16" ht="14.25" customHeight="1">
      <c r="A21" s="198"/>
      <c r="B21" s="198" t="s">
        <v>5005</v>
      </c>
      <c r="C21" s="187"/>
      <c r="D21" s="198"/>
      <c r="E21" s="198"/>
      <c r="F21" s="198"/>
      <c r="G21" s="186"/>
      <c r="H21" s="186"/>
      <c r="I21" s="187"/>
      <c r="J21" s="199" t="str">
        <f>IF(O21&lt;&gt;"Sì","ESCLUSO",IF(C21="","DA COMPILARE",IF(AND(G21&gt;0,H21&gt;=G21),"PAGATO",IF(H21&gt;0,"PARZIALE",IF(C21&lt;CONFIGURAZIONE!$B$68,"SCADUTO",IF(C21-CONFIGURAZIONE!$B$68&lt;=CONFIGURAZIONE!$B$69,"IN SCADENZA","PROGRAMMATO"))))))</f>
        <v>DA COMPILARE</v>
      </c>
      <c r="K21" s="199" t="str">
        <f>IF(C21="","",C21-CONFIGURAZIONE!$B$68)</f>
        <v/>
      </c>
      <c r="L21" s="199" t="str">
        <f t="shared" si="0"/>
        <v>Bassa</v>
      </c>
      <c r="M21" s="200"/>
      <c r="N21" s="200"/>
      <c r="O21" s="200" t="s">
        <v>233</v>
      </c>
      <c r="P21" s="189">
        <f t="shared" si="1"/>
        <v>0</v>
      </c>
    </row>
    <row r="22" spans="1:16" ht="14.25" customHeight="1">
      <c r="A22" s="198"/>
      <c r="B22" s="198" t="s">
        <v>5005</v>
      </c>
      <c r="C22" s="187"/>
      <c r="D22" s="198"/>
      <c r="E22" s="198"/>
      <c r="F22" s="198"/>
      <c r="G22" s="186"/>
      <c r="H22" s="186"/>
      <c r="I22" s="187"/>
      <c r="J22" s="199" t="str">
        <f>IF(O22&lt;&gt;"Sì","ESCLUSO",IF(C22="","DA COMPILARE",IF(AND(G22&gt;0,H22&gt;=G22),"PAGATO",IF(H22&gt;0,"PARZIALE",IF(C22&lt;CONFIGURAZIONE!$B$68,"SCADUTO",IF(C22-CONFIGURAZIONE!$B$68&lt;=CONFIGURAZIONE!$B$69,"IN SCADENZA","PROGRAMMATO"))))))</f>
        <v>DA COMPILARE</v>
      </c>
      <c r="K22" s="199" t="str">
        <f>IF(C22="","",C22-CONFIGURAZIONE!$B$68)</f>
        <v/>
      </c>
      <c r="L22" s="199" t="str">
        <f t="shared" si="0"/>
        <v>Bassa</v>
      </c>
      <c r="M22" s="200"/>
      <c r="N22" s="200"/>
      <c r="O22" s="200" t="s">
        <v>233</v>
      </c>
      <c r="P22" s="189">
        <f t="shared" si="1"/>
        <v>0</v>
      </c>
    </row>
    <row r="23" spans="1:16" ht="14.25" customHeight="1">
      <c r="A23" s="198"/>
      <c r="B23" s="198" t="s">
        <v>5005</v>
      </c>
      <c r="C23" s="187"/>
      <c r="D23" s="198"/>
      <c r="E23" s="198"/>
      <c r="F23" s="198"/>
      <c r="G23" s="186"/>
      <c r="H23" s="186"/>
      <c r="I23" s="187"/>
      <c r="J23" s="199" t="str">
        <f>IF(O23&lt;&gt;"Sì","ESCLUSO",IF(C23="","DA COMPILARE",IF(AND(G23&gt;0,H23&gt;=G23),"PAGATO",IF(H23&gt;0,"PARZIALE",IF(C23&lt;CONFIGURAZIONE!$B$68,"SCADUTO",IF(C23-CONFIGURAZIONE!$B$68&lt;=CONFIGURAZIONE!$B$69,"IN SCADENZA","PROGRAMMATO"))))))</f>
        <v>DA COMPILARE</v>
      </c>
      <c r="K23" s="199" t="str">
        <f>IF(C23="","",C23-CONFIGURAZIONE!$B$68)</f>
        <v/>
      </c>
      <c r="L23" s="199" t="str">
        <f t="shared" si="0"/>
        <v>Bassa</v>
      </c>
      <c r="M23" s="200"/>
      <c r="N23" s="200"/>
      <c r="O23" s="200" t="s">
        <v>233</v>
      </c>
      <c r="P23" s="189">
        <f t="shared" si="1"/>
        <v>0</v>
      </c>
    </row>
    <row r="24" spans="1:16" ht="14.25" customHeight="1">
      <c r="A24" s="198"/>
      <c r="B24" s="198" t="s">
        <v>5005</v>
      </c>
      <c r="C24" s="187"/>
      <c r="D24" s="198"/>
      <c r="E24" s="198"/>
      <c r="F24" s="198"/>
      <c r="G24" s="186"/>
      <c r="H24" s="186"/>
      <c r="I24" s="187"/>
      <c r="J24" s="199" t="str">
        <f>IF(O24&lt;&gt;"Sì","ESCLUSO",IF(C24="","DA COMPILARE",IF(AND(G24&gt;0,H24&gt;=G24),"PAGATO",IF(H24&gt;0,"PARZIALE",IF(C24&lt;CONFIGURAZIONE!$B$68,"SCADUTO",IF(C24-CONFIGURAZIONE!$B$68&lt;=CONFIGURAZIONE!$B$69,"IN SCADENZA","PROGRAMMATO"))))))</f>
        <v>DA COMPILARE</v>
      </c>
      <c r="K24" s="199" t="str">
        <f>IF(C24="","",C24-CONFIGURAZIONE!$B$68)</f>
        <v/>
      </c>
      <c r="L24" s="199" t="str">
        <f t="shared" si="0"/>
        <v>Bassa</v>
      </c>
      <c r="M24" s="200"/>
      <c r="N24" s="200"/>
      <c r="O24" s="200" t="s">
        <v>233</v>
      </c>
      <c r="P24" s="189">
        <f t="shared" si="1"/>
        <v>0</v>
      </c>
    </row>
    <row r="25" spans="1:16" ht="14.25" customHeight="1">
      <c r="A25" s="198"/>
      <c r="B25" s="198" t="s">
        <v>5005</v>
      </c>
      <c r="C25" s="187"/>
      <c r="D25" s="198"/>
      <c r="E25" s="198"/>
      <c r="F25" s="198"/>
      <c r="G25" s="186"/>
      <c r="H25" s="186"/>
      <c r="I25" s="187"/>
      <c r="J25" s="199" t="str">
        <f>IF(O25&lt;&gt;"Sì","ESCLUSO",IF(C25="","DA COMPILARE",IF(AND(G25&gt;0,H25&gt;=G25),"PAGATO",IF(H25&gt;0,"PARZIALE",IF(C25&lt;CONFIGURAZIONE!$B$68,"SCADUTO",IF(C25-CONFIGURAZIONE!$B$68&lt;=CONFIGURAZIONE!$B$69,"IN SCADENZA","PROGRAMMATO"))))))</f>
        <v>DA COMPILARE</v>
      </c>
      <c r="K25" s="199" t="str">
        <f>IF(C25="","",C25-CONFIGURAZIONE!$B$68)</f>
        <v/>
      </c>
      <c r="L25" s="199" t="str">
        <f t="shared" si="0"/>
        <v>Bassa</v>
      </c>
      <c r="M25" s="200"/>
      <c r="N25" s="200"/>
      <c r="O25" s="200" t="s">
        <v>233</v>
      </c>
      <c r="P25" s="189">
        <f t="shared" si="1"/>
        <v>0</v>
      </c>
    </row>
    <row r="26" spans="1:16" ht="14.25" customHeight="1">
      <c r="A26" s="198"/>
      <c r="B26" s="198" t="s">
        <v>5005</v>
      </c>
      <c r="C26" s="187"/>
      <c r="D26" s="198"/>
      <c r="E26" s="198"/>
      <c r="F26" s="198"/>
      <c r="G26" s="186"/>
      <c r="H26" s="186"/>
      <c r="I26" s="187"/>
      <c r="J26" s="199" t="str">
        <f>IF(O26&lt;&gt;"Sì","ESCLUSO",IF(C26="","DA COMPILARE",IF(AND(G26&gt;0,H26&gt;=G26),"PAGATO",IF(H26&gt;0,"PARZIALE",IF(C26&lt;CONFIGURAZIONE!$B$68,"SCADUTO",IF(C26-CONFIGURAZIONE!$B$68&lt;=CONFIGURAZIONE!$B$69,"IN SCADENZA","PROGRAMMATO"))))))</f>
        <v>DA COMPILARE</v>
      </c>
      <c r="K26" s="199" t="str">
        <f>IF(C26="","",C26-CONFIGURAZIONE!$B$68)</f>
        <v/>
      </c>
      <c r="L26" s="199" t="str">
        <f t="shared" si="0"/>
        <v>Bassa</v>
      </c>
      <c r="M26" s="200"/>
      <c r="N26" s="200"/>
      <c r="O26" s="200" t="s">
        <v>233</v>
      </c>
      <c r="P26" s="189">
        <f t="shared" si="1"/>
        <v>0</v>
      </c>
    </row>
    <row r="27" spans="1:16" ht="14.25" customHeight="1">
      <c r="A27" s="198"/>
      <c r="B27" s="198" t="s">
        <v>5005</v>
      </c>
      <c r="C27" s="187"/>
      <c r="D27" s="198"/>
      <c r="E27" s="198"/>
      <c r="F27" s="198"/>
      <c r="G27" s="186"/>
      <c r="H27" s="186"/>
      <c r="I27" s="187"/>
      <c r="J27" s="199" t="str">
        <f>IF(O27&lt;&gt;"Sì","ESCLUSO",IF(C27="","DA COMPILARE",IF(AND(G27&gt;0,H27&gt;=G27),"PAGATO",IF(H27&gt;0,"PARZIALE",IF(C27&lt;CONFIGURAZIONE!$B$68,"SCADUTO",IF(C27-CONFIGURAZIONE!$B$68&lt;=CONFIGURAZIONE!$B$69,"IN SCADENZA","PROGRAMMATO"))))))</f>
        <v>DA COMPILARE</v>
      </c>
      <c r="K27" s="199" t="str">
        <f>IF(C27="","",C27-CONFIGURAZIONE!$B$68)</f>
        <v/>
      </c>
      <c r="L27" s="199" t="str">
        <f t="shared" si="0"/>
        <v>Bassa</v>
      </c>
      <c r="M27" s="200"/>
      <c r="N27" s="200"/>
      <c r="O27" s="200" t="s">
        <v>233</v>
      </c>
      <c r="P27" s="189">
        <f t="shared" si="1"/>
        <v>0</v>
      </c>
    </row>
    <row r="28" spans="1:16" ht="14.25" customHeight="1">
      <c r="A28" s="198"/>
      <c r="B28" s="198" t="s">
        <v>5005</v>
      </c>
      <c r="C28" s="187"/>
      <c r="D28" s="198"/>
      <c r="E28" s="198"/>
      <c r="F28" s="198"/>
      <c r="G28" s="186"/>
      <c r="H28" s="186"/>
      <c r="I28" s="187"/>
      <c r="J28" s="199" t="str">
        <f>IF(O28&lt;&gt;"Sì","ESCLUSO",IF(C28="","DA COMPILARE",IF(AND(G28&gt;0,H28&gt;=G28),"PAGATO",IF(H28&gt;0,"PARZIALE",IF(C28&lt;CONFIGURAZIONE!$B$68,"SCADUTO",IF(C28-CONFIGURAZIONE!$B$68&lt;=CONFIGURAZIONE!$B$69,"IN SCADENZA","PROGRAMMATO"))))))</f>
        <v>DA COMPILARE</v>
      </c>
      <c r="K28" s="199" t="str">
        <f>IF(C28="","",C28-CONFIGURAZIONE!$B$68)</f>
        <v/>
      </c>
      <c r="L28" s="199" t="str">
        <f t="shared" si="0"/>
        <v>Bassa</v>
      </c>
      <c r="M28" s="200"/>
      <c r="N28" s="200"/>
      <c r="O28" s="200" t="s">
        <v>233</v>
      </c>
      <c r="P28" s="189">
        <f t="shared" si="1"/>
        <v>0</v>
      </c>
    </row>
    <row r="29" spans="1:16" ht="14.25" customHeight="1">
      <c r="A29" s="198"/>
      <c r="B29" s="198" t="s">
        <v>5005</v>
      </c>
      <c r="C29" s="187"/>
      <c r="D29" s="198"/>
      <c r="E29" s="198"/>
      <c r="F29" s="198"/>
      <c r="G29" s="186"/>
      <c r="H29" s="186"/>
      <c r="I29" s="187"/>
      <c r="J29" s="199" t="str">
        <f>IF(O29&lt;&gt;"Sì","ESCLUSO",IF(C29="","DA COMPILARE",IF(AND(G29&gt;0,H29&gt;=G29),"PAGATO",IF(H29&gt;0,"PARZIALE",IF(C29&lt;CONFIGURAZIONE!$B$68,"SCADUTO",IF(C29-CONFIGURAZIONE!$B$68&lt;=CONFIGURAZIONE!$B$69,"IN SCADENZA","PROGRAMMATO"))))))</f>
        <v>DA COMPILARE</v>
      </c>
      <c r="K29" s="199" t="str">
        <f>IF(C29="","",C29-CONFIGURAZIONE!$B$68)</f>
        <v/>
      </c>
      <c r="L29" s="199" t="str">
        <f t="shared" si="0"/>
        <v>Bassa</v>
      </c>
      <c r="M29" s="200"/>
      <c r="N29" s="200"/>
      <c r="O29" s="200" t="s">
        <v>233</v>
      </c>
      <c r="P29" s="189">
        <f t="shared" si="1"/>
        <v>0</v>
      </c>
    </row>
    <row r="30" spans="1:16" ht="14.25" customHeight="1">
      <c r="A30" s="198"/>
      <c r="B30" s="198" t="s">
        <v>5005</v>
      </c>
      <c r="C30" s="187"/>
      <c r="D30" s="198"/>
      <c r="E30" s="198"/>
      <c r="F30" s="198"/>
      <c r="G30" s="186"/>
      <c r="H30" s="186"/>
      <c r="I30" s="187"/>
      <c r="J30" s="199" t="str">
        <f>IF(O30&lt;&gt;"Sì","ESCLUSO",IF(C30="","DA COMPILARE",IF(AND(G30&gt;0,H30&gt;=G30),"PAGATO",IF(H30&gt;0,"PARZIALE",IF(C30&lt;CONFIGURAZIONE!$B$68,"SCADUTO",IF(C30-CONFIGURAZIONE!$B$68&lt;=CONFIGURAZIONE!$B$69,"IN SCADENZA","PROGRAMMATO"))))))</f>
        <v>DA COMPILARE</v>
      </c>
      <c r="K30" s="199" t="str">
        <f>IF(C30="","",C30-CONFIGURAZIONE!$B$68)</f>
        <v/>
      </c>
      <c r="L30" s="199" t="str">
        <f t="shared" si="0"/>
        <v>Bassa</v>
      </c>
      <c r="M30" s="200"/>
      <c r="N30" s="200"/>
      <c r="O30" s="200" t="s">
        <v>233</v>
      </c>
      <c r="P30" s="189">
        <f t="shared" si="1"/>
        <v>0</v>
      </c>
    </row>
    <row r="31" spans="1:16" ht="14.25" customHeight="1">
      <c r="A31" s="198"/>
      <c r="B31" s="198" t="s">
        <v>5005</v>
      </c>
      <c r="C31" s="187"/>
      <c r="D31" s="198"/>
      <c r="E31" s="198"/>
      <c r="F31" s="198"/>
      <c r="G31" s="186"/>
      <c r="H31" s="186"/>
      <c r="I31" s="187"/>
      <c r="J31" s="199" t="str">
        <f>IF(O31&lt;&gt;"Sì","ESCLUSO",IF(C31="","DA COMPILARE",IF(AND(G31&gt;0,H31&gt;=G31),"PAGATO",IF(H31&gt;0,"PARZIALE",IF(C31&lt;CONFIGURAZIONE!$B$68,"SCADUTO",IF(C31-CONFIGURAZIONE!$B$68&lt;=CONFIGURAZIONE!$B$69,"IN SCADENZA","PROGRAMMATO"))))))</f>
        <v>DA COMPILARE</v>
      </c>
      <c r="K31" s="199" t="str">
        <f>IF(C31="","",C31-CONFIGURAZIONE!$B$68)</f>
        <v/>
      </c>
      <c r="L31" s="199" t="str">
        <f t="shared" si="0"/>
        <v>Bassa</v>
      </c>
      <c r="M31" s="200"/>
      <c r="N31" s="200"/>
      <c r="O31" s="200" t="s">
        <v>233</v>
      </c>
      <c r="P31" s="189">
        <f t="shared" si="1"/>
        <v>0</v>
      </c>
    </row>
    <row r="32" spans="1:16" ht="14.25" customHeight="1">
      <c r="A32" s="198"/>
      <c r="B32" s="198" t="s">
        <v>5005</v>
      </c>
      <c r="C32" s="187"/>
      <c r="D32" s="198"/>
      <c r="E32" s="198"/>
      <c r="F32" s="198"/>
      <c r="G32" s="186"/>
      <c r="H32" s="186"/>
      <c r="I32" s="187"/>
      <c r="J32" s="199" t="str">
        <f>IF(O32&lt;&gt;"Sì","ESCLUSO",IF(C32="","DA COMPILARE",IF(AND(G32&gt;0,H32&gt;=G32),"PAGATO",IF(H32&gt;0,"PARZIALE",IF(C32&lt;CONFIGURAZIONE!$B$68,"SCADUTO",IF(C32-CONFIGURAZIONE!$B$68&lt;=CONFIGURAZIONE!$B$69,"IN SCADENZA","PROGRAMMATO"))))))</f>
        <v>DA COMPILARE</v>
      </c>
      <c r="K32" s="199" t="str">
        <f>IF(C32="","",C32-CONFIGURAZIONE!$B$68)</f>
        <v/>
      </c>
      <c r="L32" s="199" t="str">
        <f t="shared" si="0"/>
        <v>Bassa</v>
      </c>
      <c r="M32" s="200"/>
      <c r="N32" s="200"/>
      <c r="O32" s="200" t="s">
        <v>233</v>
      </c>
      <c r="P32" s="189">
        <f t="shared" si="1"/>
        <v>0</v>
      </c>
    </row>
    <row r="33" spans="1:16" ht="14.25" customHeight="1">
      <c r="A33" s="198"/>
      <c r="B33" s="198" t="s">
        <v>5005</v>
      </c>
      <c r="C33" s="187"/>
      <c r="D33" s="198"/>
      <c r="E33" s="198"/>
      <c r="F33" s="198"/>
      <c r="G33" s="186"/>
      <c r="H33" s="186"/>
      <c r="I33" s="187"/>
      <c r="J33" s="199" t="str">
        <f>IF(O33&lt;&gt;"Sì","ESCLUSO",IF(C33="","DA COMPILARE",IF(AND(G33&gt;0,H33&gt;=G33),"PAGATO",IF(H33&gt;0,"PARZIALE",IF(C33&lt;CONFIGURAZIONE!$B$68,"SCADUTO",IF(C33-CONFIGURAZIONE!$B$68&lt;=CONFIGURAZIONE!$B$69,"IN SCADENZA","PROGRAMMATO"))))))</f>
        <v>DA COMPILARE</v>
      </c>
      <c r="K33" s="199" t="str">
        <f>IF(C33="","",C33-CONFIGURAZIONE!$B$68)</f>
        <v/>
      </c>
      <c r="L33" s="199" t="str">
        <f t="shared" si="0"/>
        <v>Bassa</v>
      </c>
      <c r="M33" s="200"/>
      <c r="N33" s="200"/>
      <c r="O33" s="200" t="s">
        <v>233</v>
      </c>
      <c r="P33" s="189">
        <f t="shared" si="1"/>
        <v>0</v>
      </c>
    </row>
    <row r="34" spans="1:16" ht="14.25" customHeight="1">
      <c r="A34" s="198"/>
      <c r="B34" s="198" t="s">
        <v>5005</v>
      </c>
      <c r="C34" s="187"/>
      <c r="D34" s="198"/>
      <c r="E34" s="198"/>
      <c r="F34" s="198"/>
      <c r="G34" s="186"/>
      <c r="H34" s="186"/>
      <c r="I34" s="187"/>
      <c r="J34" s="199" t="str">
        <f>IF(O34&lt;&gt;"Sì","ESCLUSO",IF(C34="","DA COMPILARE",IF(AND(G34&gt;0,H34&gt;=G34),"PAGATO",IF(H34&gt;0,"PARZIALE",IF(C34&lt;CONFIGURAZIONE!$B$68,"SCADUTO",IF(C34-CONFIGURAZIONE!$B$68&lt;=CONFIGURAZIONE!$B$69,"IN SCADENZA","PROGRAMMATO"))))))</f>
        <v>DA COMPILARE</v>
      </c>
      <c r="K34" s="199" t="str">
        <f>IF(C34="","",C34-CONFIGURAZIONE!$B$68)</f>
        <v/>
      </c>
      <c r="L34" s="199" t="str">
        <f t="shared" si="0"/>
        <v>Bassa</v>
      </c>
      <c r="M34" s="200"/>
      <c r="N34" s="200"/>
      <c r="O34" s="200" t="s">
        <v>233</v>
      </c>
      <c r="P34" s="189">
        <f t="shared" si="1"/>
        <v>0</v>
      </c>
    </row>
    <row r="35" spans="1:16" ht="14.25" customHeight="1">
      <c r="A35" s="198"/>
      <c r="B35" s="198" t="s">
        <v>5005</v>
      </c>
      <c r="C35" s="187"/>
      <c r="D35" s="198"/>
      <c r="E35" s="198"/>
      <c r="F35" s="198"/>
      <c r="G35" s="186"/>
      <c r="H35" s="186"/>
      <c r="I35" s="187"/>
      <c r="J35" s="199" t="str">
        <f>IF(O35&lt;&gt;"Sì","ESCLUSO",IF(C35="","DA COMPILARE",IF(AND(G35&gt;0,H35&gt;=G35),"PAGATO",IF(H35&gt;0,"PARZIALE",IF(C35&lt;CONFIGURAZIONE!$B$68,"SCADUTO",IF(C35-CONFIGURAZIONE!$B$68&lt;=CONFIGURAZIONE!$B$69,"IN SCADENZA","PROGRAMMATO"))))))</f>
        <v>DA COMPILARE</v>
      </c>
      <c r="K35" s="199" t="str">
        <f>IF(C35="","",C35-CONFIGURAZIONE!$B$68)</f>
        <v/>
      </c>
      <c r="L35" s="199" t="str">
        <f t="shared" si="0"/>
        <v>Bassa</v>
      </c>
      <c r="M35" s="200"/>
      <c r="N35" s="200"/>
      <c r="O35" s="200" t="s">
        <v>233</v>
      </c>
      <c r="P35" s="189">
        <f t="shared" si="1"/>
        <v>0</v>
      </c>
    </row>
    <row r="36" spans="1:16" ht="14.25" customHeight="1">
      <c r="A36" s="198"/>
      <c r="B36" s="198" t="s">
        <v>5005</v>
      </c>
      <c r="C36" s="187"/>
      <c r="D36" s="198"/>
      <c r="E36" s="198"/>
      <c r="F36" s="198"/>
      <c r="G36" s="186"/>
      <c r="H36" s="186"/>
      <c r="I36" s="187"/>
      <c r="J36" s="199" t="str">
        <f>IF(O36&lt;&gt;"Sì","ESCLUSO",IF(C36="","DA COMPILARE",IF(AND(G36&gt;0,H36&gt;=G36),"PAGATO",IF(H36&gt;0,"PARZIALE",IF(C36&lt;CONFIGURAZIONE!$B$68,"SCADUTO",IF(C36-CONFIGURAZIONE!$B$68&lt;=CONFIGURAZIONE!$B$69,"IN SCADENZA","PROGRAMMATO"))))))</f>
        <v>DA COMPILARE</v>
      </c>
      <c r="K36" s="199" t="str">
        <f>IF(C36="","",C36-CONFIGURAZIONE!$B$68)</f>
        <v/>
      </c>
      <c r="L36" s="199" t="str">
        <f t="shared" si="0"/>
        <v>Bassa</v>
      </c>
      <c r="M36" s="200"/>
      <c r="N36" s="200"/>
      <c r="O36" s="200" t="s">
        <v>233</v>
      </c>
      <c r="P36" s="189">
        <f t="shared" si="1"/>
        <v>0</v>
      </c>
    </row>
    <row r="37" spans="1:16" ht="14.25" customHeight="1">
      <c r="A37" s="198"/>
      <c r="B37" s="198" t="s">
        <v>5005</v>
      </c>
      <c r="C37" s="187"/>
      <c r="D37" s="198"/>
      <c r="E37" s="198"/>
      <c r="F37" s="198"/>
      <c r="G37" s="186"/>
      <c r="H37" s="186"/>
      <c r="I37" s="187"/>
      <c r="J37" s="199" t="str">
        <f>IF(O37&lt;&gt;"Sì","ESCLUSO",IF(C37="","DA COMPILARE",IF(AND(G37&gt;0,H37&gt;=G37),"PAGATO",IF(H37&gt;0,"PARZIALE",IF(C37&lt;CONFIGURAZIONE!$B$68,"SCADUTO",IF(C37-CONFIGURAZIONE!$B$68&lt;=CONFIGURAZIONE!$B$69,"IN SCADENZA","PROGRAMMATO"))))))</f>
        <v>DA COMPILARE</v>
      </c>
      <c r="K37" s="199" t="str">
        <f>IF(C37="","",C37-CONFIGURAZIONE!$B$68)</f>
        <v/>
      </c>
      <c r="L37" s="199" t="str">
        <f t="shared" si="0"/>
        <v>Bassa</v>
      </c>
      <c r="M37" s="200"/>
      <c r="N37" s="200"/>
      <c r="O37" s="200" t="s">
        <v>233</v>
      </c>
      <c r="P37" s="189">
        <f t="shared" si="1"/>
        <v>0</v>
      </c>
    </row>
    <row r="38" spans="1:16" ht="14.25" customHeight="1">
      <c r="A38" s="198"/>
      <c r="B38" s="198" t="s">
        <v>5005</v>
      </c>
      <c r="C38" s="187"/>
      <c r="D38" s="198"/>
      <c r="E38" s="198"/>
      <c r="F38" s="198"/>
      <c r="G38" s="186"/>
      <c r="H38" s="186"/>
      <c r="I38" s="187"/>
      <c r="J38" s="199" t="str">
        <f>IF(O38&lt;&gt;"Sì","ESCLUSO",IF(C38="","DA COMPILARE",IF(AND(G38&gt;0,H38&gt;=G38),"PAGATO",IF(H38&gt;0,"PARZIALE",IF(C38&lt;CONFIGURAZIONE!$B$68,"SCADUTO",IF(C38-CONFIGURAZIONE!$B$68&lt;=CONFIGURAZIONE!$B$69,"IN SCADENZA","PROGRAMMATO"))))))</f>
        <v>DA COMPILARE</v>
      </c>
      <c r="K38" s="199" t="str">
        <f>IF(C38="","",C38-CONFIGURAZIONE!$B$68)</f>
        <v/>
      </c>
      <c r="L38" s="199" t="str">
        <f t="shared" si="0"/>
        <v>Bassa</v>
      </c>
      <c r="M38" s="200"/>
      <c r="N38" s="200"/>
      <c r="O38" s="200" t="s">
        <v>233</v>
      </c>
      <c r="P38" s="189">
        <f t="shared" si="1"/>
        <v>0</v>
      </c>
    </row>
    <row r="39" spans="1:16" ht="14.25" customHeight="1">
      <c r="A39" s="198"/>
      <c r="B39" s="198" t="s">
        <v>5005</v>
      </c>
      <c r="C39" s="187"/>
      <c r="D39" s="198"/>
      <c r="E39" s="198"/>
      <c r="F39" s="198"/>
      <c r="G39" s="186"/>
      <c r="H39" s="186"/>
      <c r="I39" s="187"/>
      <c r="J39" s="199" t="str">
        <f>IF(O39&lt;&gt;"Sì","ESCLUSO",IF(C39="","DA COMPILARE",IF(AND(G39&gt;0,H39&gt;=G39),"PAGATO",IF(H39&gt;0,"PARZIALE",IF(C39&lt;CONFIGURAZIONE!$B$68,"SCADUTO",IF(C39-CONFIGURAZIONE!$B$68&lt;=CONFIGURAZIONE!$B$69,"IN SCADENZA","PROGRAMMATO"))))))</f>
        <v>DA COMPILARE</v>
      </c>
      <c r="K39" s="199" t="str">
        <f>IF(C39="","",C39-CONFIGURAZIONE!$B$68)</f>
        <v/>
      </c>
      <c r="L39" s="199" t="str">
        <f t="shared" si="0"/>
        <v>Bassa</v>
      </c>
      <c r="M39" s="200"/>
      <c r="N39" s="200"/>
      <c r="O39" s="200" t="s">
        <v>233</v>
      </c>
      <c r="P39" s="189">
        <f t="shared" si="1"/>
        <v>0</v>
      </c>
    </row>
    <row r="40" spans="1:16" ht="14.25" customHeight="1">
      <c r="A40" s="198"/>
      <c r="B40" s="198" t="s">
        <v>5005</v>
      </c>
      <c r="C40" s="187"/>
      <c r="D40" s="198"/>
      <c r="E40" s="198"/>
      <c r="F40" s="198"/>
      <c r="G40" s="186"/>
      <c r="H40" s="186"/>
      <c r="I40" s="187"/>
      <c r="J40" s="199" t="str">
        <f>IF(O40&lt;&gt;"Sì","ESCLUSO",IF(C40="","DA COMPILARE",IF(AND(G40&gt;0,H40&gt;=G40),"PAGATO",IF(H40&gt;0,"PARZIALE",IF(C40&lt;CONFIGURAZIONE!$B$68,"SCADUTO",IF(C40-CONFIGURAZIONE!$B$68&lt;=CONFIGURAZIONE!$B$69,"IN SCADENZA","PROGRAMMATO"))))))</f>
        <v>DA COMPILARE</v>
      </c>
      <c r="K40" s="199" t="str">
        <f>IF(C40="","",C40-CONFIGURAZIONE!$B$68)</f>
        <v/>
      </c>
      <c r="L40" s="199" t="str">
        <f t="shared" si="0"/>
        <v>Bassa</v>
      </c>
      <c r="M40" s="200"/>
      <c r="N40" s="200"/>
      <c r="O40" s="200" t="s">
        <v>233</v>
      </c>
      <c r="P40" s="189">
        <f t="shared" si="1"/>
        <v>0</v>
      </c>
    </row>
    <row r="41" spans="1:16" ht="14.25" customHeight="1">
      <c r="A41" s="198"/>
      <c r="B41" s="198" t="s">
        <v>5005</v>
      </c>
      <c r="C41" s="187"/>
      <c r="D41" s="198"/>
      <c r="E41" s="198"/>
      <c r="F41" s="198"/>
      <c r="G41" s="186"/>
      <c r="H41" s="186"/>
      <c r="I41" s="187"/>
      <c r="J41" s="199" t="str">
        <f>IF(O41&lt;&gt;"Sì","ESCLUSO",IF(C41="","DA COMPILARE",IF(AND(G41&gt;0,H41&gt;=G41),"PAGATO",IF(H41&gt;0,"PARZIALE",IF(C41&lt;CONFIGURAZIONE!$B$68,"SCADUTO",IF(C41-CONFIGURAZIONE!$B$68&lt;=CONFIGURAZIONE!$B$69,"IN SCADENZA","PROGRAMMATO"))))))</f>
        <v>DA COMPILARE</v>
      </c>
      <c r="K41" s="199" t="str">
        <f>IF(C41="","",C41-CONFIGURAZIONE!$B$68)</f>
        <v/>
      </c>
      <c r="L41" s="199" t="str">
        <f t="shared" si="0"/>
        <v>Bassa</v>
      </c>
      <c r="M41" s="200"/>
      <c r="N41" s="200"/>
      <c r="O41" s="200" t="s">
        <v>233</v>
      </c>
      <c r="P41" s="189">
        <f t="shared" si="1"/>
        <v>0</v>
      </c>
    </row>
    <row r="42" spans="1:16" ht="14.25" customHeight="1">
      <c r="A42" s="198"/>
      <c r="B42" s="198" t="s">
        <v>5005</v>
      </c>
      <c r="C42" s="187"/>
      <c r="D42" s="198"/>
      <c r="E42" s="198"/>
      <c r="F42" s="198"/>
      <c r="G42" s="186"/>
      <c r="H42" s="186"/>
      <c r="I42" s="187"/>
      <c r="J42" s="199" t="str">
        <f>IF(O42&lt;&gt;"Sì","ESCLUSO",IF(C42="","DA COMPILARE",IF(AND(G42&gt;0,H42&gt;=G42),"PAGATO",IF(H42&gt;0,"PARZIALE",IF(C42&lt;CONFIGURAZIONE!$B$68,"SCADUTO",IF(C42-CONFIGURAZIONE!$B$68&lt;=CONFIGURAZIONE!$B$69,"IN SCADENZA","PROGRAMMATO"))))))</f>
        <v>DA COMPILARE</v>
      </c>
      <c r="K42" s="199" t="str">
        <f>IF(C42="","",C42-CONFIGURAZIONE!$B$68)</f>
        <v/>
      </c>
      <c r="L42" s="199" t="str">
        <f t="shared" si="0"/>
        <v>Bassa</v>
      </c>
      <c r="M42" s="200"/>
      <c r="N42" s="200"/>
      <c r="O42" s="200" t="s">
        <v>233</v>
      </c>
      <c r="P42" s="189">
        <f t="shared" si="1"/>
        <v>0</v>
      </c>
    </row>
    <row r="43" spans="1:16" ht="14.25" customHeight="1">
      <c r="A43" s="198"/>
      <c r="B43" s="198" t="s">
        <v>5005</v>
      </c>
      <c r="C43" s="187"/>
      <c r="D43" s="198"/>
      <c r="E43" s="198"/>
      <c r="F43" s="198"/>
      <c r="G43" s="186"/>
      <c r="H43" s="186"/>
      <c r="I43" s="187"/>
      <c r="J43" s="199" t="str">
        <f>IF(O43&lt;&gt;"Sì","ESCLUSO",IF(C43="","DA COMPILARE",IF(AND(G43&gt;0,H43&gt;=G43),"PAGATO",IF(H43&gt;0,"PARZIALE",IF(C43&lt;CONFIGURAZIONE!$B$68,"SCADUTO",IF(C43-CONFIGURAZIONE!$B$68&lt;=CONFIGURAZIONE!$B$69,"IN SCADENZA","PROGRAMMATO"))))))</f>
        <v>DA COMPILARE</v>
      </c>
      <c r="K43" s="199" t="str">
        <f>IF(C43="","",C43-CONFIGURAZIONE!$B$68)</f>
        <v/>
      </c>
      <c r="L43" s="199" t="str">
        <f t="shared" si="0"/>
        <v>Bassa</v>
      </c>
      <c r="M43" s="200"/>
      <c r="N43" s="200"/>
      <c r="O43" s="200" t="s">
        <v>233</v>
      </c>
      <c r="P43" s="189">
        <f t="shared" si="1"/>
        <v>0</v>
      </c>
    </row>
    <row r="44" spans="1:16" ht="14.25" customHeight="1">
      <c r="A44" s="198"/>
      <c r="B44" s="198" t="s">
        <v>5005</v>
      </c>
      <c r="C44" s="187"/>
      <c r="D44" s="198"/>
      <c r="E44" s="198"/>
      <c r="F44" s="198"/>
      <c r="G44" s="186"/>
      <c r="H44" s="186"/>
      <c r="I44" s="187"/>
      <c r="J44" s="199" t="str">
        <f>IF(O44&lt;&gt;"Sì","ESCLUSO",IF(C44="","DA COMPILARE",IF(AND(G44&gt;0,H44&gt;=G44),"PAGATO",IF(H44&gt;0,"PARZIALE",IF(C44&lt;CONFIGURAZIONE!$B$68,"SCADUTO",IF(C44-CONFIGURAZIONE!$B$68&lt;=CONFIGURAZIONE!$B$69,"IN SCADENZA","PROGRAMMATO"))))))</f>
        <v>DA COMPILARE</v>
      </c>
      <c r="K44" s="199" t="str">
        <f>IF(C44="","",C44-CONFIGURAZIONE!$B$68)</f>
        <v/>
      </c>
      <c r="L44" s="199" t="str">
        <f t="shared" si="0"/>
        <v>Bassa</v>
      </c>
      <c r="M44" s="200"/>
      <c r="N44" s="200"/>
      <c r="O44" s="200" t="s">
        <v>233</v>
      </c>
      <c r="P44" s="189">
        <f t="shared" si="1"/>
        <v>0</v>
      </c>
    </row>
    <row r="45" spans="1:16" ht="14.25" customHeight="1">
      <c r="A45" s="198"/>
      <c r="B45" s="198" t="s">
        <v>5005</v>
      </c>
      <c r="C45" s="187"/>
      <c r="D45" s="198"/>
      <c r="E45" s="198"/>
      <c r="F45" s="198"/>
      <c r="G45" s="186"/>
      <c r="H45" s="186"/>
      <c r="I45" s="187"/>
      <c r="J45" s="199" t="str">
        <f>IF(O45&lt;&gt;"Sì","ESCLUSO",IF(C45="","DA COMPILARE",IF(AND(G45&gt;0,H45&gt;=G45),"PAGATO",IF(H45&gt;0,"PARZIALE",IF(C45&lt;CONFIGURAZIONE!$B$68,"SCADUTO",IF(C45-CONFIGURAZIONE!$B$68&lt;=CONFIGURAZIONE!$B$69,"IN SCADENZA","PROGRAMMATO"))))))</f>
        <v>DA COMPILARE</v>
      </c>
      <c r="K45" s="199" t="str">
        <f>IF(C45="","",C45-CONFIGURAZIONE!$B$68)</f>
        <v/>
      </c>
      <c r="L45" s="199" t="str">
        <f t="shared" si="0"/>
        <v>Bassa</v>
      </c>
      <c r="M45" s="200"/>
      <c r="N45" s="200"/>
      <c r="O45" s="200" t="s">
        <v>233</v>
      </c>
      <c r="P45" s="189">
        <f t="shared" si="1"/>
        <v>0</v>
      </c>
    </row>
    <row r="46" spans="1:16" ht="14.25" customHeight="1">
      <c r="A46" s="198"/>
      <c r="B46" s="198" t="s">
        <v>5005</v>
      </c>
      <c r="C46" s="187"/>
      <c r="D46" s="198"/>
      <c r="E46" s="198"/>
      <c r="F46" s="198"/>
      <c r="G46" s="186"/>
      <c r="H46" s="186"/>
      <c r="I46" s="187"/>
      <c r="J46" s="199" t="str">
        <f>IF(O46&lt;&gt;"Sì","ESCLUSO",IF(C46="","DA COMPILARE",IF(AND(G46&gt;0,H46&gt;=G46),"PAGATO",IF(H46&gt;0,"PARZIALE",IF(C46&lt;CONFIGURAZIONE!$B$68,"SCADUTO",IF(C46-CONFIGURAZIONE!$B$68&lt;=CONFIGURAZIONE!$B$69,"IN SCADENZA","PROGRAMMATO"))))))</f>
        <v>DA COMPILARE</v>
      </c>
      <c r="K46" s="199" t="str">
        <f>IF(C46="","",C46-CONFIGURAZIONE!$B$68)</f>
        <v/>
      </c>
      <c r="L46" s="199" t="str">
        <f t="shared" si="0"/>
        <v>Bassa</v>
      </c>
      <c r="M46" s="200"/>
      <c r="N46" s="200"/>
      <c r="O46" s="200" t="s">
        <v>233</v>
      </c>
      <c r="P46" s="189">
        <f t="shared" si="1"/>
        <v>0</v>
      </c>
    </row>
    <row r="47" spans="1:16" ht="14.25" customHeight="1">
      <c r="A47" s="198"/>
      <c r="B47" s="198" t="s">
        <v>5005</v>
      </c>
      <c r="C47" s="187"/>
      <c r="D47" s="198"/>
      <c r="E47" s="198"/>
      <c r="F47" s="198"/>
      <c r="G47" s="186"/>
      <c r="H47" s="186"/>
      <c r="I47" s="187"/>
      <c r="J47" s="199" t="str">
        <f>IF(O47&lt;&gt;"Sì","ESCLUSO",IF(C47="","DA COMPILARE",IF(AND(G47&gt;0,H47&gt;=G47),"PAGATO",IF(H47&gt;0,"PARZIALE",IF(C47&lt;CONFIGURAZIONE!$B$68,"SCADUTO",IF(C47-CONFIGURAZIONE!$B$68&lt;=CONFIGURAZIONE!$B$69,"IN SCADENZA","PROGRAMMATO"))))))</f>
        <v>DA COMPILARE</v>
      </c>
      <c r="K47" s="199" t="str">
        <f>IF(C47="","",C47-CONFIGURAZIONE!$B$68)</f>
        <v/>
      </c>
      <c r="L47" s="199" t="str">
        <f t="shared" si="0"/>
        <v>Bassa</v>
      </c>
      <c r="M47" s="200"/>
      <c r="N47" s="200"/>
      <c r="O47" s="200" t="s">
        <v>233</v>
      </c>
      <c r="P47" s="189">
        <f t="shared" si="1"/>
        <v>0</v>
      </c>
    </row>
    <row r="48" spans="1:16" ht="14.25" customHeight="1">
      <c r="A48" s="198"/>
      <c r="B48" s="198" t="s">
        <v>5005</v>
      </c>
      <c r="C48" s="187"/>
      <c r="D48" s="198"/>
      <c r="E48" s="198"/>
      <c r="F48" s="198"/>
      <c r="G48" s="186"/>
      <c r="H48" s="186"/>
      <c r="I48" s="187"/>
      <c r="J48" s="199" t="str">
        <f>IF(O48&lt;&gt;"Sì","ESCLUSO",IF(C48="","DA COMPILARE",IF(AND(G48&gt;0,H48&gt;=G48),"PAGATO",IF(H48&gt;0,"PARZIALE",IF(C48&lt;CONFIGURAZIONE!$B$68,"SCADUTO",IF(C48-CONFIGURAZIONE!$B$68&lt;=CONFIGURAZIONE!$B$69,"IN SCADENZA","PROGRAMMATO"))))))</f>
        <v>DA COMPILARE</v>
      </c>
      <c r="K48" s="199" t="str">
        <f>IF(C48="","",C48-CONFIGURAZIONE!$B$68)</f>
        <v/>
      </c>
      <c r="L48" s="199" t="str">
        <f t="shared" si="0"/>
        <v>Bassa</v>
      </c>
      <c r="M48" s="200"/>
      <c r="N48" s="200"/>
      <c r="O48" s="200" t="s">
        <v>233</v>
      </c>
      <c r="P48" s="189">
        <f t="shared" si="1"/>
        <v>0</v>
      </c>
    </row>
    <row r="49" spans="1:16" ht="14.25" customHeight="1">
      <c r="A49" s="198"/>
      <c r="B49" s="198" t="s">
        <v>5005</v>
      </c>
      <c r="C49" s="187"/>
      <c r="D49" s="198"/>
      <c r="E49" s="198"/>
      <c r="F49" s="198"/>
      <c r="G49" s="186"/>
      <c r="H49" s="186"/>
      <c r="I49" s="187"/>
      <c r="J49" s="199" t="str">
        <f>IF(O49&lt;&gt;"Sì","ESCLUSO",IF(C49="","DA COMPILARE",IF(AND(G49&gt;0,H49&gt;=G49),"PAGATO",IF(H49&gt;0,"PARZIALE",IF(C49&lt;CONFIGURAZIONE!$B$68,"SCADUTO",IF(C49-CONFIGURAZIONE!$B$68&lt;=CONFIGURAZIONE!$B$69,"IN SCADENZA","PROGRAMMATO"))))))</f>
        <v>DA COMPILARE</v>
      </c>
      <c r="K49" s="199" t="str">
        <f>IF(C49="","",C49-CONFIGURAZIONE!$B$68)</f>
        <v/>
      </c>
      <c r="L49" s="199" t="str">
        <f t="shared" si="0"/>
        <v>Bassa</v>
      </c>
      <c r="M49" s="200"/>
      <c r="N49" s="200"/>
      <c r="O49" s="200" t="s">
        <v>233</v>
      </c>
      <c r="P49" s="189">
        <f t="shared" si="1"/>
        <v>0</v>
      </c>
    </row>
    <row r="50" spans="1:16" ht="14.25" customHeight="1">
      <c r="A50" s="198"/>
      <c r="B50" s="198" t="s">
        <v>5005</v>
      </c>
      <c r="C50" s="187"/>
      <c r="D50" s="198"/>
      <c r="E50" s="198"/>
      <c r="F50" s="198"/>
      <c r="G50" s="186"/>
      <c r="H50" s="186"/>
      <c r="I50" s="187"/>
      <c r="J50" s="199" t="str">
        <f>IF(O50&lt;&gt;"Sì","ESCLUSO",IF(C50="","DA COMPILARE",IF(AND(G50&gt;0,H50&gt;=G50),"PAGATO",IF(H50&gt;0,"PARZIALE",IF(C50&lt;CONFIGURAZIONE!$B$68,"SCADUTO",IF(C50-CONFIGURAZIONE!$B$68&lt;=CONFIGURAZIONE!$B$69,"IN SCADENZA","PROGRAMMATO"))))))</f>
        <v>DA COMPILARE</v>
      </c>
      <c r="K50" s="199" t="str">
        <f>IF(C50="","",C50-CONFIGURAZIONE!$B$68)</f>
        <v/>
      </c>
      <c r="L50" s="199" t="str">
        <f t="shared" si="0"/>
        <v>Bassa</v>
      </c>
      <c r="M50" s="200"/>
      <c r="N50" s="200"/>
      <c r="O50" s="200" t="s">
        <v>233</v>
      </c>
      <c r="P50" s="189">
        <f t="shared" si="1"/>
        <v>0</v>
      </c>
    </row>
    <row r="51" spans="1:16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</row>
    <row r="52" spans="1:16">
      <c r="A52" s="316" t="s">
        <v>5254</v>
      </c>
      <c r="B52" s="316"/>
      <c r="C52" s="316"/>
      <c r="D52" s="316"/>
      <c r="E52" s="316"/>
      <c r="F52" s="316"/>
      <c r="G52" s="316"/>
      <c r="H52" s="316"/>
      <c r="I52" s="316"/>
      <c r="J52" s="316"/>
      <c r="K52" s="316"/>
      <c r="L52" s="316"/>
      <c r="M52" s="316"/>
      <c r="N52" s="316"/>
      <c r="O52" s="316"/>
      <c r="P52" s="316"/>
    </row>
    <row r="53" spans="1:16">
      <c r="A53" s="361" t="str">
        <f>IF(SUMIFS($P$11:$P$50,$J$11:$J$50,"SCADUTO")&gt;0,"Sono presenti scadenze scadute con residuo complessivo di "&amp;TEXT(SUMIFS($P$11:$P$50,$J$11:$J$50,"SCADUTO"),"€ #,##0")&amp;". Verificare immediatamente pagamenti, ravvedimento e istruzioni del professionista.",IF(SUMIFS($P$11:$P$50,$J$11:$J$50,"IN SCADENZA")&gt;0,"Entro "&amp;CONFIGURAZIONE!$B$69&amp;" giorni risultano importi da programmare per "&amp;TEXT(SUMIFS($P$11:$P$50,$J$11:$J$50,"IN SCADENZA"),"€ #,##0")&amp;".","Nessuna scadenza critica rilevata alla data di riferimento."))</f>
        <v>Nessuna scadenza critica rilevata alla data di riferimento.</v>
      </c>
      <c r="B53" s="361"/>
      <c r="C53" s="361"/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361"/>
    </row>
    <row r="54" spans="1:16">
      <c r="A54" s="361"/>
      <c r="B54" s="361"/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1"/>
    </row>
    <row r="56" spans="1:16" hidden="1">
      <c r="A56" s="346" t="s">
        <v>422</v>
      </c>
      <c r="B56" s="346"/>
      <c r="C56" s="346"/>
      <c r="D56" s="346"/>
      <c r="E56" s="346" t="s">
        <v>155</v>
      </c>
      <c r="F56" s="346"/>
      <c r="G56" s="346"/>
      <c r="H56" s="346"/>
      <c r="I56" s="346" t="s">
        <v>423</v>
      </c>
      <c r="J56" s="346"/>
      <c r="K56" s="346"/>
      <c r="L56" s="346"/>
      <c r="M56" s="346" t="s">
        <v>474</v>
      </c>
      <c r="N56" s="346"/>
      <c r="O56" s="346"/>
      <c r="P56" s="346"/>
    </row>
  </sheetData>
  <mergeCells count="19">
    <mergeCell ref="A9:P9"/>
    <mergeCell ref="A5:C5"/>
    <mergeCell ref="A6:C7"/>
    <mergeCell ref="D5:F5"/>
    <mergeCell ref="A52:P52"/>
    <mergeCell ref="A53:P54"/>
    <mergeCell ref="A56:D56"/>
    <mergeCell ref="E56:H56"/>
    <mergeCell ref="I56:L56"/>
    <mergeCell ref="M56:P56"/>
    <mergeCell ref="D6:F7"/>
    <mergeCell ref="G5:I5"/>
    <mergeCell ref="G6:I7"/>
    <mergeCell ref="A1:P2"/>
    <mergeCell ref="A3:P3"/>
    <mergeCell ref="J5:L5"/>
    <mergeCell ref="J6:L7"/>
    <mergeCell ref="M5:P5"/>
    <mergeCell ref="M6:P7"/>
  </mergeCells>
  <conditionalFormatting sqref="J11:J50">
    <cfRule type="expression" dxfId="20" priority="1">
      <formula>J11="PAGATO"</formula>
    </cfRule>
    <cfRule type="expression" dxfId="19" priority="2">
      <formula>J11="IN SCADENZA"</formula>
    </cfRule>
    <cfRule type="expression" dxfId="18" priority="3">
      <formula>J11="SCADUTO"</formula>
    </cfRule>
    <cfRule type="expression" dxfId="17" priority="4">
      <formula>J11="PARZIALE"</formula>
    </cfRule>
    <cfRule type="expression" dxfId="16" priority="5">
      <formula>J11="PROGRAMMATO"</formula>
    </cfRule>
    <cfRule type="expression" dxfId="15" priority="7">
      <formula>J11="DA COMPILARE"</formula>
    </cfRule>
  </conditionalFormatting>
  <conditionalFormatting sqref="P11:P50">
    <cfRule type="dataBar" priority="6">
      <dataBar>
        <cfvo type="min"/>
        <cfvo type="max"/>
        <color rgb="FFF4B942"/>
      </dataBar>
    </cfRule>
    <cfRule type="dataBar" priority="8">
      <dataBar>
        <cfvo type="min"/>
        <cfvo type="max"/>
        <color rgb="FFF4B942"/>
      </dataBar>
    </cfRule>
    <cfRule type="dataBar" priority="9">
      <dataBar>
        <cfvo type="min"/>
        <cfvo type="max"/>
        <color rgb="FFF4B942"/>
      </dataBar>
    </cfRule>
    <cfRule type="dataBar" priority="10">
      <dataBar>
        <cfvo type="min"/>
        <cfvo type="max"/>
        <color rgb="FFF4B942"/>
      </dataBar>
      <extLst>
        <ext xmlns:x14="http://schemas.microsoft.com/office/spreadsheetml/2009/9/main" uri="{B025F937-C7B1-47D3-B67F-A62EFF666E3E}">
          <x14:id>{DDD31426-B7F5-6979-9EB6-6D0F4ED0F3C8}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D31426-B7F5-6979-9EB6-6D0F4ED0F3C8}">
            <x14:dataBar>
              <x14:cfvo type="min"/>
              <x14:cfvo type="max"/>
              <x14:negativeFillColor auto="1"/>
              <x14:axisColor auto="1"/>
            </x14:dataBar>
          </x14:cfRule>
          <xm:sqref>P11:P50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3"/>
  <sheetViews>
    <sheetView workbookViewId="0">
      <selection activeCell="I3" sqref="I3:J4"/>
    </sheetView>
  </sheetViews>
  <sheetFormatPr defaultRowHeight="13.8"/>
  <cols>
    <col min="1" max="1" width="11" customWidth="1"/>
    <col min="2" max="2" width="16" customWidth="1"/>
    <col min="3" max="3" width="37" customWidth="1"/>
    <col min="4" max="4" width="14" customWidth="1"/>
    <col min="5" max="5" width="12" customWidth="1"/>
    <col min="6" max="6" width="31" customWidth="1"/>
    <col min="7" max="7" width="39" customWidth="1"/>
    <col min="8" max="8" width="0" hidden="1" customWidth="1"/>
    <col min="9" max="9" width="16.19921875" customWidth="1"/>
  </cols>
  <sheetData>
    <row r="1" spans="1:10" ht="12.3" customHeight="1">
      <c r="A1" s="314" t="s">
        <v>5452</v>
      </c>
      <c r="B1" s="314"/>
      <c r="C1" s="314"/>
      <c r="D1" s="314"/>
      <c r="E1" s="314"/>
      <c r="F1" s="314"/>
      <c r="G1" s="314"/>
      <c r="H1" s="261"/>
      <c r="I1" s="261"/>
      <c r="J1" s="261"/>
    </row>
    <row r="2" spans="1:10" ht="12.3" customHeight="1">
      <c r="A2" s="314"/>
      <c r="B2" s="314"/>
      <c r="C2" s="314"/>
      <c r="D2" s="314"/>
      <c r="E2" s="314"/>
      <c r="F2" s="314"/>
      <c r="G2" s="314"/>
      <c r="H2" s="261"/>
      <c r="I2" s="261"/>
      <c r="J2" s="261"/>
    </row>
    <row r="3" spans="1:10" ht="13.35" customHeight="1">
      <c r="A3" s="177" t="s">
        <v>5255</v>
      </c>
      <c r="B3" s="207">
        <f>COUNTIF($D$8:$D$44,"ERRORE")</f>
        <v>0</v>
      </c>
      <c r="C3" s="178" t="s">
        <v>5256</v>
      </c>
      <c r="D3" s="208">
        <f>COUNTIF($D$8:$D$44,"ATTENZIONE")</f>
        <v>6</v>
      </c>
      <c r="E3" s="176" t="s">
        <v>5257</v>
      </c>
      <c r="F3" s="209">
        <f>COUNTIF($D$8:$D$44,"OK")</f>
        <v>31</v>
      </c>
      <c r="G3" s="210" t="str">
        <f>IF(B3&gt;0,"AZIONE RICHIESTA",IF(D3&gt;0,"DA MONITORARE","TUTTO OK"))</f>
        <v>DA MONITORARE</v>
      </c>
      <c r="I3" s="86" t="s">
        <v>410</v>
      </c>
      <c r="J3" s="86" t="s">
        <v>2</v>
      </c>
    </row>
    <row r="4" spans="1:10">
      <c r="I4" s="86" t="s">
        <v>5012</v>
      </c>
      <c r="J4" s="86">
        <f>$F$3</f>
        <v>31</v>
      </c>
    </row>
    <row r="5" spans="1:10" ht="14.25" customHeight="1">
      <c r="A5" s="368" t="s">
        <v>5258</v>
      </c>
      <c r="B5" s="368"/>
      <c r="C5" s="368"/>
      <c r="D5" s="368"/>
      <c r="E5" s="368"/>
      <c r="F5" s="368"/>
      <c r="G5" s="368"/>
      <c r="H5" s="275"/>
      <c r="I5" s="275" t="s">
        <v>5024</v>
      </c>
      <c r="J5" s="275">
        <f>$D$3</f>
        <v>6</v>
      </c>
    </row>
    <row r="6" spans="1:10">
      <c r="I6" s="86" t="s">
        <v>5040</v>
      </c>
      <c r="J6" s="86">
        <f>$B$3</f>
        <v>0</v>
      </c>
    </row>
    <row r="7" spans="1:10" ht="19.2" customHeight="1">
      <c r="A7" s="201" t="s">
        <v>499</v>
      </c>
      <c r="B7" s="201" t="s">
        <v>5218</v>
      </c>
      <c r="C7" s="201" t="s">
        <v>8</v>
      </c>
      <c r="D7" s="201" t="s">
        <v>410</v>
      </c>
      <c r="E7" s="201" t="s">
        <v>5259</v>
      </c>
      <c r="F7" s="201" t="s">
        <v>5260</v>
      </c>
      <c r="G7" s="201" t="s">
        <v>5261</v>
      </c>
    </row>
    <row r="8" spans="1:10" ht="15.3" customHeight="1">
      <c r="A8" s="202" t="s">
        <v>5262</v>
      </c>
      <c r="B8" s="202" t="s">
        <v>68</v>
      </c>
      <c r="C8" s="202" t="s">
        <v>5263</v>
      </c>
      <c r="D8" s="203" t="str">
        <f>IF(CONFIGURAZIONE!B7=2026,"OK","ERRORE")</f>
        <v>OK</v>
      </c>
      <c r="E8" s="202" t="s">
        <v>5052</v>
      </c>
      <c r="F8" s="202" t="str">
        <f>"Anno selezionato: "&amp;CONFIGURAZIONE!B7</f>
        <v>Anno selezionato: 2026</v>
      </c>
      <c r="G8" s="202" t="s">
        <v>5264</v>
      </c>
    </row>
    <row r="9" spans="1:10" ht="15.3" customHeight="1">
      <c r="A9" s="202" t="s">
        <v>5265</v>
      </c>
      <c r="B9" s="202" t="s">
        <v>68</v>
      </c>
      <c r="C9" s="202" t="s">
        <v>5266</v>
      </c>
      <c r="D9" s="203" t="str">
        <f>IF(CONFIGURAZIONE!B8&lt;=DATE(2026,12,31),"OK","ERRORE")</f>
        <v>OK</v>
      </c>
      <c r="E9" s="202" t="s">
        <v>5038</v>
      </c>
      <c r="F9" s="202" t="str">
        <f>"Apertura: "&amp;RIGHT("0"&amp;DAY(CONFIGURAZIONE!B8),2)&amp;"/"&amp;RIGHT("0"&amp;MONTH(CONFIGURAZIONE!B8),2)&amp;"/"&amp;YEAR(CONFIGURAZIONE!B8)</f>
        <v>Apertura: 01/01/2020</v>
      </c>
      <c r="G9" s="202" t="s">
        <v>5267</v>
      </c>
    </row>
    <row r="10" spans="1:10" ht="15.3" customHeight="1">
      <c r="A10" s="202" t="s">
        <v>5268</v>
      </c>
      <c r="B10" s="202" t="s">
        <v>68</v>
      </c>
      <c r="C10" s="202" t="s">
        <v>5269</v>
      </c>
      <c r="D10" s="203" t="str">
        <f>IF(OR(CONFIGURAZIONE!B12=15%,AND(CONFIGURAZIONE!B9="Sì",2026&gt;=YEAR(CONFIGURAZIONE!B8),2026&lt;=YEAR(CONFIGURAZIONE!B8)+4,CONFIGURAZIONE!B12=5%)),"OK","ERRORE")</f>
        <v>OK</v>
      </c>
      <c r="E10" s="202" t="s">
        <v>5052</v>
      </c>
      <c r="F10" s="202" t="str">
        <f>"Aliquota applicata: "&amp;TEXT(CONFIGURAZIONE!B12,"0%")</f>
        <v>Aliquota applicata: 15%</v>
      </c>
      <c r="G10" s="202" t="s">
        <v>5270</v>
      </c>
    </row>
    <row r="11" spans="1:10" ht="15.3" customHeight="1">
      <c r="A11" s="202" t="s">
        <v>5271</v>
      </c>
      <c r="B11" s="202" t="s">
        <v>68</v>
      </c>
      <c r="C11" s="202" t="s">
        <v>5272</v>
      </c>
      <c r="D11" s="203" t="str">
        <f>IF(AND(CONFIGURAZIONE!B13=85000,CONFIGURAZIONE!B14=100000,CONFIGURAZIONE!B13&lt;CONFIGURAZIONE!B14),"OK","ERRORE")</f>
        <v>OK</v>
      </c>
      <c r="E11" s="202" t="s">
        <v>5052</v>
      </c>
      <c r="F11" s="202" t="str">
        <f>"Soglie: "&amp;TEXT(CONFIGURAZIONE!B13,"€ #,##0")&amp;" / "&amp;TEXT(CONFIGURAZIONE!B14,"€ #,##0")</f>
        <v>Soglie: € 85,000 / € 100,000</v>
      </c>
      <c r="G11" s="202" t="s">
        <v>5273</v>
      </c>
    </row>
    <row r="12" spans="1:10" ht="15.3" customHeight="1">
      <c r="A12" s="202" t="s">
        <v>5274</v>
      </c>
      <c r="B12" s="202" t="s">
        <v>21</v>
      </c>
      <c r="C12" s="202" t="s">
        <v>5275</v>
      </c>
      <c r="D12" s="203" t="str">
        <f>IF(CONFIGURAZIONE!B17&lt;=CONFIGURAZIONE!B18,"OK","ATTENZIONE")</f>
        <v>OK</v>
      </c>
      <c r="E12" s="202" t="s">
        <v>5038</v>
      </c>
      <c r="F12" s="202" t="str">
        <f>"Costi: "&amp;TEXT(CONFIGURAZIONE!B17,"€ #,##0")&amp;" su "&amp;TEXT(CONFIGURAZIONE!B18,"€ #,##0")</f>
        <v>Costi: € ,0 su € 20,000</v>
      </c>
      <c r="G12" s="202" t="s">
        <v>5276</v>
      </c>
    </row>
    <row r="13" spans="1:10" ht="15.3" customHeight="1">
      <c r="A13" s="202" t="s">
        <v>5277</v>
      </c>
      <c r="B13" s="202" t="s">
        <v>21</v>
      </c>
      <c r="C13" s="202" t="s">
        <v>5278</v>
      </c>
      <c r="D13" s="203" t="str">
        <f>IF(CONFIGURAZIONE!B19&lt;=CONFIGURAZIONE!B20,"OK","ATTENZIONE")</f>
        <v>OK</v>
      </c>
      <c r="E13" s="202" t="s">
        <v>5038</v>
      </c>
      <c r="F13" s="202" t="str">
        <f>"Redditi: "&amp;TEXT(CONFIGURAZIONE!B19,"€ #,##0")&amp;" su "&amp;TEXT(CONFIGURAZIONE!B20,"€ #,##0")</f>
        <v>Redditi: € ,0 su € 35,000</v>
      </c>
      <c r="G13" s="202" t="s">
        <v>5279</v>
      </c>
    </row>
    <row r="14" spans="1:10" ht="15.3" customHeight="1">
      <c r="A14" s="202" t="s">
        <v>5280</v>
      </c>
      <c r="B14" s="202" t="s">
        <v>21</v>
      </c>
      <c r="C14" s="202" t="s">
        <v>5281</v>
      </c>
      <c r="D14" s="203" t="str">
        <f>IF(CONFIGURAZIONE!B21="No","OK","ATTENZIONE")</f>
        <v>OK</v>
      </c>
      <c r="E14" s="202" t="s">
        <v>5052</v>
      </c>
      <c r="F14" s="202" t="str">
        <f>"Risposta: "&amp;CONFIGURAZIONE!B21</f>
        <v>Risposta: No</v>
      </c>
      <c r="G14" s="202" t="s">
        <v>5282</v>
      </c>
    </row>
    <row r="15" spans="1:10" ht="15.3" customHeight="1">
      <c r="A15" s="202" t="s">
        <v>5283</v>
      </c>
      <c r="B15" s="202" t="s">
        <v>21</v>
      </c>
      <c r="C15" s="202" t="s">
        <v>5284</v>
      </c>
      <c r="D15" s="203" t="str">
        <f>IF(CONFIGURAZIONE!B22="No","OK","ATTENZIONE")</f>
        <v>OK</v>
      </c>
      <c r="E15" s="202" t="s">
        <v>5052</v>
      </c>
      <c r="F15" s="202" t="str">
        <f>"Risposta: "&amp;CONFIGURAZIONE!B22</f>
        <v>Risposta: No</v>
      </c>
      <c r="G15" s="202" t="s">
        <v>5285</v>
      </c>
    </row>
    <row r="16" spans="1:10" ht="15.3" customHeight="1">
      <c r="A16" s="202" t="s">
        <v>487</v>
      </c>
      <c r="B16" s="202" t="s">
        <v>75</v>
      </c>
      <c r="C16" s="202" t="s">
        <v>5286</v>
      </c>
      <c r="D16" s="203" t="str">
        <f>IF(COUNTIF(ATTIVITA!C7:C11,"&lt;&gt;")&gt;0,"OK","ERRORE")</f>
        <v>OK</v>
      </c>
      <c r="E16" s="202" t="s">
        <v>5052</v>
      </c>
      <c r="F16" s="202" t="str">
        <f>"Attività valorizzate: "&amp;COUNTIF(ATTIVITA!C7:C11,"&lt;&gt;")</f>
        <v>Attività valorizzate: 1</v>
      </c>
      <c r="G16" s="202" t="s">
        <v>5287</v>
      </c>
    </row>
    <row r="17" spans="1:7" ht="15.3" customHeight="1">
      <c r="A17" s="202" t="s">
        <v>492</v>
      </c>
      <c r="B17" s="202" t="s">
        <v>75</v>
      </c>
      <c r="C17" s="202" t="s">
        <v>5288</v>
      </c>
      <c r="D17" s="203" t="str">
        <f>IF(COUNTIFS(ATTIVITA!C7:C11,"&lt;&gt;",ATTIVITA!J7:J11,"")=0,"OK","ERRORE")</f>
        <v>OK</v>
      </c>
      <c r="E17" s="202" t="s">
        <v>5052</v>
      </c>
      <c r="F17" s="202" t="str">
        <f>"Coefficienti mancanti: "&amp;COUNTIFS(ATTIVITA!C7:C11,"&lt;&gt;",ATTIVITA!J7:J11,"")</f>
        <v>Coefficienti mancanti: 0</v>
      </c>
      <c r="G17" s="202" t="s">
        <v>5289</v>
      </c>
    </row>
    <row r="18" spans="1:7" ht="15.3" customHeight="1">
      <c r="A18" s="202" t="s">
        <v>493</v>
      </c>
      <c r="B18" s="202" t="s">
        <v>75</v>
      </c>
      <c r="C18" s="202" t="s">
        <v>5290</v>
      </c>
      <c r="D18" s="203" t="str">
        <f>IF(COUNTIFS(ATTIVITA!C7:C11,"&lt;&gt;",ATTIVITA!K7:K11,"Da verificare")=0,"OK","ATTENZIONE")</f>
        <v>ATTENZIONE</v>
      </c>
      <c r="E18" s="202" t="s">
        <v>5038</v>
      </c>
      <c r="F18" s="202" t="str">
        <f>"Attività da verificare: "&amp;COUNTIFS(ATTIVITA!C7:C11,"&lt;&gt;",ATTIVITA!K7:K11,"Da verificare")</f>
        <v>Attività da verificare: 1</v>
      </c>
      <c r="G18" s="202" t="s">
        <v>5291</v>
      </c>
    </row>
    <row r="19" spans="1:7" ht="15.3" customHeight="1">
      <c r="A19" s="202" t="s">
        <v>5292</v>
      </c>
      <c r="B19" s="202" t="s">
        <v>80</v>
      </c>
      <c r="C19" s="202" t="s">
        <v>5293</v>
      </c>
      <c r="D19" s="203" t="str">
        <f>IF(COUNTIFS(INCASSI!L7:L256,"&gt;0",INCASSI!G7:G256,"",INCASSI!W7:W256,1)=0,"OK","ERRORE")</f>
        <v>OK</v>
      </c>
      <c r="E19" s="202" t="s">
        <v>5038</v>
      </c>
      <c r="F19" s="202" t="str">
        <f>"Righe anomale: "&amp;COUNTIFS(INCASSI!L7:L256,"&gt;0",INCASSI!G7:G256,"",INCASSI!W7:W256,1)</f>
        <v>Righe anomale: 0</v>
      </c>
      <c r="G19" s="202" t="s">
        <v>5294</v>
      </c>
    </row>
    <row r="20" spans="1:7" ht="15.3" customHeight="1">
      <c r="A20" s="202" t="s">
        <v>5295</v>
      </c>
      <c r="B20" s="202" t="s">
        <v>80</v>
      </c>
      <c r="C20" s="202" t="s">
        <v>5296</v>
      </c>
      <c r="D20" s="203" t="str">
        <f>IF(COUNTIFS(INCASSI!N7:N256,"Incassato",INCASSI!E7:E256,"",INCASSI!W7:W256,1)=0,"OK","ERRORE")</f>
        <v>OK</v>
      </c>
      <c r="E20" s="202" t="s">
        <v>5052</v>
      </c>
      <c r="F20" s="202" t="str">
        <f>"Righe anomale: "&amp;COUNTIFS(INCASSI!N7:N256,"Incassato",INCASSI!E7:E256,"",INCASSI!W7:W256,1)</f>
        <v>Righe anomale: 0</v>
      </c>
      <c r="G20" s="202" t="s">
        <v>5297</v>
      </c>
    </row>
    <row r="21" spans="1:7" ht="15.3" customHeight="1">
      <c r="A21" s="202" t="s">
        <v>5298</v>
      </c>
      <c r="B21" s="202" t="s">
        <v>80</v>
      </c>
      <c r="C21" s="202" t="s">
        <v>5299</v>
      </c>
      <c r="D21" s="203" t="str">
        <f>IF(COUNTIFS(INCASSI!L7:L256,"&gt;0",INCASSI!I7:I256,"",INCASSI!W7:W256,1)=0,"OK","ERRORE")</f>
        <v>OK</v>
      </c>
      <c r="E21" s="202" t="s">
        <v>5038</v>
      </c>
      <c r="F21" s="202" t="str">
        <f>"Righe anomale: "&amp;COUNTIFS(INCASSI!L7:L256,"&gt;0",INCASSI!I7:I256,"",INCASSI!W7:W256,1)</f>
        <v>Righe anomale: 0</v>
      </c>
      <c r="G21" s="202" t="s">
        <v>5300</v>
      </c>
    </row>
    <row r="22" spans="1:7" ht="15.3" customHeight="1">
      <c r="A22" s="202" t="s">
        <v>5301</v>
      </c>
      <c r="B22" s="202" t="s">
        <v>80</v>
      </c>
      <c r="C22" s="202" t="s">
        <v>5302</v>
      </c>
      <c r="D22" s="203" t="str">
        <f>IF(COUNTIFS(INCASSI!L7:L256,"&gt;0",INCASSI!M7:M256,"Sì",INCASSI!R7:R256,"&lt;=0",INCASSI!W7:W256,1)=0,"OK","ERRORE")</f>
        <v>OK</v>
      </c>
      <c r="E22" s="202" t="s">
        <v>5052</v>
      </c>
      <c r="F22" s="202" t="str">
        <f>"Coefficienti non validi: "&amp;COUNTIFS(INCASSI!L7:L256,"&gt;0",INCASSI!M7:M256,"Sì",INCASSI!R7:R256,"&lt;=0",INCASSI!W7:W256,1)</f>
        <v>Coefficienti non validi: 0</v>
      </c>
      <c r="G22" s="202" t="s">
        <v>5303</v>
      </c>
    </row>
    <row r="23" spans="1:7" ht="15.3" customHeight="1">
      <c r="A23" s="202" t="s">
        <v>5304</v>
      </c>
      <c r="B23" s="202" t="s">
        <v>80</v>
      </c>
      <c r="C23" s="202" t="s">
        <v>5305</v>
      </c>
      <c r="D23" s="203" t="str">
        <f>IF(SUMPRODUCT((INCASSI!A7:A256&lt;&gt;"")*(COUNTIF(INCASSI!A7:A256,INCASSI!A7:A256)&gt;1))=0,"OK","ERRORE")</f>
        <v>OK</v>
      </c>
      <c r="E23" s="202" t="s">
        <v>5038</v>
      </c>
      <c r="F23" s="202" t="str">
        <f>"Occorrenze ID duplicate: "&amp;SUMPRODUCT((INCASSI!A7:A256&lt;&gt;"")*(COUNTIF(INCASSI!A7:A256,INCASSI!A7:A256)&gt;1))</f>
        <v>Occorrenze ID duplicate: 0</v>
      </c>
      <c r="G23" s="202" t="s">
        <v>5306</v>
      </c>
    </row>
    <row r="24" spans="1:7" ht="15.3" customHeight="1">
      <c r="A24" s="202" t="s">
        <v>5307</v>
      </c>
      <c r="B24" s="202" t="s">
        <v>80</v>
      </c>
      <c r="C24" s="202" t="s">
        <v>5308</v>
      </c>
      <c r="D24" s="203" t="str">
        <f>IF(SUMPRODUCT((INCASSI!F7:F256&lt;&gt;"")*(INCASSI!E7:E256&lt;&gt;"")*(COUNTIFS(INCASSI!F7:F256,INCASSI!F7:F256,INCASSI!E7:E256,INCASSI!E7:E256,INCASSI!L7:L256,INCASSI!L7:L256)&gt;1))=0,"OK","ATTENZIONE")</f>
        <v>OK</v>
      </c>
      <c r="E24" s="202" t="s">
        <v>5022</v>
      </c>
      <c r="F24" s="202" t="str">
        <f>"Possibili doppioni identici: "&amp;SUMPRODUCT((INCASSI!F7:F256&lt;&gt;"")*(INCASSI!E7:E256&lt;&gt;"")*(COUNTIFS(INCASSI!F7:F256,INCASSI!F7:F256,INCASSI!E7:E256,INCASSI!E7:E256,INCASSI!L7:L256,INCASSI!L7:L256)&gt;1))</f>
        <v>Possibili doppioni identici: 0</v>
      </c>
      <c r="G24" s="202" t="s">
        <v>5309</v>
      </c>
    </row>
    <row r="25" spans="1:7" ht="15.3" customHeight="1">
      <c r="A25" s="202" t="s">
        <v>5310</v>
      </c>
      <c r="B25" s="202" t="s">
        <v>80</v>
      </c>
      <c r="C25" s="202" t="s">
        <v>5311</v>
      </c>
      <c r="D25" s="203" t="str">
        <f>IF(COUNTIFS(INCASSI!N7:N256,"Scaduto",INCASSI!W7:W256,1)=0,"OK","ATTENZIONE")</f>
        <v>OK</v>
      </c>
      <c r="E25" s="202" t="s">
        <v>5038</v>
      </c>
      <c r="F25" s="202" t="str">
        <f>"Crediti scaduti: "&amp;COUNTIFS(INCASSI!N7:N256,"Scaduto",INCASSI!W7:W256,1)</f>
        <v>Crediti scaduti: 0</v>
      </c>
      <c r="G25" s="202" t="s">
        <v>5312</v>
      </c>
    </row>
    <row r="26" spans="1:7" ht="15.3" customHeight="1">
      <c r="A26" s="202" t="s">
        <v>5313</v>
      </c>
      <c r="B26" s="202" t="s">
        <v>80</v>
      </c>
      <c r="C26" s="202" t="s">
        <v>5314</v>
      </c>
      <c r="D26" s="203" t="str">
        <f>IF(COUNTIFS(INCASSI!A7:A256,"&lt;&gt;",INCASSI!M7:M256,"No",INCASSI!Z7:Z256,"")+COUNTIFS(INCASSI!A7:A256,"&lt;&gt;",INCASSI!X7:X256,"&gt;0",INCASSI!Z7:Z256,"")=0,"OK","ERRORE")</f>
        <v>OK</v>
      </c>
      <c r="E26" s="202" t="s">
        <v>5052</v>
      </c>
      <c r="F26" s="202" t="str">
        <f>"Note mancanti: "&amp;(COUNTIFS(INCASSI!A7:A256,"&lt;&gt;",INCASSI!M7:M256,"No",INCASSI!Z7:Z256,"")+COUNTIFS(INCASSI!A7:A256,"&lt;&gt;",INCASSI!X7:X256,"&gt;0",INCASSI!Z7:Z256,""))</f>
        <v>Note mancanti: 0</v>
      </c>
      <c r="G26" s="202" t="s">
        <v>5315</v>
      </c>
    </row>
    <row r="27" spans="1:7" ht="15.3" customHeight="1">
      <c r="A27" s="202" t="s">
        <v>5316</v>
      </c>
      <c r="B27" s="202" t="s">
        <v>80</v>
      </c>
      <c r="C27" s="202" t="s">
        <v>5317</v>
      </c>
      <c r="D27" s="203" t="str">
        <f>IF(COUNTIFS(INCASSI!X7:X256,"&lt;0",INCASSI!W7:W256,1)=0,"OK","ERRORE")</f>
        <v>OK</v>
      </c>
      <c r="E27" s="202" t="s">
        <v>5038</v>
      </c>
      <c r="F27" s="202" t="str">
        <f>"Importi negativi: "&amp;COUNTIFS(INCASSI!X7:X256,"&lt;0",INCASSI!W7:W256,1)</f>
        <v>Importi negativi: 0</v>
      </c>
      <c r="G27" s="202" t="s">
        <v>5318</v>
      </c>
    </row>
    <row r="28" spans="1:7" ht="15.3" customHeight="1">
      <c r="A28" s="202" t="s">
        <v>5319</v>
      </c>
      <c r="B28" s="202" t="s">
        <v>5320</v>
      </c>
      <c r="C28" s="202" t="s">
        <v>5321</v>
      </c>
      <c r="D28" s="203" t="str">
        <f>IF(COUNTIFS(SPESE!L7:L256,"Pagata",SPESE!E7:E256,"",SPESE!R7:R256,1)=0,"OK","ERRORE")</f>
        <v>OK</v>
      </c>
      <c r="E28" s="202" t="s">
        <v>5038</v>
      </c>
      <c r="F28" s="202" t="str">
        <f>"Righe anomale: "&amp;COUNTIFS(SPESE!L7:L256,"Pagata",SPESE!E7:E256,"",SPESE!R7:R256,1)</f>
        <v>Righe anomale: 0</v>
      </c>
      <c r="G28" s="202" t="s">
        <v>5322</v>
      </c>
    </row>
    <row r="29" spans="1:7" ht="15.3" customHeight="1">
      <c r="A29" s="202" t="s">
        <v>5323</v>
      </c>
      <c r="B29" s="202" t="s">
        <v>5320</v>
      </c>
      <c r="C29" s="202" t="s">
        <v>5324</v>
      </c>
      <c r="D29" s="203" t="str">
        <f>IF(COUNTIFS(SPESE!L7:L256,"Scaduta",SPESE!R7:R256,1)=0,"OK","ATTENZIONE")</f>
        <v>OK</v>
      </c>
      <c r="E29" s="202" t="s">
        <v>5022</v>
      </c>
      <c r="F29" s="202" t="str">
        <f>"Spese scadute: "&amp;COUNTIFS(SPESE!L7:L256,"Scaduta",SPESE!R7:R256,1)</f>
        <v>Spese scadute: 0</v>
      </c>
      <c r="G29" s="202" t="s">
        <v>5325</v>
      </c>
    </row>
    <row r="30" spans="1:7" ht="15.3" customHeight="1">
      <c r="A30" s="202" t="s">
        <v>5326</v>
      </c>
      <c r="B30" s="202" t="s">
        <v>92</v>
      </c>
      <c r="C30" s="202" t="s">
        <v>5327</v>
      </c>
      <c r="D30" s="203" t="str">
        <f>IF(COUNTIFS(CONTRIBUTI_VERSATI!H10:H159,"&gt;0",CONTRIBUTI_VERSATI!C10:C159,"",CONTRIBUTI_VERSATI!M10:M159,1)=0,"OK","ERRORE")</f>
        <v>OK</v>
      </c>
      <c r="E30" s="202" t="s">
        <v>5052</v>
      </c>
      <c r="F30" s="202" t="str">
        <f>"Versamenti senza data: "&amp;COUNTIFS(CONTRIBUTI_VERSATI!H10:H159,"&gt;0",CONTRIBUTI_VERSATI!C10:C159,"",CONTRIBUTI_VERSATI!M10:M159,1)</f>
        <v>Versamenti senza data: 0</v>
      </c>
      <c r="G30" s="202" t="s">
        <v>5328</v>
      </c>
    </row>
    <row r="31" spans="1:7" ht="15.3" customHeight="1">
      <c r="A31" s="202" t="s">
        <v>5329</v>
      </c>
      <c r="B31" s="202" t="s">
        <v>92</v>
      </c>
      <c r="C31" s="202" t="s">
        <v>5330</v>
      </c>
      <c r="D31" s="203" t="str">
        <f>IF(COUNTIFS(CONTRIBUTI_VERSATI!I10:I159,"Sì",CONTRIBUTI_VERSATI!J10:J159,"&lt;=0",CONTRIBUTI_VERSATI!M10:M159,1)=0,"OK","ERRORE")</f>
        <v>OK</v>
      </c>
      <c r="E31" s="202" t="s">
        <v>5052</v>
      </c>
      <c r="F31" s="202" t="str">
        <f>"Righe incoerenti: "&amp;COUNTIFS(CONTRIBUTI_VERSATI!I10:I159,"Sì",CONTRIBUTI_VERSATI!J10:J159,"&lt;=0",CONTRIBUTI_VERSATI!M10:M159,1)</f>
        <v>Righe incoerenti: 0</v>
      </c>
      <c r="G31" s="202" t="s">
        <v>5331</v>
      </c>
    </row>
    <row r="32" spans="1:7" ht="15.3" customHeight="1">
      <c r="A32" s="202" t="s">
        <v>5332</v>
      </c>
      <c r="B32" s="202" t="s">
        <v>92</v>
      </c>
      <c r="C32" s="202" t="s">
        <v>5333</v>
      </c>
      <c r="D32" s="203" t="str">
        <f>IF(COUNTIFS(CONTRIBUTI_VERSATI!J10:J159,"&gt;0",CONTRIBUTI_VERSATI!K10:K159,"",CONTRIBUTI_VERSATI!M10:M159,1)=0,"OK","ATTENZIONE")</f>
        <v>OK</v>
      </c>
      <c r="E32" s="202" t="s">
        <v>5038</v>
      </c>
      <c r="F32" s="202" t="str">
        <f>"Documenti mancanti: "&amp;COUNTIFS(CONTRIBUTI_VERSATI!J10:J159,"&gt;0",CONTRIBUTI_VERSATI!K10:K159,"",CONTRIBUTI_VERSATI!M10:M159,1)</f>
        <v>Documenti mancanti: 0</v>
      </c>
      <c r="G32" s="202" t="s">
        <v>5334</v>
      </c>
    </row>
    <row r="33" spans="1:7" ht="15.3" customHeight="1">
      <c r="A33" s="202" t="s">
        <v>5335</v>
      </c>
      <c r="B33" s="202" t="s">
        <v>5336</v>
      </c>
      <c r="C33" s="202" t="s">
        <v>5337</v>
      </c>
      <c r="D33" s="203" t="str">
        <f>IF(CALCOLO!B23="","ERRORE",IF(CALCOLO!B26&gt;=CONFIGURAZIONE!B72,"OK",IF(CALCOLO!B26&gt;=50%,"ATTENZIONE","ERRORE")))</f>
        <v>ATTENZIONE</v>
      </c>
      <c r="E33" s="202" t="s">
        <v>5052</v>
      </c>
      <c r="F33" s="202" t="str">
        <f>"Copertura: "&amp;TEXT(CALCOLO!B26,"0.0%")</f>
        <v>Copertura: 52.6%</v>
      </c>
      <c r="G33" s="202" t="s">
        <v>5338</v>
      </c>
    </row>
    <row r="34" spans="1:7" ht="15.3" customHeight="1">
      <c r="A34" s="202" t="s">
        <v>5339</v>
      </c>
      <c r="B34" s="202" t="s">
        <v>5340</v>
      </c>
      <c r="C34" s="202" t="s">
        <v>5341</v>
      </c>
      <c r="D34" s="203" t="str">
        <f>IF(CALCOLO!B12&gt;CONFIGURAZIONE!B16,"ATTENZIONE","OK")</f>
        <v>ATTENZIONE</v>
      </c>
      <c r="E34" s="202" t="s">
        <v>5052</v>
      </c>
      <c r="F34" s="202" t="str">
        <f>"Proiezione: "&amp;TEXT(CALCOLO!B12,"€ #,##0")</f>
        <v>Proiezione: € 87,048</v>
      </c>
      <c r="G34" s="202" t="s">
        <v>5342</v>
      </c>
    </row>
    <row r="35" spans="1:7" ht="15.3" customHeight="1">
      <c r="A35" s="202" t="s">
        <v>5343</v>
      </c>
      <c r="B35" s="202" t="s">
        <v>5340</v>
      </c>
      <c r="C35" s="202" t="s">
        <v>5344</v>
      </c>
      <c r="D35" s="203" t="str">
        <f>IF(CALCOLO!B8&lt;=CONFIGURAZIONE!B14,"OK","ERRORE")</f>
        <v>OK</v>
      </c>
      <c r="E35" s="202" t="s">
        <v>5052</v>
      </c>
      <c r="F35" s="202" t="str">
        <f>"Incassi effettivi: "&amp;TEXT(CALCOLO!B8,"€ #,##0")</f>
        <v>Incassi effettivi: € 52,830</v>
      </c>
      <c r="G35" s="202" t="s">
        <v>5345</v>
      </c>
    </row>
    <row r="36" spans="1:7" ht="15.3" customHeight="1">
      <c r="A36" s="202" t="s">
        <v>5346</v>
      </c>
      <c r="B36" s="202" t="s">
        <v>5340</v>
      </c>
      <c r="C36" s="202" t="s">
        <v>5347</v>
      </c>
      <c r="D36" s="203" t="str">
        <f>IF(LEFT(CALCOLO!B33,16)="NON UTILIZZABILE","ERRORE","OK")</f>
        <v>OK</v>
      </c>
      <c r="E36" s="202" t="s">
        <v>5052</v>
      </c>
      <c r="F36" s="202" t="str">
        <f>"Validità: "&amp;CALCOLO!B33</f>
        <v>Validità: CALCOLO CONSUNTIVO DA VERIFICARE CON IL PROFESSIONISTA</v>
      </c>
      <c r="G36" s="202" t="s">
        <v>5348</v>
      </c>
    </row>
    <row r="37" spans="1:7" ht="15.3" customHeight="1">
      <c r="A37" s="202" t="s">
        <v>5349</v>
      </c>
      <c r="B37" s="202" t="s">
        <v>5350</v>
      </c>
      <c r="C37" s="202" t="s">
        <v>5351</v>
      </c>
      <c r="D37" s="203" t="str">
        <f>IF(MAX(CLIENTI!J10:J59)&gt;=CONFIGURAZIONE!B71,"ERRORE",IF(MAX(CLIENTI!J10:J59)&gt;=CONFIGURAZIONE!B70,"ATTENZIONE","OK"))</f>
        <v>ATTENZIONE</v>
      </c>
      <c r="E37" s="202" t="s">
        <v>5038</v>
      </c>
      <c r="F37" s="202" t="str">
        <f>"Top cliente: "&amp;TEXT(MAX(CLIENTI!J10:J59),"0.0%")</f>
        <v>Top cliente: 31.1%</v>
      </c>
      <c r="G37" s="202" t="s">
        <v>5352</v>
      </c>
    </row>
    <row r="38" spans="1:7" ht="15.3" customHeight="1">
      <c r="A38" s="204" t="s">
        <v>5353</v>
      </c>
      <c r="B38" s="204" t="s">
        <v>103</v>
      </c>
      <c r="C38" s="204" t="s">
        <v>5354</v>
      </c>
      <c r="D38" s="204" t="str">
        <f>IF(SUMIFS(SCADENZIARIO!P11:P50,SCADENZIARIO!J11:J50,"SCADUTO")=0,"OK","ERRORE")</f>
        <v>OK</v>
      </c>
      <c r="E38" s="204" t="s">
        <v>5052</v>
      </c>
      <c r="F38" s="204" t="str">
        <f>"Residuo scaduto: "&amp;TEXT(SUMIFS(SCADENZIARIO!P11:P50,SCADENZIARIO!J11:J50,"SCADUTO"),"€ #,##0")</f>
        <v>Residuo scaduto: € ,0</v>
      </c>
      <c r="G38" s="204" t="s">
        <v>5355</v>
      </c>
    </row>
    <row r="39" spans="1:7" ht="15.3" customHeight="1">
      <c r="A39" s="205" t="s">
        <v>5356</v>
      </c>
      <c r="B39" s="205" t="s">
        <v>103</v>
      </c>
      <c r="C39" s="205" t="s">
        <v>5357</v>
      </c>
      <c r="D39" s="205" t="str">
        <f>IF(OR(NOT(OR(CONFIGURAZIONE!B28="Artigiano",CONFIGURAZIONE!B28="Commerciante")),ABS(SUM(SCADENZIARIO!G17:G20)-CALCOLO!G15)&lt;0.02),"OK","ERRORE")</f>
        <v>OK</v>
      </c>
      <c r="E39" s="205" t="s">
        <v>5038</v>
      </c>
      <c r="F39" s="205" t="str">
        <f>"Rate IVS: "&amp;TEXT(SUM(SCADENZIARIO!G17:G20),"€ #,##0.00")</f>
        <v>Rate IVS: € ,0.00</v>
      </c>
      <c r="G39" s="205" t="s">
        <v>5358</v>
      </c>
    </row>
    <row r="40" spans="1:7" ht="15.3" customHeight="1">
      <c r="A40" s="206" t="s">
        <v>5359</v>
      </c>
      <c r="B40" s="206" t="s">
        <v>5360</v>
      </c>
      <c r="C40" s="206" t="s">
        <v>5361</v>
      </c>
      <c r="D40" s="206" t="str">
        <f>IF(CONFIGURAZIONE!B64="No","OK","ATTENZIONE")</f>
        <v>ATTENZIONE</v>
      </c>
      <c r="E40" s="206" t="s">
        <v>5022</v>
      </c>
      <c r="F40" s="206" t="str">
        <f>"Includi DEMO: "&amp;CONFIGURAZIONE!B64</f>
        <v>Includi DEMO: Sì</v>
      </c>
      <c r="G40" s="206" t="s">
        <v>5362</v>
      </c>
    </row>
    <row r="41" spans="1:7" ht="15.3" customHeight="1">
      <c r="A41" s="206" t="s">
        <v>5363</v>
      </c>
      <c r="B41" s="206" t="s">
        <v>5364</v>
      </c>
      <c r="C41" s="206" t="s">
        <v>5365</v>
      </c>
      <c r="D41" s="206" t="str">
        <f>IF(PROFILO!F16&gt;=80%,"OK","ATTENZIONE")</f>
        <v>ATTENZIONE</v>
      </c>
      <c r="E41" s="206" t="s">
        <v>5022</v>
      </c>
      <c r="F41" s="206" t="str">
        <f>"Completezza: "&amp;TEXT(PROFILO!F16,"0%")</f>
        <v>Completezza: 23%</v>
      </c>
      <c r="G41" s="206" t="s">
        <v>5366</v>
      </c>
    </row>
    <row r="42" spans="1:7" ht="15.3" customHeight="1">
      <c r="A42" s="206" t="s">
        <v>5367</v>
      </c>
      <c r="B42" s="206" t="s">
        <v>5089</v>
      </c>
      <c r="C42" s="206" t="s">
        <v>5368</v>
      </c>
      <c r="D42" s="206" t="str">
        <f>IF(AND(CONFIGURAZIONE!B7=2026,CONFIGURAZIONE!B87="SOLO ANNO FISCALE 2026"),"OK","ERRORE")</f>
        <v>OK</v>
      </c>
      <c r="E42" s="206" t="s">
        <v>5038</v>
      </c>
      <c r="F42" s="206" t="str">
        <f>"Release: "&amp;CONFIGURAZIONE!B79</f>
        <v>Release: 2.1.4 • correzione date, scadenze e forecast</v>
      </c>
      <c r="G42" s="206" t="s">
        <v>5369</v>
      </c>
    </row>
    <row r="43" spans="1:7" ht="15.3" customHeight="1">
      <c r="A43" s="204" t="s">
        <v>5370</v>
      </c>
      <c r="B43" s="204" t="s">
        <v>417</v>
      </c>
      <c r="C43" s="204" t="s">
        <v>5371</v>
      </c>
      <c r="D43" s="204" t="str">
        <f>IF(AND(CONFIGURAZIONE!B48="No",CONFIGURAZIONE!B50="No"),"OK","ATTENZIONE")</f>
        <v>OK</v>
      </c>
      <c r="E43" s="204" t="s">
        <v>5038</v>
      </c>
      <c r="F43" s="204" t="str">
        <f>"Override maturati: "&amp;CONFIGURAZIONE!B48&amp;" · versati: "&amp;CONFIGURAZIONE!B50</f>
        <v>Override maturati: No · versati: No</v>
      </c>
      <c r="G43" s="204" t="s">
        <v>5372</v>
      </c>
    </row>
    <row r="44" spans="1:7" ht="15.3" customHeight="1">
      <c r="A44" s="204" t="s">
        <v>5373</v>
      </c>
      <c r="B44" s="204" t="s">
        <v>417</v>
      </c>
      <c r="C44" s="204" t="s">
        <v>5374</v>
      </c>
      <c r="D44" s="204" t="str">
        <f>IF(AND(CONFIGURAZIONE!B41="Nessuna",CONFIGURAZIONE!B85="No"),"OK",IF(NOT(OR(CONFIGURAZIONE!B28="Artigiano",CONFIGURAZIONE!B28="Commerciante")),"ERRORE",IF(CONFIGURAZIONE!B42=0,"ATTENZIONE","OK")))</f>
        <v>OK</v>
      </c>
      <c r="E44" s="204" t="s">
        <v>5052</v>
      </c>
      <c r="F44" s="204" t="str">
        <f>"Gestione: "&amp;CONFIGURAZIONE!B28&amp;" · riduzione: "&amp;CONFIGURAZIONE!B41&amp;" · "&amp;TEXT(CONFIGURAZIONE!B42,"0%")</f>
        <v>Gestione: Gestione Separata – professionista · riduzione: Nessuna · 0%</v>
      </c>
      <c r="G44" s="204" t="s">
        <v>5375</v>
      </c>
    </row>
    <row r="45" spans="1:7" hidden="1">
      <c r="A45" s="346" t="s">
        <v>422</v>
      </c>
      <c r="B45" s="346"/>
      <c r="C45" s="346" t="s">
        <v>143</v>
      </c>
      <c r="D45" s="346"/>
      <c r="E45" s="346" t="s">
        <v>155</v>
      </c>
      <c r="F45" s="346"/>
      <c r="G45" s="13" t="s">
        <v>474</v>
      </c>
    </row>
    <row r="46" spans="1:7">
      <c r="A46" s="369" t="s">
        <v>5376</v>
      </c>
      <c r="B46" s="369"/>
      <c r="C46" s="369"/>
      <c r="D46" s="369"/>
      <c r="E46" s="369"/>
      <c r="F46" s="369"/>
      <c r="G46" s="369"/>
    </row>
    <row r="47" spans="1:7">
      <c r="A47" s="275" t="str">
        <f>IF(B3&gt;0,"Sono presenti "&amp;B3&amp;" errori. Risolvere prima i controlli Critici e non utilizzare il report come base fiscale.",IF(D3&gt;0,"Non risultano errori bloccanti. Restano "&amp;D3&amp;" attenzioni da verificare e documentare.","Tutti i controlli automatici risultano coerenti."))</f>
        <v>Non risultano errori bloccanti. Restano 6 attenzioni da verificare e documentare.</v>
      </c>
      <c r="B47" s="275"/>
      <c r="C47" s="275"/>
      <c r="D47" s="275"/>
      <c r="E47" s="275"/>
      <c r="F47" s="275"/>
      <c r="G47" s="275"/>
    </row>
    <row r="48" spans="1:7">
      <c r="A48" s="275"/>
      <c r="B48" s="275"/>
      <c r="C48" s="275"/>
      <c r="D48" s="275"/>
      <c r="E48" s="275"/>
      <c r="F48" s="275"/>
      <c r="G48" s="275"/>
    </row>
    <row r="50" spans="1:10" hidden="1"/>
    <row r="51" spans="1:10" hidden="1">
      <c r="A51" s="259" t="s">
        <v>5377</v>
      </c>
      <c r="B51" s="259"/>
      <c r="C51" s="259"/>
      <c r="D51" s="259"/>
      <c r="E51" s="259"/>
      <c r="F51" s="259"/>
      <c r="G51" s="259"/>
      <c r="H51" s="259"/>
      <c r="I51" s="259"/>
      <c r="J51" s="259"/>
    </row>
    <row r="52" spans="1:10" hidden="1"/>
    <row r="53" spans="1:10" hidden="1"/>
  </sheetData>
  <mergeCells count="8">
    <mergeCell ref="A1:J2"/>
    <mergeCell ref="A5:J5"/>
    <mergeCell ref="A46:G46"/>
    <mergeCell ref="A47:G48"/>
    <mergeCell ref="A51:J51"/>
    <mergeCell ref="A45:B45"/>
    <mergeCell ref="C45:D45"/>
    <mergeCell ref="E45:F45"/>
  </mergeCells>
  <conditionalFormatting sqref="D8:D37">
    <cfRule type="expression" dxfId="14" priority="3">
      <formula>D8="OK"</formula>
    </cfRule>
    <cfRule type="expression" dxfId="13" priority="4">
      <formula>D8="ATTENZIONE"</formula>
    </cfRule>
    <cfRule type="expression" dxfId="12" priority="5">
      <formula>D8="ERRORE"</formula>
    </cfRule>
  </conditionalFormatting>
  <conditionalFormatting sqref="D8:D44">
    <cfRule type="expression" dxfId="11" priority="8">
      <formula>D8="OK"</formula>
    </cfRule>
    <cfRule type="expression" dxfId="10" priority="9">
      <formula>D8="ATTENZIONE"</formula>
    </cfRule>
    <cfRule type="expression" dxfId="9" priority="10">
      <formula>D8="ERRORE"</formula>
    </cfRule>
  </conditionalFormatting>
  <conditionalFormatting sqref="E8:E37">
    <cfRule type="expression" dxfId="8" priority="6">
      <formula>E8="Critica"</formula>
    </cfRule>
    <cfRule type="expression" dxfId="7" priority="7">
      <formula>E8="Alta"</formula>
    </cfRule>
  </conditionalFormatting>
  <conditionalFormatting sqref="G3">
    <cfRule type="expression" dxfId="6" priority="1">
      <formula>$B$3&gt;0</formula>
    </cfRule>
    <cfRule type="expression" dxfId="5" priority="2">
      <formula>AND($B$3=0,$D$3=0)</formula>
    </cfRule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5"/>
  <sheetViews>
    <sheetView topLeftCell="A17" workbookViewId="0">
      <selection activeCell="A41" sqref="A41:XFD45"/>
    </sheetView>
  </sheetViews>
  <sheetFormatPr defaultRowHeight="13.8"/>
  <cols>
    <col min="1" max="1" width="10" customWidth="1"/>
    <col min="2" max="4" width="15" customWidth="1"/>
    <col min="5" max="5" width="16" customWidth="1"/>
    <col min="6" max="6" width="18" customWidth="1"/>
    <col min="7" max="7" width="15" customWidth="1"/>
    <col min="8" max="8" width="20" customWidth="1"/>
    <col min="9" max="9" width="14" customWidth="1"/>
    <col min="10" max="10" width="17" customWidth="1"/>
    <col min="11" max="11" width="28" customWidth="1"/>
  </cols>
  <sheetData>
    <row r="1" spans="1:11" ht="12.3" customHeight="1">
      <c r="A1" s="314" t="s">
        <v>5454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</row>
    <row r="2" spans="1:11" ht="12.3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</row>
    <row r="3" spans="1:11" ht="15.3" customHeight="1">
      <c r="A3" s="345" t="s">
        <v>5455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</row>
    <row r="5" spans="1:11">
      <c r="A5" s="352" t="s">
        <v>5378</v>
      </c>
      <c r="B5" s="352"/>
      <c r="C5" s="366" t="s">
        <v>5379</v>
      </c>
      <c r="D5" s="366"/>
      <c r="E5" s="358" t="s">
        <v>5380</v>
      </c>
      <c r="F5" s="358"/>
      <c r="G5" s="356" t="s">
        <v>5381</v>
      </c>
      <c r="H5" s="356"/>
      <c r="I5" s="354" t="s">
        <v>5382</v>
      </c>
      <c r="J5" s="354"/>
      <c r="K5" s="354"/>
    </row>
    <row r="6" spans="1:11">
      <c r="A6" s="374">
        <f>SUM($B$10:$B$20)</f>
        <v>52830</v>
      </c>
      <c r="B6" s="374"/>
      <c r="C6" s="375">
        <f>SUM($H$10:$H$20)</f>
        <v>21091.12082</v>
      </c>
      <c r="D6" s="375"/>
      <c r="E6" s="370">
        <f>IF(MAX($B$10:$B$20)=0,"-",INDEX($A$10:$A$20,MATCH(MAX($B$10:$B$20),$B$10:$B$20,0)))</f>
        <v>2026</v>
      </c>
      <c r="F6" s="370"/>
      <c r="G6" s="372">
        <f>IFERROR(INDEX($I$10:$I$20,MATCH(CONFIGURAZIONE!$B$7,$A$10:$A$20,0)),0)</f>
        <v>0</v>
      </c>
      <c r="H6" s="372"/>
      <c r="I6" s="373">
        <f>IF(COUNTIF($B$10:$B$20,"&gt;0")=0,0,SUM($H$10:$H$20)/COUNTIF($B$10:$B$20,"&gt;0"))</f>
        <v>21091.12082</v>
      </c>
      <c r="J6" s="373"/>
      <c r="K6" s="373"/>
    </row>
    <row r="7" spans="1:11">
      <c r="A7" s="374"/>
      <c r="B7" s="374"/>
      <c r="C7" s="375"/>
      <c r="D7" s="375"/>
      <c r="E7" s="370"/>
      <c r="F7" s="370"/>
      <c r="G7" s="372"/>
      <c r="H7" s="372"/>
      <c r="I7" s="373"/>
      <c r="J7" s="373"/>
      <c r="K7" s="373"/>
    </row>
    <row r="8" spans="1:11">
      <c r="A8" s="316" t="s">
        <v>5383</v>
      </c>
      <c r="B8" s="316"/>
      <c r="C8" s="316"/>
      <c r="D8" s="316"/>
      <c r="E8" s="316"/>
      <c r="F8" s="316"/>
      <c r="G8" s="316"/>
      <c r="H8" s="316"/>
      <c r="I8" s="316"/>
      <c r="J8" s="316"/>
      <c r="K8" s="316"/>
    </row>
    <row r="9" spans="1:11" ht="18.3" customHeight="1">
      <c r="A9" s="179" t="s">
        <v>666</v>
      </c>
      <c r="B9" s="179" t="s">
        <v>795</v>
      </c>
      <c r="C9" s="179" t="s">
        <v>796</v>
      </c>
      <c r="D9" s="179" t="s">
        <v>797</v>
      </c>
      <c r="E9" s="179" t="s">
        <v>5384</v>
      </c>
      <c r="F9" s="179" t="s">
        <v>5385</v>
      </c>
      <c r="G9" s="179" t="s">
        <v>5178</v>
      </c>
      <c r="H9" s="179" t="s">
        <v>5386</v>
      </c>
      <c r="I9" s="179" t="s">
        <v>5387</v>
      </c>
      <c r="J9" s="179" t="s">
        <v>5388</v>
      </c>
      <c r="K9" s="179" t="s">
        <v>67</v>
      </c>
    </row>
    <row r="10" spans="1:11" ht="12.3" customHeight="1">
      <c r="A10" s="211">
        <f>CONFIGURAZIONE!$B$7-5</f>
        <v>2021</v>
      </c>
      <c r="B10" s="212">
        <f>SUMIFS(INCASSI!$L$7:$L$256,INCASSI!$O$7:$O$256,A10,INCASSI!$M$7:$M$256,"Sì",INCASSI!$W$7:$W$256,1)</f>
        <v>0</v>
      </c>
      <c r="C10" s="212">
        <f>SUMIFS(SPESE!$K$7:$K$256,SPESE!$M$7:$M$256,A10,SPESE!$R$7:$R$256,1)</f>
        <v>0</v>
      </c>
      <c r="D10" s="212">
        <f>SUMIFS(ACCANTONAMENTI!$F$7:$F$156,ACCANTONAMENTI!$G$7:$G$156,A10,ACCANTONAMENTI!$J$7:$J$156,1)</f>
        <v>0</v>
      </c>
      <c r="E10" s="212">
        <f t="shared" ref="E10:E20" si="0">B10-C10</f>
        <v>0</v>
      </c>
      <c r="F10" s="213" t="str">
        <f>IF(A10=2026,CALCOLO!$B$17,"")</f>
        <v/>
      </c>
      <c r="G10" s="213" t="str">
        <f>IF(A10=2026,CALCOLO!$B$21,"")</f>
        <v/>
      </c>
      <c r="H10" s="214" t="str">
        <f t="shared" ref="H10:H20" si="1">IF(A10&lt;&gt;2026,"",IF(OR(F10="",G10=""),"",E10-F10-G10))</f>
        <v/>
      </c>
      <c r="I10" s="215">
        <f>0</f>
        <v>0</v>
      </c>
      <c r="J10" s="216" t="str">
        <f>IF(A10&lt;&gt;2026,"N/D FISCALE",IF(B10=0,"N/D",IF(B10&gt;CONFIGURAZIONE!$B$14,"CESSAZIONE IMMEDIATA",IF(B10&gt;CONFIGURAZIONE!$B$16,"USCITA ANNO SUCCESSIVO","ENTRO SOGLIA"))))</f>
        <v>N/D FISCALE</v>
      </c>
      <c r="K10" s="217"/>
    </row>
    <row r="11" spans="1:11" ht="12.3" customHeight="1">
      <c r="A11" s="211">
        <f t="shared" ref="A11:A20" si="2">A10+1</f>
        <v>2022</v>
      </c>
      <c r="B11" s="212">
        <f>SUMIFS(INCASSI!$L$7:$L$256,INCASSI!$O$7:$O$256,A11,INCASSI!$M$7:$M$256,"Sì",INCASSI!$W$7:$W$256,1)</f>
        <v>0</v>
      </c>
      <c r="C11" s="212">
        <f>SUMIFS(SPESE!$K$7:$K$256,SPESE!$M$7:$M$256,A11,SPESE!$R$7:$R$256,1)</f>
        <v>0</v>
      </c>
      <c r="D11" s="212">
        <f>SUMIFS(ACCANTONAMENTI!$F$7:$F$156,ACCANTONAMENTI!$G$7:$G$156,A11,ACCANTONAMENTI!$J$7:$J$156,1)</f>
        <v>0</v>
      </c>
      <c r="E11" s="212">
        <f t="shared" si="0"/>
        <v>0</v>
      </c>
      <c r="F11" s="213" t="str">
        <f>IF(A11=2026,CALCOLO!$B$17,"")</f>
        <v/>
      </c>
      <c r="G11" s="213" t="str">
        <f>IF(A11=2026,CALCOLO!$B$21,"")</f>
        <v/>
      </c>
      <c r="H11" s="214" t="str">
        <f t="shared" si="1"/>
        <v/>
      </c>
      <c r="I11" s="215">
        <f t="shared" ref="I11:I20" si="3">IF(OR(B10=0,B11=0),0,B11/B10-1)</f>
        <v>0</v>
      </c>
      <c r="J11" s="216" t="str">
        <f>IF(A11&lt;&gt;2026,"N/D FISCALE",IF(B11=0,"N/D",IF(B11&gt;CONFIGURAZIONE!$B$14,"CESSAZIONE IMMEDIATA",IF(B11&gt;CONFIGURAZIONE!$B$16,"USCITA ANNO SUCCESSIVO","ENTRO SOGLIA"))))</f>
        <v>N/D FISCALE</v>
      </c>
      <c r="K11" s="217"/>
    </row>
    <row r="12" spans="1:11" ht="12.3" customHeight="1">
      <c r="A12" s="211">
        <f t="shared" si="2"/>
        <v>2023</v>
      </c>
      <c r="B12" s="212">
        <f>SUMIFS(INCASSI!$L$7:$L$256,INCASSI!$O$7:$O$256,A12,INCASSI!$M$7:$M$256,"Sì",INCASSI!$W$7:$W$256,1)</f>
        <v>0</v>
      </c>
      <c r="C12" s="212">
        <f>SUMIFS(SPESE!$K$7:$K$256,SPESE!$M$7:$M$256,A12,SPESE!$R$7:$R$256,1)</f>
        <v>0</v>
      </c>
      <c r="D12" s="212">
        <f>SUMIFS(ACCANTONAMENTI!$F$7:$F$156,ACCANTONAMENTI!$G$7:$G$156,A12,ACCANTONAMENTI!$J$7:$J$156,1)</f>
        <v>0</v>
      </c>
      <c r="E12" s="212">
        <f t="shared" si="0"/>
        <v>0</v>
      </c>
      <c r="F12" s="213" t="str">
        <f>IF(A12=2026,CALCOLO!$B$17,"")</f>
        <v/>
      </c>
      <c r="G12" s="213" t="str">
        <f>IF(A12=2026,CALCOLO!$B$21,"")</f>
        <v/>
      </c>
      <c r="H12" s="214" t="str">
        <f t="shared" si="1"/>
        <v/>
      </c>
      <c r="I12" s="215">
        <f t="shared" si="3"/>
        <v>0</v>
      </c>
      <c r="J12" s="216" t="str">
        <f>IF(A12&lt;&gt;2026,"N/D FISCALE",IF(B12=0,"N/D",IF(B12&gt;CONFIGURAZIONE!$B$14,"CESSAZIONE IMMEDIATA",IF(B12&gt;CONFIGURAZIONE!$B$16,"USCITA ANNO SUCCESSIVO","ENTRO SOGLIA"))))</f>
        <v>N/D FISCALE</v>
      </c>
      <c r="K12" s="217"/>
    </row>
    <row r="13" spans="1:11" ht="12.3" customHeight="1">
      <c r="A13" s="211">
        <f t="shared" si="2"/>
        <v>2024</v>
      </c>
      <c r="B13" s="212">
        <f>SUMIFS(INCASSI!$L$7:$L$256,INCASSI!$O$7:$O$256,A13,INCASSI!$M$7:$M$256,"Sì",INCASSI!$W$7:$W$256,1)</f>
        <v>0</v>
      </c>
      <c r="C13" s="212">
        <f>SUMIFS(SPESE!$K$7:$K$256,SPESE!$M$7:$M$256,A13,SPESE!$R$7:$R$256,1)</f>
        <v>0</v>
      </c>
      <c r="D13" s="212">
        <f>SUMIFS(ACCANTONAMENTI!$F$7:$F$156,ACCANTONAMENTI!$G$7:$G$156,A13,ACCANTONAMENTI!$J$7:$J$156,1)</f>
        <v>0</v>
      </c>
      <c r="E13" s="212">
        <f t="shared" si="0"/>
        <v>0</v>
      </c>
      <c r="F13" s="213" t="str">
        <f>IF(A13=2026,CALCOLO!$B$17,"")</f>
        <v/>
      </c>
      <c r="G13" s="213" t="str">
        <f>IF(A13=2026,CALCOLO!$B$21,"")</f>
        <v/>
      </c>
      <c r="H13" s="214" t="str">
        <f t="shared" si="1"/>
        <v/>
      </c>
      <c r="I13" s="215">
        <f t="shared" si="3"/>
        <v>0</v>
      </c>
      <c r="J13" s="216" t="str">
        <f>IF(A13&lt;&gt;2026,"N/D FISCALE",IF(B13=0,"N/D",IF(B13&gt;CONFIGURAZIONE!$B$14,"CESSAZIONE IMMEDIATA",IF(B13&gt;CONFIGURAZIONE!$B$16,"USCITA ANNO SUCCESSIVO","ENTRO SOGLIA"))))</f>
        <v>N/D FISCALE</v>
      </c>
      <c r="K13" s="217"/>
    </row>
    <row r="14" spans="1:11" ht="12.3" customHeight="1">
      <c r="A14" s="211">
        <f t="shared" si="2"/>
        <v>2025</v>
      </c>
      <c r="B14" s="212">
        <f>SUMIFS(INCASSI!$L$7:$L$256,INCASSI!$O$7:$O$256,A14,INCASSI!$M$7:$M$256,"Sì",INCASSI!$W$7:$W$256,1)</f>
        <v>0</v>
      </c>
      <c r="C14" s="212">
        <f>SUMIFS(SPESE!$K$7:$K$256,SPESE!$M$7:$M$256,A14,SPESE!$R$7:$R$256,1)</f>
        <v>0</v>
      </c>
      <c r="D14" s="212">
        <f>SUMIFS(ACCANTONAMENTI!$F$7:$F$156,ACCANTONAMENTI!$G$7:$G$156,A14,ACCANTONAMENTI!$J$7:$J$156,1)</f>
        <v>0</v>
      </c>
      <c r="E14" s="212">
        <f t="shared" si="0"/>
        <v>0</v>
      </c>
      <c r="F14" s="213" t="str">
        <f>IF(A14=2026,CALCOLO!$B$17,"")</f>
        <v/>
      </c>
      <c r="G14" s="213" t="str">
        <f>IF(A14=2026,CALCOLO!$B$21,"")</f>
        <v/>
      </c>
      <c r="H14" s="214" t="str">
        <f t="shared" si="1"/>
        <v/>
      </c>
      <c r="I14" s="215">
        <f t="shared" si="3"/>
        <v>0</v>
      </c>
      <c r="J14" s="216" t="str">
        <f>IF(A14&lt;&gt;2026,"N/D FISCALE",IF(B14=0,"N/D",IF(B14&gt;CONFIGURAZIONE!$B$14,"CESSAZIONE IMMEDIATA",IF(B14&gt;CONFIGURAZIONE!$B$16,"USCITA ANNO SUCCESSIVO","ENTRO SOGLIA"))))</f>
        <v>N/D FISCALE</v>
      </c>
      <c r="K14" s="217"/>
    </row>
    <row r="15" spans="1:11" ht="12.3" customHeight="1">
      <c r="A15" s="211">
        <f t="shared" si="2"/>
        <v>2026</v>
      </c>
      <c r="B15" s="212">
        <f>SUMIFS(INCASSI!$L$7:$L$256,INCASSI!$O$7:$O$256,A15,INCASSI!$M$7:$M$256,"Sì",INCASSI!$W$7:$W$256,1)</f>
        <v>52830</v>
      </c>
      <c r="C15" s="212">
        <f>SUMIFS(SPESE!$K$7:$K$256,SPESE!$M$7:$M$256,A15,SPESE!$R$7:$R$256,1)</f>
        <v>15565</v>
      </c>
      <c r="D15" s="212">
        <f>SUMIFS(ACCANTONAMENTI!$F$7:$F$156,ACCANTONAMENTI!$G$7:$G$156,A15,ACCANTONAMENTI!$J$7:$J$156,1)</f>
        <v>8500</v>
      </c>
      <c r="E15" s="212">
        <f t="shared" si="0"/>
        <v>37265</v>
      </c>
      <c r="F15" s="213">
        <f>IF(A15=2026,CALCOLO!$B$17,"")</f>
        <v>10742.769179999999</v>
      </c>
      <c r="G15" s="213">
        <f>IF(A15=2026,CALCOLO!$B$21,"")</f>
        <v>5431.11</v>
      </c>
      <c r="H15" s="214">
        <f t="shared" si="1"/>
        <v>21091.12082</v>
      </c>
      <c r="I15" s="215">
        <f t="shared" si="3"/>
        <v>0</v>
      </c>
      <c r="J15" s="216" t="str">
        <f>IF(A15&lt;&gt;2026,"N/D FISCALE",IF(B15=0,"N/D",IF(B15&gt;CONFIGURAZIONE!$B$14,"CESSAZIONE IMMEDIATA",IF(B15&gt;CONFIGURAZIONE!$B$16,"USCITA ANNO SUCCESSIVO","ENTRO SOGLIA"))))</f>
        <v>ENTRO SOGLIA</v>
      </c>
      <c r="K15" s="217"/>
    </row>
    <row r="16" spans="1:11" ht="12.3" customHeight="1">
      <c r="A16" s="211">
        <f t="shared" si="2"/>
        <v>2027</v>
      </c>
      <c r="B16" s="212">
        <f>SUMIFS(INCASSI!$L$7:$L$256,INCASSI!$O$7:$O$256,A16,INCASSI!$M$7:$M$256,"Sì",INCASSI!$W$7:$W$256,1)</f>
        <v>0</v>
      </c>
      <c r="C16" s="212">
        <f>SUMIFS(SPESE!$K$7:$K$256,SPESE!$M$7:$M$256,A16,SPESE!$R$7:$R$256,1)</f>
        <v>0</v>
      </c>
      <c r="D16" s="212">
        <f>SUMIFS(ACCANTONAMENTI!$F$7:$F$156,ACCANTONAMENTI!$G$7:$G$156,A16,ACCANTONAMENTI!$J$7:$J$156,1)</f>
        <v>0</v>
      </c>
      <c r="E16" s="212">
        <f t="shared" si="0"/>
        <v>0</v>
      </c>
      <c r="F16" s="213" t="str">
        <f>IF(A16=2026,CALCOLO!$B$17,"")</f>
        <v/>
      </c>
      <c r="G16" s="213" t="str">
        <f>IF(A16=2026,CALCOLO!$B$21,"")</f>
        <v/>
      </c>
      <c r="H16" s="214" t="str">
        <f t="shared" si="1"/>
        <v/>
      </c>
      <c r="I16" s="215">
        <f t="shared" si="3"/>
        <v>0</v>
      </c>
      <c r="J16" s="216" t="str">
        <f>IF(A16&lt;&gt;2026,"N/D FISCALE",IF(B16=0,"N/D",IF(B16&gt;CONFIGURAZIONE!$B$14,"CESSAZIONE IMMEDIATA",IF(B16&gt;CONFIGURAZIONE!$B$16,"USCITA ANNO SUCCESSIVO","ENTRO SOGLIA"))))</f>
        <v>N/D FISCALE</v>
      </c>
      <c r="K16" s="217"/>
    </row>
    <row r="17" spans="1:11" ht="12.3" customHeight="1">
      <c r="A17" s="211">
        <f t="shared" si="2"/>
        <v>2028</v>
      </c>
      <c r="B17" s="212">
        <f>SUMIFS(INCASSI!$L$7:$L$256,INCASSI!$O$7:$O$256,A17,INCASSI!$M$7:$M$256,"Sì",INCASSI!$W$7:$W$256,1)</f>
        <v>0</v>
      </c>
      <c r="C17" s="212">
        <f>SUMIFS(SPESE!$K$7:$K$256,SPESE!$M$7:$M$256,A17,SPESE!$R$7:$R$256,1)</f>
        <v>0</v>
      </c>
      <c r="D17" s="212">
        <f>SUMIFS(ACCANTONAMENTI!$F$7:$F$156,ACCANTONAMENTI!$G$7:$G$156,A17,ACCANTONAMENTI!$J$7:$J$156,1)</f>
        <v>0</v>
      </c>
      <c r="E17" s="212">
        <f t="shared" si="0"/>
        <v>0</v>
      </c>
      <c r="F17" s="213" t="str">
        <f>IF(A17=2026,CALCOLO!$B$17,"")</f>
        <v/>
      </c>
      <c r="G17" s="213" t="str">
        <f>IF(A17=2026,CALCOLO!$B$21,"")</f>
        <v/>
      </c>
      <c r="H17" s="214" t="str">
        <f t="shared" si="1"/>
        <v/>
      </c>
      <c r="I17" s="215">
        <f t="shared" si="3"/>
        <v>0</v>
      </c>
      <c r="J17" s="216" t="str">
        <f>IF(A17&lt;&gt;2026,"N/D FISCALE",IF(B17=0,"N/D",IF(B17&gt;CONFIGURAZIONE!$B$14,"CESSAZIONE IMMEDIATA",IF(B17&gt;CONFIGURAZIONE!$B$16,"USCITA ANNO SUCCESSIVO","ENTRO SOGLIA"))))</f>
        <v>N/D FISCALE</v>
      </c>
      <c r="K17" s="217"/>
    </row>
    <row r="18" spans="1:11" ht="12.3" customHeight="1">
      <c r="A18" s="211">
        <f t="shared" si="2"/>
        <v>2029</v>
      </c>
      <c r="B18" s="212">
        <f>SUMIFS(INCASSI!$L$7:$L$256,INCASSI!$O$7:$O$256,A18,INCASSI!$M$7:$M$256,"Sì",INCASSI!$W$7:$W$256,1)</f>
        <v>0</v>
      </c>
      <c r="C18" s="212">
        <f>SUMIFS(SPESE!$K$7:$K$256,SPESE!$M$7:$M$256,A18,SPESE!$R$7:$R$256,1)</f>
        <v>0</v>
      </c>
      <c r="D18" s="212">
        <f>SUMIFS(ACCANTONAMENTI!$F$7:$F$156,ACCANTONAMENTI!$G$7:$G$156,A18,ACCANTONAMENTI!$J$7:$J$156,1)</f>
        <v>0</v>
      </c>
      <c r="E18" s="212">
        <f t="shared" si="0"/>
        <v>0</v>
      </c>
      <c r="F18" s="213" t="str">
        <f>IF(A18=2026,CALCOLO!$B$17,"")</f>
        <v/>
      </c>
      <c r="G18" s="213" t="str">
        <f>IF(A18=2026,CALCOLO!$B$21,"")</f>
        <v/>
      </c>
      <c r="H18" s="214" t="str">
        <f t="shared" si="1"/>
        <v/>
      </c>
      <c r="I18" s="215">
        <f t="shared" si="3"/>
        <v>0</v>
      </c>
      <c r="J18" s="216" t="str">
        <f>IF(A18&lt;&gt;2026,"N/D FISCALE",IF(B18=0,"N/D",IF(B18&gt;CONFIGURAZIONE!$B$14,"CESSAZIONE IMMEDIATA",IF(B18&gt;CONFIGURAZIONE!$B$16,"USCITA ANNO SUCCESSIVO","ENTRO SOGLIA"))))</f>
        <v>N/D FISCALE</v>
      </c>
      <c r="K18" s="217"/>
    </row>
    <row r="19" spans="1:11" ht="12.3" customHeight="1">
      <c r="A19" s="211">
        <f t="shared" si="2"/>
        <v>2030</v>
      </c>
      <c r="B19" s="212">
        <f>SUMIFS(INCASSI!$L$7:$L$256,INCASSI!$O$7:$O$256,A19,INCASSI!$M$7:$M$256,"Sì",INCASSI!$W$7:$W$256,1)</f>
        <v>0</v>
      </c>
      <c r="C19" s="212">
        <f>SUMIFS(SPESE!$K$7:$K$256,SPESE!$M$7:$M$256,A19,SPESE!$R$7:$R$256,1)</f>
        <v>0</v>
      </c>
      <c r="D19" s="212">
        <f>SUMIFS(ACCANTONAMENTI!$F$7:$F$156,ACCANTONAMENTI!$G$7:$G$156,A19,ACCANTONAMENTI!$J$7:$J$156,1)</f>
        <v>0</v>
      </c>
      <c r="E19" s="212">
        <f t="shared" si="0"/>
        <v>0</v>
      </c>
      <c r="F19" s="213" t="str">
        <f>IF(A19=2026,CALCOLO!$B$17,"")</f>
        <v/>
      </c>
      <c r="G19" s="213" t="str">
        <f>IF(A19=2026,CALCOLO!$B$21,"")</f>
        <v/>
      </c>
      <c r="H19" s="214" t="str">
        <f t="shared" si="1"/>
        <v/>
      </c>
      <c r="I19" s="215">
        <f t="shared" si="3"/>
        <v>0</v>
      </c>
      <c r="J19" s="216" t="str">
        <f>IF(A19&lt;&gt;2026,"N/D FISCALE",IF(B19=0,"N/D",IF(B19&gt;CONFIGURAZIONE!$B$14,"CESSAZIONE IMMEDIATA",IF(B19&gt;CONFIGURAZIONE!$B$16,"USCITA ANNO SUCCESSIVO","ENTRO SOGLIA"))))</f>
        <v>N/D FISCALE</v>
      </c>
      <c r="K19" s="217"/>
    </row>
    <row r="20" spans="1:11" ht="12.3" customHeight="1">
      <c r="A20" s="211">
        <f t="shared" si="2"/>
        <v>2031</v>
      </c>
      <c r="B20" s="212">
        <f>SUMIFS(INCASSI!$L$7:$L$256,INCASSI!$O$7:$O$256,A20,INCASSI!$M$7:$M$256,"Sì",INCASSI!$W$7:$W$256,1)</f>
        <v>0</v>
      </c>
      <c r="C20" s="212">
        <f>SUMIFS(SPESE!$K$7:$K$256,SPESE!$M$7:$M$256,A20,SPESE!$R$7:$R$256,1)</f>
        <v>0</v>
      </c>
      <c r="D20" s="212">
        <f>SUMIFS(ACCANTONAMENTI!$F$7:$F$156,ACCANTONAMENTI!$G$7:$G$156,A20,ACCANTONAMENTI!$J$7:$J$156,1)</f>
        <v>0</v>
      </c>
      <c r="E20" s="212">
        <f t="shared" si="0"/>
        <v>0</v>
      </c>
      <c r="F20" s="213" t="str">
        <f>IF(A20=2026,CALCOLO!$B$17,"")</f>
        <v/>
      </c>
      <c r="G20" s="213" t="str">
        <f>IF(A20=2026,CALCOLO!$B$21,"")</f>
        <v/>
      </c>
      <c r="H20" s="214" t="str">
        <f t="shared" si="1"/>
        <v/>
      </c>
      <c r="I20" s="215">
        <f t="shared" si="3"/>
        <v>0</v>
      </c>
      <c r="J20" s="216" t="str">
        <f>IF(A20&lt;&gt;2026,"N/D FISCALE",IF(B20=0,"N/D",IF(B20&gt;CONFIGURAZIONE!$B$14,"CESSAZIONE IMMEDIATA",IF(B20&gt;CONFIGURAZIONE!$B$16,"USCITA ANNO SUCCESSIVO","ENTRO SOGLIA"))))</f>
        <v>N/D FISCALE</v>
      </c>
      <c r="K20" s="217"/>
    </row>
    <row r="22" spans="1:11">
      <c r="I22" s="371" t="s">
        <v>5389</v>
      </c>
      <c r="J22" s="371"/>
      <c r="K22" s="371"/>
    </row>
    <row r="23" spans="1:11">
      <c r="I23" s="371"/>
      <c r="J23" s="371"/>
      <c r="K23" s="371"/>
    </row>
    <row r="24" spans="1:11">
      <c r="I24" s="371"/>
      <c r="J24" s="371"/>
      <c r="K24" s="371"/>
    </row>
    <row r="25" spans="1:11">
      <c r="I25" s="371"/>
      <c r="J25" s="371"/>
      <c r="K25" s="371"/>
    </row>
    <row r="26" spans="1:11">
      <c r="I26" s="371"/>
      <c r="J26" s="371"/>
      <c r="K26" s="371"/>
    </row>
    <row r="41" spans="1:11" hidden="1">
      <c r="A41" s="346" t="s">
        <v>422</v>
      </c>
      <c r="B41" s="346"/>
      <c r="C41" s="346"/>
      <c r="D41" s="346" t="s">
        <v>155</v>
      </c>
      <c r="E41" s="346"/>
      <c r="F41" s="346"/>
      <c r="G41" s="346" t="s">
        <v>474</v>
      </c>
      <c r="H41" s="346"/>
      <c r="I41" s="346"/>
      <c r="J41" s="346" t="s">
        <v>473</v>
      </c>
      <c r="K41" s="346"/>
    </row>
    <row r="42" spans="1:11" hidden="1"/>
    <row r="43" spans="1:11" hidden="1"/>
    <row r="44" spans="1:11" hidden="1"/>
    <row r="45" spans="1:11" hidden="1"/>
  </sheetData>
  <mergeCells count="18">
    <mergeCell ref="J41:K41"/>
    <mergeCell ref="A1:K2"/>
    <mergeCell ref="A3:K3"/>
    <mergeCell ref="I22:K26"/>
    <mergeCell ref="G5:H5"/>
    <mergeCell ref="G6:H7"/>
    <mergeCell ref="I5:K5"/>
    <mergeCell ref="I6:K7"/>
    <mergeCell ref="A8:K8"/>
    <mergeCell ref="A5:B5"/>
    <mergeCell ref="A6:B7"/>
    <mergeCell ref="C5:D5"/>
    <mergeCell ref="C6:D7"/>
    <mergeCell ref="E5:F5"/>
    <mergeCell ref="E6:F7"/>
    <mergeCell ref="A41:C41"/>
    <mergeCell ref="D41:F41"/>
    <mergeCell ref="G41:I41"/>
  </mergeCells>
  <conditionalFormatting sqref="J10:J20">
    <cfRule type="expression" dxfId="4" priority="1">
      <formula>J10="CRITICO"</formula>
    </cfRule>
    <cfRule type="expression" dxfId="3" priority="2">
      <formula>J10="OLTRE SOGLIA"</formula>
    </cfRule>
    <cfRule type="expression" dxfId="2" priority="3">
      <formula>J10="ENTRO SOGLIA"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82"/>
  <sheetViews>
    <sheetView topLeftCell="A61" workbookViewId="0">
      <selection activeCell="A82" sqref="A82:XFD82"/>
    </sheetView>
  </sheetViews>
  <sheetFormatPr defaultRowHeight="13.8"/>
  <cols>
    <col min="1" max="1" width="20" customWidth="1"/>
    <col min="2" max="4" width="16" customWidth="1"/>
    <col min="5" max="5" width="20" customWidth="1"/>
    <col min="6" max="7" width="16" customWidth="1"/>
    <col min="8" max="8" width="18" customWidth="1"/>
  </cols>
  <sheetData>
    <row r="1" spans="1:11" ht="12.3" customHeight="1">
      <c r="A1" s="314" t="s">
        <v>5456</v>
      </c>
      <c r="B1" s="314"/>
      <c r="C1" s="314"/>
      <c r="D1" s="314"/>
      <c r="E1" s="314"/>
      <c r="F1" s="314"/>
      <c r="G1" s="314"/>
      <c r="H1" s="314"/>
    </row>
    <row r="2" spans="1:11" ht="12.3" customHeight="1">
      <c r="A2" s="314"/>
      <c r="B2" s="314"/>
      <c r="C2" s="314"/>
      <c r="D2" s="314"/>
      <c r="E2" s="314"/>
      <c r="F2" s="314"/>
      <c r="G2" s="314"/>
      <c r="H2" s="314"/>
    </row>
    <row r="3" spans="1:11" ht="12.3" customHeight="1">
      <c r="A3" s="376" t="str">
        <f>"Posizione: "&amp;IF(PROFILO!B7="","Dati anagrafici da completare",PROFILO!B7)&amp;" · Elaborazione alla data "&amp;RIGHT("0"&amp;DAY(CONFIGURAZIONE!B68),2)&amp;"/"&amp;RIGHT("0"&amp;MONTH(CONFIGURAZIONE!B68),2)&amp;"/"&amp;YEAR(CONFIGURAZIONE!B68)</f>
        <v>Posizione: Contribuente di esempio · Elaborazione alla data 14/08/2026</v>
      </c>
      <c r="B3" s="376"/>
      <c r="C3" s="376"/>
      <c r="D3" s="376"/>
      <c r="E3" s="376"/>
      <c r="F3" s="376"/>
      <c r="G3" s="376"/>
      <c r="H3" s="376"/>
    </row>
    <row r="5" spans="1:11">
      <c r="A5" s="322" t="s">
        <v>5390</v>
      </c>
      <c r="B5" s="322"/>
      <c r="C5" s="322"/>
      <c r="D5" s="322"/>
      <c r="E5" s="322"/>
      <c r="F5" s="322"/>
      <c r="G5" s="322"/>
      <c r="H5" s="322"/>
    </row>
    <row r="6" spans="1:11">
      <c r="A6" s="218" t="s">
        <v>381</v>
      </c>
      <c r="B6" s="377" t="str">
        <f>PROFILO!B7</f>
        <v>Contribuente di esempio</v>
      </c>
      <c r="C6" s="377"/>
      <c r="D6" s="377"/>
      <c r="E6" s="218" t="s">
        <v>227</v>
      </c>
      <c r="F6" s="377">
        <f>CONFIGURAZIONE!B7</f>
        <v>2026</v>
      </c>
      <c r="G6" s="377"/>
      <c r="H6" s="377"/>
      <c r="K6" t="s">
        <v>5453</v>
      </c>
    </row>
    <row r="7" spans="1:11">
      <c r="A7" s="218" t="s">
        <v>384</v>
      </c>
      <c r="B7" s="377" t="str">
        <f>IF(PROFILO!B8="","",PROFILO!B8)</f>
        <v/>
      </c>
      <c r="C7" s="377"/>
      <c r="D7" s="377"/>
      <c r="E7" s="218" t="s">
        <v>383</v>
      </c>
      <c r="F7" s="378">
        <f>CONFIGURAZIONE!B8</f>
        <v>43831</v>
      </c>
      <c r="G7" s="378"/>
      <c r="H7" s="378"/>
    </row>
    <row r="8" spans="1:11">
      <c r="A8" s="218" t="s">
        <v>386</v>
      </c>
      <c r="B8" s="377" t="str">
        <f>IF(PROFILO!B9="","",PROFILO!B9)</f>
        <v/>
      </c>
      <c r="C8" s="377"/>
      <c r="D8" s="377"/>
      <c r="E8" s="218" t="s">
        <v>385</v>
      </c>
      <c r="F8" s="377" t="str">
        <f>ATTIVITA!C7</f>
        <v>74.99.21</v>
      </c>
      <c r="G8" s="377"/>
      <c r="H8" s="377"/>
    </row>
    <row r="9" spans="1:11">
      <c r="A9" s="218" t="s">
        <v>5391</v>
      </c>
      <c r="B9" s="377" t="str">
        <f>PROFILO!B10</f>
        <v>Libero professionista</v>
      </c>
      <c r="C9" s="377"/>
      <c r="D9" s="377"/>
      <c r="E9" s="218" t="s">
        <v>390</v>
      </c>
      <c r="F9" s="379">
        <f>CALCOLO!B16</f>
        <v>0.78</v>
      </c>
      <c r="G9" s="379"/>
      <c r="H9" s="379"/>
    </row>
    <row r="10" spans="1:11">
      <c r="A10" s="218" t="s">
        <v>5392</v>
      </c>
      <c r="B10" s="377" t="str">
        <f>PROFILO!B18</f>
        <v>Studio / professionista incaricato</v>
      </c>
      <c r="C10" s="377"/>
      <c r="D10" s="377"/>
      <c r="E10" s="218" t="s">
        <v>268</v>
      </c>
      <c r="F10" s="377" t="str">
        <f>CONFIGURAZIONE!B28</f>
        <v>Gestione Separata – professionista</v>
      </c>
      <c r="G10" s="377"/>
      <c r="H10" s="377"/>
    </row>
    <row r="11" spans="1:11">
      <c r="A11" s="392" t="str">
        <f>"Modalità: "&amp;CALCOLO!B32&amp;"  |  Validità: "&amp;CALCOLO!B33</f>
        <v>Modalità: Contributi versati nell'anno  |  Validità: CALCOLO CONSUNTIVO DA VERIFICARE CON IL PROFESSIONISTA</v>
      </c>
      <c r="B11" s="392"/>
      <c r="C11" s="392"/>
      <c r="D11" s="392"/>
      <c r="E11" s="392"/>
      <c r="F11" s="392"/>
      <c r="G11" s="392"/>
      <c r="H11" s="392"/>
    </row>
    <row r="12" spans="1:11">
      <c r="A12" s="322" t="s">
        <v>5393</v>
      </c>
      <c r="B12" s="322"/>
      <c r="C12" s="322"/>
      <c r="D12" s="322"/>
      <c r="E12" s="322"/>
      <c r="F12" s="322"/>
      <c r="G12" s="322"/>
      <c r="H12" s="322"/>
    </row>
    <row r="13" spans="1:11" ht="13.35" customHeight="1">
      <c r="A13" s="380" t="str">
        <f>IF(OR(CONFIGURAZIONE!B7&lt;&gt;2026,CALCOLO!B8&gt;CONFIGURAZIONE!B14),"ATTENZIONE: il risultato fiscale forfettario non è utilizzabile. Verificare anno, soglia di uscita immediata ed effetti tributari con il professionista.","Nel periodo d’imposta 2026 risultano incassi effettivi per "&amp;TEXT(CALCOLO!B9,"€ #,##0")&amp;", spese pagate per "&amp;TEXT(CALCOLO!B13,"€ #,##0")&amp;" e reddito forfettario lordo per "&amp;TEXT(CALCOLO!B15,"€ #,##0")&amp;". I contributi maturati sono "&amp;TEXT(CALCOLO!B17,"€ #,##0")&amp;", i contributi deducibili utilizzati sono "&amp;TEXT(CALCOLO!B18,"€ #,##0")&amp;", l’imposta sostitutiva è "&amp;TEXT(CALCOLO!B21,"€ #,##0")&amp;" e il netto gestionale stimato è "&amp;TEXT(CALCOLO!B22,"€ #,##0")&amp;". Stato soglia: "&amp;CALCOLO!B31&amp;".")</f>
        <v>Nel periodo d’imposta 2026 risultano incassi effettivi per € 52,830, spese pagate per € 15,565 e reddito forfettario lordo per € 41,207. I contributi maturati sono € 10,743, i contributi deducibili utilizzati sono € 5,000, l’imposta sostitutiva è € 5,431 e il netto gestionale stimato è € 21,091. Stato soglia: ATTENZIONE · PROIEZIONE OLTRE 85.000 €.</v>
      </c>
      <c r="B13" s="380"/>
      <c r="C13" s="380"/>
      <c r="D13" s="380"/>
      <c r="E13" s="380"/>
      <c r="F13" s="380"/>
      <c r="G13" s="380"/>
      <c r="H13" s="380"/>
    </row>
    <row r="14" spans="1:11" ht="13.35" customHeight="1">
      <c r="A14" s="380"/>
      <c r="B14" s="380"/>
      <c r="C14" s="380"/>
      <c r="D14" s="380"/>
      <c r="E14" s="380"/>
      <c r="F14" s="380"/>
      <c r="G14" s="380"/>
      <c r="H14" s="380"/>
    </row>
    <row r="15" spans="1:11" ht="13.35" customHeight="1">
      <c r="A15" s="380"/>
      <c r="B15" s="380"/>
      <c r="C15" s="380"/>
      <c r="D15" s="380"/>
      <c r="E15" s="380"/>
      <c r="F15" s="380"/>
      <c r="G15" s="380"/>
      <c r="H15" s="380"/>
    </row>
    <row r="16" spans="1:11" ht="13.35" customHeight="1">
      <c r="A16" s="380"/>
      <c r="B16" s="380"/>
      <c r="C16" s="380"/>
      <c r="D16" s="380"/>
      <c r="E16" s="380"/>
      <c r="F16" s="380"/>
      <c r="G16" s="380"/>
      <c r="H16" s="380"/>
    </row>
    <row r="18" spans="1:8">
      <c r="A18" s="316" t="s">
        <v>5394</v>
      </c>
      <c r="B18" s="316"/>
      <c r="C18" s="316"/>
      <c r="D18" s="316"/>
      <c r="E18" s="316"/>
      <c r="F18" s="316"/>
      <c r="G18" s="316"/>
      <c r="H18" s="316"/>
    </row>
    <row r="19" spans="1:8" ht="12.3" customHeight="1">
      <c r="A19" s="352" t="s">
        <v>30</v>
      </c>
      <c r="B19" s="352"/>
      <c r="C19" s="354" t="s">
        <v>37</v>
      </c>
      <c r="D19" s="354"/>
      <c r="E19" s="358" t="s">
        <v>434</v>
      </c>
      <c r="F19" s="358"/>
      <c r="G19" s="356" t="s">
        <v>5184</v>
      </c>
      <c r="H19" s="356"/>
    </row>
    <row r="20" spans="1:8" ht="12.3" customHeight="1">
      <c r="A20" s="382">
        <f>CALCOLO!B9</f>
        <v>52830</v>
      </c>
      <c r="B20" s="382"/>
      <c r="C20" s="383">
        <f>CALCOLO!B13</f>
        <v>15565</v>
      </c>
      <c r="D20" s="383"/>
      <c r="E20" s="384">
        <f>CALCOLO!B17</f>
        <v>10742.769179999999</v>
      </c>
      <c r="F20" s="384"/>
      <c r="G20" s="381">
        <f>CALCOLO!B21</f>
        <v>5431.11</v>
      </c>
      <c r="H20" s="381"/>
    </row>
    <row r="21" spans="1:8" ht="12.3" customHeight="1">
      <c r="A21" s="382"/>
      <c r="B21" s="382"/>
      <c r="C21" s="383"/>
      <c r="D21" s="383"/>
      <c r="E21" s="384"/>
      <c r="F21" s="384"/>
      <c r="G21" s="381"/>
      <c r="H21" s="381"/>
    </row>
    <row r="22" spans="1:8" ht="12.3" customHeight="1">
      <c r="A22" s="382"/>
      <c r="B22" s="382"/>
      <c r="C22" s="383"/>
      <c r="D22" s="383"/>
      <c r="E22" s="384"/>
      <c r="F22" s="384"/>
      <c r="G22" s="381"/>
      <c r="H22" s="381"/>
    </row>
    <row r="23" spans="1:8" ht="12.3" customHeight="1">
      <c r="A23" s="86"/>
      <c r="B23" s="86"/>
      <c r="C23" s="86"/>
      <c r="D23" s="86"/>
      <c r="E23" s="86"/>
      <c r="F23" s="86"/>
      <c r="G23" s="86"/>
      <c r="H23" s="86"/>
    </row>
    <row r="24" spans="1:8" ht="12.3" customHeight="1">
      <c r="A24" s="366" t="s">
        <v>436</v>
      </c>
      <c r="B24" s="366"/>
      <c r="C24" s="388" t="s">
        <v>5187</v>
      </c>
      <c r="D24" s="388"/>
      <c r="E24" s="358" t="s">
        <v>5395</v>
      </c>
      <c r="F24" s="358"/>
      <c r="G24" s="352" t="s">
        <v>5396</v>
      </c>
      <c r="H24" s="352"/>
    </row>
    <row r="25" spans="1:8" ht="12.3" customHeight="1">
      <c r="A25" s="387">
        <f>CALCOLO!B22</f>
        <v>21091.12082</v>
      </c>
      <c r="B25" s="387"/>
      <c r="C25" s="389">
        <f>CALCOLO!B27</f>
        <v>0.62152941176470589</v>
      </c>
      <c r="D25" s="389"/>
      <c r="E25" s="390">
        <f>CALCOLO!B26</f>
        <v>0.52553873473413693</v>
      </c>
      <c r="F25" s="390"/>
      <c r="G25" s="382">
        <f>CALCOLO!B29</f>
        <v>32170</v>
      </c>
      <c r="H25" s="382"/>
    </row>
    <row r="26" spans="1:8" ht="12.3" customHeight="1">
      <c r="A26" s="387"/>
      <c r="B26" s="387"/>
      <c r="C26" s="389"/>
      <c r="D26" s="389"/>
      <c r="E26" s="390"/>
      <c r="F26" s="390"/>
      <c r="G26" s="382"/>
      <c r="H26" s="382"/>
    </row>
    <row r="27" spans="1:8" ht="12.3" customHeight="1">
      <c r="A27" s="387"/>
      <c r="B27" s="387"/>
      <c r="C27" s="389"/>
      <c r="D27" s="389"/>
      <c r="E27" s="390"/>
      <c r="F27" s="390"/>
      <c r="G27" s="382"/>
      <c r="H27" s="382"/>
    </row>
    <row r="28" spans="1:8">
      <c r="A28" s="86"/>
      <c r="B28" s="86"/>
      <c r="C28" s="86"/>
      <c r="D28" s="86"/>
      <c r="E28" s="86"/>
      <c r="F28" s="86"/>
      <c r="G28" s="86"/>
      <c r="H28" s="86"/>
    </row>
    <row r="29" spans="1:8">
      <c r="A29" s="316" t="s">
        <v>5397</v>
      </c>
      <c r="B29" s="316"/>
      <c r="C29" s="316"/>
      <c r="D29" s="316"/>
      <c r="E29" s="316"/>
      <c r="F29" s="316"/>
      <c r="G29" s="316"/>
      <c r="H29" s="316"/>
    </row>
    <row r="30" spans="1:8" ht="17.399999999999999" customHeight="1">
      <c r="A30" s="14" t="s">
        <v>512</v>
      </c>
      <c r="B30" s="14" t="s">
        <v>795</v>
      </c>
      <c r="C30" s="14" t="s">
        <v>796</v>
      </c>
      <c r="D30" s="14" t="s">
        <v>797</v>
      </c>
      <c r="E30" s="14" t="s">
        <v>513</v>
      </c>
      <c r="F30" s="14" t="s">
        <v>798</v>
      </c>
    </row>
    <row r="31" spans="1:8" ht="10.199999999999999" customHeight="1">
      <c r="A31" s="16" t="str">
        <f>CALCOLO!A48</f>
        <v>Gen</v>
      </c>
      <c r="B31" s="17">
        <f>CALCOLO!C48</f>
        <v>6104</v>
      </c>
      <c r="C31" s="17">
        <f>CALCOLO!D48</f>
        <v>1476</v>
      </c>
      <c r="D31" s="17">
        <f>CALCOLO!E48</f>
        <v>1000</v>
      </c>
      <c r="E31" s="17">
        <f>CALCOLO!F48</f>
        <v>4761.12</v>
      </c>
      <c r="F31" s="17">
        <f>CALCOLO!G48</f>
        <v>6104</v>
      </c>
    </row>
    <row r="32" spans="1:8" ht="10.199999999999999" customHeight="1">
      <c r="A32" s="16" t="str">
        <f>CALCOLO!A49</f>
        <v>Feb</v>
      </c>
      <c r="B32" s="17">
        <f>CALCOLO!C49</f>
        <v>6204</v>
      </c>
      <c r="C32" s="17">
        <f>CALCOLO!D49</f>
        <v>976</v>
      </c>
      <c r="D32" s="17">
        <f>CALCOLO!E49</f>
        <v>1000</v>
      </c>
      <c r="E32" s="17">
        <f>CALCOLO!F49</f>
        <v>4839.12</v>
      </c>
      <c r="F32" s="17">
        <f>CALCOLO!G49</f>
        <v>12308</v>
      </c>
    </row>
    <row r="33" spans="1:6" ht="10.199999999999999" customHeight="1">
      <c r="A33" s="16" t="str">
        <f>CALCOLO!A50</f>
        <v>Mar</v>
      </c>
      <c r="B33" s="17">
        <f>CALCOLO!C50</f>
        <v>6304</v>
      </c>
      <c r="C33" s="17">
        <f>CALCOLO!D50</f>
        <v>2074</v>
      </c>
      <c r="D33" s="17">
        <f>CALCOLO!E50</f>
        <v>1000</v>
      </c>
      <c r="E33" s="17">
        <f>CALCOLO!F50</f>
        <v>4917.12</v>
      </c>
      <c r="F33" s="17">
        <f>CALCOLO!G50</f>
        <v>18612</v>
      </c>
    </row>
    <row r="34" spans="1:6" ht="10.199999999999999" customHeight="1">
      <c r="A34" s="16" t="str">
        <f>CALCOLO!A51</f>
        <v>Apr</v>
      </c>
      <c r="B34" s="17">
        <f>CALCOLO!C51</f>
        <v>7404</v>
      </c>
      <c r="C34" s="17">
        <f>CALCOLO!D51</f>
        <v>2562</v>
      </c>
      <c r="D34" s="17">
        <f>CALCOLO!E51</f>
        <v>1000</v>
      </c>
      <c r="E34" s="17">
        <f>CALCOLO!F51</f>
        <v>5775.12</v>
      </c>
      <c r="F34" s="17">
        <f>CALCOLO!G51</f>
        <v>26016</v>
      </c>
    </row>
    <row r="35" spans="1:6" ht="10.199999999999999" customHeight="1">
      <c r="A35" s="16" t="str">
        <f>CALCOLO!A52</f>
        <v>Mag</v>
      </c>
      <c r="B35" s="17">
        <f>CALCOLO!C52</f>
        <v>7004</v>
      </c>
      <c r="C35" s="17">
        <f>CALCOLO!D52</f>
        <v>3172</v>
      </c>
      <c r="D35" s="17">
        <f>CALCOLO!E52</f>
        <v>1000</v>
      </c>
      <c r="E35" s="17">
        <f>CALCOLO!F52</f>
        <v>5463.12</v>
      </c>
      <c r="F35" s="17">
        <f>CALCOLO!G52</f>
        <v>33020</v>
      </c>
    </row>
    <row r="36" spans="1:6" ht="10.199999999999999" customHeight="1">
      <c r="A36" s="16" t="str">
        <f>CALCOLO!A53</f>
        <v>Giu</v>
      </c>
      <c r="B36" s="17">
        <f>CALCOLO!C53</f>
        <v>8104</v>
      </c>
      <c r="C36" s="17">
        <f>CALCOLO!D53</f>
        <v>2440</v>
      </c>
      <c r="D36" s="17">
        <f>CALCOLO!E53</f>
        <v>1000</v>
      </c>
      <c r="E36" s="17">
        <f>CALCOLO!F53</f>
        <v>6321.12</v>
      </c>
      <c r="F36" s="17">
        <f>CALCOLO!G53</f>
        <v>41124</v>
      </c>
    </row>
    <row r="37" spans="1:6" ht="10.199999999999999" customHeight="1">
      <c r="A37" s="16" t="str">
        <f>CALCOLO!A54</f>
        <v>Lug</v>
      </c>
      <c r="B37" s="17">
        <f>CALCOLO!C54</f>
        <v>7504</v>
      </c>
      <c r="C37" s="17">
        <f>CALCOLO!D54</f>
        <v>1769</v>
      </c>
      <c r="D37" s="17">
        <f>CALCOLO!E54</f>
        <v>1000</v>
      </c>
      <c r="E37" s="17">
        <f>CALCOLO!F54</f>
        <v>5853.12</v>
      </c>
      <c r="F37" s="17">
        <f>CALCOLO!G54</f>
        <v>48628</v>
      </c>
    </row>
    <row r="38" spans="1:6" ht="10.199999999999999" customHeight="1">
      <c r="A38" s="16" t="str">
        <f>CALCOLO!A55</f>
        <v>Ago</v>
      </c>
      <c r="B38" s="17">
        <f>CALCOLO!C55</f>
        <v>4202</v>
      </c>
      <c r="C38" s="17">
        <f>CALCOLO!D55</f>
        <v>1096</v>
      </c>
      <c r="D38" s="17">
        <f>CALCOLO!E55</f>
        <v>1500</v>
      </c>
      <c r="E38" s="17">
        <f>CALCOLO!F55</f>
        <v>3277.56</v>
      </c>
      <c r="F38" s="17">
        <f>CALCOLO!G55</f>
        <v>52830</v>
      </c>
    </row>
    <row r="39" spans="1:6" ht="10.199999999999999" customHeight="1">
      <c r="A39" s="16" t="str">
        <f>CALCOLO!A56</f>
        <v>Set</v>
      </c>
      <c r="B39" s="17">
        <f>CALCOLO!C56</f>
        <v>0</v>
      </c>
      <c r="C39" s="17">
        <f>CALCOLO!D56</f>
        <v>0</v>
      </c>
      <c r="D39" s="17">
        <f>CALCOLO!E56</f>
        <v>0</v>
      </c>
      <c r="E39" s="17">
        <f>CALCOLO!F56</f>
        <v>0</v>
      </c>
      <c r="F39" s="17">
        <f>CALCOLO!G56</f>
        <v>52830</v>
      </c>
    </row>
    <row r="40" spans="1:6" ht="10.199999999999999" customHeight="1">
      <c r="A40" s="16" t="str">
        <f>CALCOLO!A57</f>
        <v>Ott</v>
      </c>
      <c r="B40" s="17">
        <f>CALCOLO!C57</f>
        <v>0</v>
      </c>
      <c r="C40" s="17">
        <f>CALCOLO!D57</f>
        <v>0</v>
      </c>
      <c r="D40" s="17">
        <f>CALCOLO!E57</f>
        <v>0</v>
      </c>
      <c r="E40" s="17">
        <f>CALCOLO!F57</f>
        <v>0</v>
      </c>
      <c r="F40" s="17">
        <f>CALCOLO!G57</f>
        <v>52830</v>
      </c>
    </row>
    <row r="41" spans="1:6" ht="10.199999999999999" customHeight="1">
      <c r="A41" s="16" t="str">
        <f>CALCOLO!A58</f>
        <v>Nov</v>
      </c>
      <c r="B41" s="17">
        <f>CALCOLO!C58</f>
        <v>0</v>
      </c>
      <c r="C41" s="17">
        <f>CALCOLO!D58</f>
        <v>0</v>
      </c>
      <c r="D41" s="17">
        <f>CALCOLO!E58</f>
        <v>0</v>
      </c>
      <c r="E41" s="17">
        <f>CALCOLO!F58</f>
        <v>0</v>
      </c>
      <c r="F41" s="17">
        <f>CALCOLO!G58</f>
        <v>52830</v>
      </c>
    </row>
    <row r="42" spans="1:6" ht="10.199999999999999" customHeight="1">
      <c r="A42" s="16" t="str">
        <f>CALCOLO!A59</f>
        <v>Dic</v>
      </c>
      <c r="B42" s="17">
        <f>CALCOLO!C59</f>
        <v>0</v>
      </c>
      <c r="C42" s="17">
        <f>CALCOLO!D59</f>
        <v>0</v>
      </c>
      <c r="D42" s="17">
        <f>CALCOLO!E59</f>
        <v>0</v>
      </c>
      <c r="E42" s="17">
        <f>CALCOLO!F59</f>
        <v>0</v>
      </c>
      <c r="F42" s="17">
        <f>CALCOLO!G59</f>
        <v>52830</v>
      </c>
    </row>
    <row r="60" spans="1:8">
      <c r="A60" s="276" t="s">
        <v>5398</v>
      </c>
      <c r="B60" s="276"/>
      <c r="C60" s="276"/>
      <c r="D60" s="276"/>
      <c r="E60" s="276" t="s">
        <v>5168</v>
      </c>
      <c r="F60" s="276"/>
      <c r="G60" s="276"/>
      <c r="H60" s="276"/>
    </row>
    <row r="61" spans="1:8">
      <c r="A61" s="15" t="s">
        <v>5399</v>
      </c>
      <c r="B61" s="385">
        <f>CALCOLO!B17</f>
        <v>10742.769179999999</v>
      </c>
      <c r="C61" s="386"/>
      <c r="D61" s="386"/>
      <c r="E61" s="15" t="s">
        <v>4996</v>
      </c>
      <c r="F61" s="394" t="str">
        <f>SIMULATORE!B5</f>
        <v>Realistico</v>
      </c>
      <c r="G61" s="394"/>
      <c r="H61" s="394"/>
    </row>
    <row r="62" spans="1:8">
      <c r="A62" s="15" t="s">
        <v>5400</v>
      </c>
      <c r="B62" s="385">
        <f>CALCOLO!B18</f>
        <v>5000</v>
      </c>
      <c r="C62" s="386"/>
      <c r="D62" s="386"/>
      <c r="E62" s="15" t="s">
        <v>5401</v>
      </c>
      <c r="F62" s="395">
        <f>INDEX(SIMULATORE!$B$9:$B$11,MATCH(SIMULATORE!$B$5,SIMULATORE!$A$9:$A$11,0))</f>
        <v>87000</v>
      </c>
      <c r="G62" s="395"/>
      <c r="H62" s="395"/>
    </row>
    <row r="63" spans="1:8">
      <c r="A63" s="15" t="s">
        <v>732</v>
      </c>
      <c r="B63" s="385">
        <f>CALCOLO!B19</f>
        <v>36207.4</v>
      </c>
      <c r="C63" s="386"/>
      <c r="D63" s="386"/>
      <c r="E63" s="15" t="s">
        <v>5402</v>
      </c>
      <c r="F63" s="395">
        <f>INDEX(SIMULATORE!$F$9:$F$11,MATCH(SIMULATORE!$B$5,SIMULATORE!$A$9:$A$11,0))</f>
        <v>17691.101999999999</v>
      </c>
      <c r="G63" s="395"/>
      <c r="H63" s="395"/>
    </row>
    <row r="64" spans="1:8">
      <c r="A64" s="15" t="s">
        <v>826</v>
      </c>
      <c r="B64" s="385">
        <f>CALCOLO!B21</f>
        <v>5431.11</v>
      </c>
      <c r="C64" s="386"/>
      <c r="D64" s="386"/>
      <c r="E64" s="15" t="s">
        <v>5403</v>
      </c>
      <c r="F64" s="395">
        <f>INDEX(SIMULATORE!$H$9:$H$11,MATCH(SIMULATORE!$B$5,SIMULATORE!$A$9:$A$11,0))</f>
        <v>7525.3346999999994</v>
      </c>
      <c r="G64" s="395"/>
      <c r="H64" s="395"/>
    </row>
    <row r="65" spans="1:8">
      <c r="A65" s="15" t="s">
        <v>5404</v>
      </c>
      <c r="B65" s="385">
        <f>CALCOLO!B23</f>
        <v>16173.87918</v>
      </c>
      <c r="C65" s="386"/>
      <c r="D65" s="386"/>
      <c r="E65" s="15" t="s">
        <v>5405</v>
      </c>
      <c r="F65" s="395">
        <f>INDEX(SIMULATORE!$J$9:$J$11,MATCH(SIMULATORE!$B$5,SIMULATORE!$A$9:$A$11,0))</f>
        <v>36183.563300000002</v>
      </c>
      <c r="G65" s="395"/>
      <c r="H65" s="395"/>
    </row>
    <row r="66" spans="1:8">
      <c r="A66" s="15" t="s">
        <v>751</v>
      </c>
      <c r="B66" s="385">
        <f>CALCOLO!B24</f>
        <v>8500</v>
      </c>
      <c r="C66" s="393"/>
      <c r="D66" s="393"/>
      <c r="E66" s="15" t="s">
        <v>66</v>
      </c>
      <c r="F66" s="394" t="str">
        <f>INDEX(SIMULATORE!$M$9:$M$11,MATCH(SIMULATORE!$B$5,SIMULATORE!$A$9:$A$11,0))</f>
        <v>ATTENZIONE · USCITA DAL REGIME</v>
      </c>
      <c r="G66" s="394"/>
      <c r="H66" s="394"/>
    </row>
    <row r="67" spans="1:8">
      <c r="A67" t="s">
        <v>5406</v>
      </c>
      <c r="B67" s="46">
        <f>CALCOLO!B25</f>
        <v>7673.8791799999999</v>
      </c>
    </row>
    <row r="69" spans="1:8">
      <c r="A69" s="322" t="s">
        <v>5407</v>
      </c>
      <c r="B69" s="322"/>
      <c r="C69" s="322"/>
      <c r="D69" s="322"/>
      <c r="E69" s="322"/>
      <c r="F69" s="322"/>
      <c r="G69" s="322"/>
      <c r="H69" s="322"/>
    </row>
    <row r="70" spans="1:8">
      <c r="A70" s="14" t="s">
        <v>5408</v>
      </c>
      <c r="B70" s="14" t="s">
        <v>5409</v>
      </c>
      <c r="C70" s="14" t="s">
        <v>5410</v>
      </c>
      <c r="D70" s="14" t="s">
        <v>5411</v>
      </c>
      <c r="E70" s="14" t="s">
        <v>5412</v>
      </c>
      <c r="F70" s="14" t="s">
        <v>5413</v>
      </c>
      <c r="G70" s="14" t="s">
        <v>47</v>
      </c>
      <c r="H70" s="14" t="s">
        <v>397</v>
      </c>
    </row>
    <row r="71" spans="1:8" ht="36">
      <c r="A71" s="18">
        <f>CENTRO_CONTROLLI!B3</f>
        <v>0</v>
      </c>
      <c r="B71" s="18">
        <f>CENTRO_CONTROLLI!D3</f>
        <v>6</v>
      </c>
      <c r="C71" s="18">
        <f>CENTRO_CONTROLLI!F3</f>
        <v>31</v>
      </c>
      <c r="D71" s="18" t="str">
        <f>CENTRO_CONTROLLI!G3</f>
        <v>DA MONITORARE</v>
      </c>
      <c r="E71" s="19">
        <f>SUMIFS(SCADENZIARIO!P11:P50,SCADENZIARIO!J11:J50,"SCADUTO")</f>
        <v>0</v>
      </c>
      <c r="F71" s="20">
        <f>MAX(CLIENTI!J10:J59)</f>
        <v>0.31058110921824722</v>
      </c>
      <c r="G71" s="20">
        <f>CALCOLO!B26</f>
        <v>0.52553873473413693</v>
      </c>
      <c r="H71" s="18" t="str">
        <f>CALCOLO!B31</f>
        <v>ATTENZIONE · PROIEZIONE OLTRE 85.000 €</v>
      </c>
    </row>
    <row r="74" spans="1:8" ht="13.35" customHeight="1">
      <c r="A74" s="371" t="s">
        <v>5414</v>
      </c>
      <c r="B74" s="371"/>
      <c r="C74" s="371"/>
      <c r="D74" s="371"/>
      <c r="E74" s="371"/>
      <c r="F74" s="371"/>
      <c r="G74" s="371"/>
      <c r="H74" s="371"/>
    </row>
    <row r="75" spans="1:8" ht="13.35" customHeight="1">
      <c r="A75" s="371"/>
      <c r="B75" s="371"/>
      <c r="C75" s="371"/>
      <c r="D75" s="371"/>
      <c r="E75" s="371"/>
      <c r="F75" s="371"/>
      <c r="G75" s="371"/>
      <c r="H75" s="371"/>
    </row>
    <row r="76" spans="1:8" ht="13.35" customHeight="1">
      <c r="A76" s="371"/>
      <c r="B76" s="371"/>
      <c r="C76" s="371"/>
      <c r="D76" s="371"/>
      <c r="E76" s="371"/>
      <c r="F76" s="371"/>
      <c r="G76" s="371"/>
      <c r="H76" s="371"/>
    </row>
    <row r="77" spans="1:8" ht="13.35" customHeight="1">
      <c r="A77" s="371"/>
      <c r="B77" s="371"/>
      <c r="C77" s="371"/>
      <c r="D77" s="371"/>
      <c r="E77" s="371"/>
      <c r="F77" s="371"/>
      <c r="G77" s="371"/>
      <c r="H77" s="371"/>
    </row>
    <row r="78" spans="1:8">
      <c r="A78" s="275"/>
      <c r="B78" s="275"/>
      <c r="C78" s="275"/>
      <c r="D78" s="275"/>
      <c r="E78" s="275"/>
      <c r="F78" s="275"/>
      <c r="G78" s="275"/>
      <c r="H78" s="275"/>
    </row>
    <row r="79" spans="1:8">
      <c r="A79" s="391" t="s">
        <v>5415</v>
      </c>
      <c r="B79" s="391"/>
      <c r="C79" s="391"/>
      <c r="D79" s="391" t="s">
        <v>5416</v>
      </c>
      <c r="E79" s="391"/>
      <c r="F79" s="391"/>
      <c r="G79" s="391" t="s">
        <v>5417</v>
      </c>
      <c r="H79" s="391"/>
    </row>
    <row r="82" spans="1:8" hidden="1">
      <c r="A82" s="346" t="s">
        <v>422</v>
      </c>
      <c r="B82" s="346"/>
      <c r="C82" s="346" t="s">
        <v>143</v>
      </c>
      <c r="D82" s="346"/>
      <c r="E82" s="346" t="s">
        <v>473</v>
      </c>
      <c r="F82" s="346"/>
      <c r="G82" s="346" t="s">
        <v>155</v>
      </c>
      <c r="H82" s="346"/>
    </row>
  </sheetData>
  <mergeCells count="57">
    <mergeCell ref="A1:H2"/>
    <mergeCell ref="A11:H11"/>
    <mergeCell ref="E19:F19"/>
    <mergeCell ref="A24:B24"/>
    <mergeCell ref="A74:H78"/>
    <mergeCell ref="B63:D63"/>
    <mergeCell ref="B64:D64"/>
    <mergeCell ref="B65:D65"/>
    <mergeCell ref="B66:D66"/>
    <mergeCell ref="F61:H61"/>
    <mergeCell ref="F62:H62"/>
    <mergeCell ref="F63:H63"/>
    <mergeCell ref="F64:H64"/>
    <mergeCell ref="F65:H65"/>
    <mergeCell ref="F66:H66"/>
    <mergeCell ref="A29:H29"/>
    <mergeCell ref="A82:B82"/>
    <mergeCell ref="C82:D82"/>
    <mergeCell ref="E82:F82"/>
    <mergeCell ref="G82:H82"/>
    <mergeCell ref="A69:H69"/>
    <mergeCell ref="A79:C79"/>
    <mergeCell ref="D79:F79"/>
    <mergeCell ref="G79:H79"/>
    <mergeCell ref="A60:D60"/>
    <mergeCell ref="E60:H60"/>
    <mergeCell ref="B61:D61"/>
    <mergeCell ref="B62:D62"/>
    <mergeCell ref="G24:H24"/>
    <mergeCell ref="G25:H27"/>
    <mergeCell ref="A25:B27"/>
    <mergeCell ref="C24:D24"/>
    <mergeCell ref="C25:D27"/>
    <mergeCell ref="E24:F24"/>
    <mergeCell ref="E25:F27"/>
    <mergeCell ref="A12:H12"/>
    <mergeCell ref="A13:H16"/>
    <mergeCell ref="A18:H18"/>
    <mergeCell ref="G19:H19"/>
    <mergeCell ref="G20:H22"/>
    <mergeCell ref="A19:B19"/>
    <mergeCell ref="A20:B22"/>
    <mergeCell ref="C19:D19"/>
    <mergeCell ref="C20:D22"/>
    <mergeCell ref="E20:F22"/>
    <mergeCell ref="B8:D8"/>
    <mergeCell ref="F8:H8"/>
    <mergeCell ref="B9:D9"/>
    <mergeCell ref="F9:H9"/>
    <mergeCell ref="B10:D10"/>
    <mergeCell ref="F10:H10"/>
    <mergeCell ref="A3:H3"/>
    <mergeCell ref="A5:H5"/>
    <mergeCell ref="B6:D6"/>
    <mergeCell ref="F6:H6"/>
    <mergeCell ref="B7:D7"/>
    <mergeCell ref="F7:H7"/>
  </mergeCells>
  <conditionalFormatting sqref="A71">
    <cfRule type="cellIs" dxfId="1" priority="2" operator="greaterThan">
      <formula>0</formula>
    </cfRule>
  </conditionalFormatting>
  <conditionalFormatting sqref="B71">
    <cfRule type="cellIs" dxfId="0" priority="3" operator="greaterThan">
      <formula>0</formula>
    </cfRule>
  </conditionalFormatting>
  <conditionalFormatting sqref="F31:F42">
    <cfRule type="dataBar" priority="1">
      <dataBar>
        <cfvo type="min"/>
        <cfvo type="max"/>
        <color rgb="FF2F80ED"/>
      </dataBar>
    </cfRule>
    <cfRule type="dataBar" priority="4">
      <dataBar>
        <cfvo type="min"/>
        <cfvo type="max"/>
        <color rgb="FF2F80ED"/>
      </dataBar>
    </cfRule>
    <cfRule type="dataBar" priority="5">
      <dataBar>
        <cfvo type="min"/>
        <cfvo type="max"/>
        <color rgb="FF2F80ED"/>
      </dataBar>
    </cfRule>
    <cfRule type="dataBar" priority="6">
      <dataBar>
        <cfvo type="min"/>
        <cfvo type="max"/>
        <color rgb="FF2F80ED"/>
      </dataBar>
      <extLst>
        <ext xmlns:x14="http://schemas.microsoft.com/office/spreadsheetml/2009/9/main" uri="{B025F937-C7B1-47D3-B67F-A62EFF666E3E}">
          <x14:id>{862F2AD1-6CF1-5DDE-B4FF-157B4391C559}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2F2AD1-6CF1-5DDE-B4FF-157B4391C559}">
            <x14:dataBar>
              <x14:cfvo type="min"/>
              <x14:cfvo type="max"/>
              <x14:negativeFillColor auto="1"/>
              <x14:axisColor auto="1"/>
            </x14:dataBar>
          </x14:cfRule>
          <xm:sqref>F31:F42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67"/>
  <sheetViews>
    <sheetView topLeftCell="A143" workbookViewId="0">
      <selection activeCell="A161" sqref="A161:XFD167"/>
    </sheetView>
  </sheetViews>
  <sheetFormatPr defaultColWidth="0" defaultRowHeight="13.8"/>
  <cols>
    <col min="1" max="1" width="14" customWidth="1"/>
    <col min="2" max="2" width="12" customWidth="1"/>
    <col min="3" max="3" width="13" customWidth="1"/>
    <col min="4" max="4" width="12" customWidth="1"/>
    <col min="5" max="5" width="20" customWidth="1"/>
    <col min="6" max="6" width="28" customWidth="1"/>
    <col min="7" max="7" width="22" customWidth="1"/>
    <col min="8" max="10" width="16" customWidth="1"/>
    <col min="11" max="11" width="18" customWidth="1"/>
    <col min="12" max="12" width="28" customWidth="1"/>
    <col min="13" max="13" width="14" customWidth="1"/>
    <col min="14" max="16384" width="8.796875" hidden="1"/>
  </cols>
  <sheetData>
    <row r="1" spans="1:13">
      <c r="A1" s="280" t="s">
        <v>5418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3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</row>
    <row r="3" spans="1:13" ht="14.4">
      <c r="A3" s="396" t="s">
        <v>5419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</row>
    <row r="5" spans="1:13">
      <c r="A5" s="397" t="s">
        <v>5420</v>
      </c>
      <c r="B5" s="397"/>
      <c r="C5" s="397"/>
      <c r="E5" s="397" t="s">
        <v>5421</v>
      </c>
      <c r="F5" s="397"/>
      <c r="G5" s="397"/>
      <c r="I5" s="397" t="s">
        <v>5422</v>
      </c>
      <c r="J5" s="397"/>
      <c r="K5" s="397"/>
    </row>
    <row r="6" spans="1:13" ht="17.399999999999999">
      <c r="A6" s="398">
        <f>CONFIGURAZIONE!$B$46</f>
        <v>5000</v>
      </c>
      <c r="B6" s="398"/>
      <c r="C6" s="398"/>
      <c r="E6" s="399">
        <f>COUNTIFS($D$10:$D$159,CONFIGURAZIONE!$B$7,$M$10:$M$159,1,$J$10:$J$159,"&gt;0")</f>
        <v>2</v>
      </c>
      <c r="F6" s="399"/>
      <c r="G6" s="399"/>
      <c r="I6" s="399" t="str">
        <f>CONFIGURAZIONE!$B$45</f>
        <v>Contributi versati nell'anno</v>
      </c>
      <c r="J6" s="399"/>
      <c r="K6" s="399"/>
    </row>
    <row r="8" spans="1:13">
      <c r="A8" s="400" t="s">
        <v>5423</v>
      </c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</row>
    <row r="9" spans="1:13" ht="27.6">
      <c r="A9" s="50" t="s">
        <v>5424</v>
      </c>
      <c r="B9" s="50" t="s">
        <v>500</v>
      </c>
      <c r="C9" s="50" t="s">
        <v>581</v>
      </c>
      <c r="D9" s="50" t="s">
        <v>587</v>
      </c>
      <c r="E9" s="50" t="s">
        <v>5003</v>
      </c>
      <c r="F9" s="50" t="s">
        <v>5002</v>
      </c>
      <c r="G9" s="50" t="s">
        <v>5425</v>
      </c>
      <c r="H9" s="50" t="s">
        <v>5426</v>
      </c>
      <c r="I9" s="50" t="s">
        <v>5427</v>
      </c>
      <c r="J9" s="50" t="s">
        <v>5428</v>
      </c>
      <c r="K9" s="50" t="s">
        <v>5429</v>
      </c>
      <c r="L9" s="50" t="s">
        <v>67</v>
      </c>
      <c r="M9" s="50" t="s">
        <v>517</v>
      </c>
    </row>
    <row r="10" spans="1:13">
      <c r="A10" s="49" t="s">
        <v>5430</v>
      </c>
      <c r="B10" s="49" t="s">
        <v>522</v>
      </c>
      <c r="C10" s="51">
        <v>46203</v>
      </c>
      <c r="D10" s="43">
        <f t="shared" ref="D10:D41" si="0">IF(C10="","",YEAR(C10))</f>
        <v>2026</v>
      </c>
      <c r="E10" s="49" t="s">
        <v>5014</v>
      </c>
      <c r="F10" s="49" t="s">
        <v>5013</v>
      </c>
      <c r="G10" s="49" t="s">
        <v>5431</v>
      </c>
      <c r="H10" s="52">
        <v>3600</v>
      </c>
      <c r="I10" s="52" t="s">
        <v>233</v>
      </c>
      <c r="J10" s="53">
        <f t="shared" ref="J10:J41" si="1">IF(OR(H10="",I10&lt;&gt;"Sì"),0,H10)</f>
        <v>3600</v>
      </c>
      <c r="K10" s="49" t="s">
        <v>5432</v>
      </c>
      <c r="L10" s="49" t="s">
        <v>5433</v>
      </c>
      <c r="M10" s="43">
        <f>IF(A10="",0,IF(B10="ANNULLATO",0,IF(AND(B10="DEMO",CONFIGURAZIONE!$B$64="No"),0,1)))</f>
        <v>1</v>
      </c>
    </row>
    <row r="11" spans="1:13">
      <c r="A11" s="49" t="s">
        <v>5434</v>
      </c>
      <c r="B11" s="49" t="s">
        <v>522</v>
      </c>
      <c r="C11" s="51">
        <v>46203</v>
      </c>
      <c r="D11" s="43">
        <f t="shared" si="0"/>
        <v>2026</v>
      </c>
      <c r="E11" s="49" t="s">
        <v>5014</v>
      </c>
      <c r="F11" s="49" t="s">
        <v>5025</v>
      </c>
      <c r="G11" s="49" t="s">
        <v>5435</v>
      </c>
      <c r="H11" s="52">
        <v>1400</v>
      </c>
      <c r="I11" s="52" t="s">
        <v>233</v>
      </c>
      <c r="J11" s="53">
        <f t="shared" si="1"/>
        <v>1400</v>
      </c>
      <c r="K11" s="49" t="s">
        <v>5432</v>
      </c>
      <c r="L11" s="49" t="s">
        <v>5433</v>
      </c>
      <c r="M11" s="43">
        <f>IF(A11="",0,IF(B11="ANNULLATO",0,IF(AND(B11="DEMO",CONFIGURAZIONE!$B$64="No"),0,1)))</f>
        <v>1</v>
      </c>
    </row>
    <row r="12" spans="1:13">
      <c r="A12" s="49"/>
      <c r="B12" s="49"/>
      <c r="C12" s="51"/>
      <c r="D12" s="43" t="str">
        <f t="shared" si="0"/>
        <v/>
      </c>
      <c r="E12" s="49"/>
      <c r="F12" s="49"/>
      <c r="G12" s="49"/>
      <c r="H12" s="52"/>
      <c r="I12" s="52"/>
      <c r="J12" s="53">
        <f t="shared" si="1"/>
        <v>0</v>
      </c>
      <c r="K12" s="49"/>
      <c r="L12" s="49"/>
      <c r="M12" s="43">
        <f>IF(A12="",0,IF(B12="ANNULLATO",0,IF(AND(B12="DEMO",CONFIGURAZIONE!$B$64="No"),0,1)))</f>
        <v>0</v>
      </c>
    </row>
    <row r="13" spans="1:13">
      <c r="A13" s="49"/>
      <c r="B13" s="49"/>
      <c r="C13" s="51"/>
      <c r="D13" s="43" t="str">
        <f t="shared" si="0"/>
        <v/>
      </c>
      <c r="E13" s="49"/>
      <c r="F13" s="49"/>
      <c r="G13" s="49"/>
      <c r="H13" s="52"/>
      <c r="I13" s="52"/>
      <c r="J13" s="53">
        <f t="shared" si="1"/>
        <v>0</v>
      </c>
      <c r="K13" s="49"/>
      <c r="L13" s="49"/>
      <c r="M13" s="43">
        <f>IF(A13="",0,IF(B13="ANNULLATO",0,IF(AND(B13="DEMO",CONFIGURAZIONE!$B$64="No"),0,1)))</f>
        <v>0</v>
      </c>
    </row>
    <row r="14" spans="1:13">
      <c r="A14" s="49"/>
      <c r="B14" s="49"/>
      <c r="C14" s="51"/>
      <c r="D14" s="43" t="str">
        <f t="shared" si="0"/>
        <v/>
      </c>
      <c r="E14" s="49"/>
      <c r="F14" s="49"/>
      <c r="G14" s="49"/>
      <c r="H14" s="52"/>
      <c r="I14" s="52"/>
      <c r="J14" s="53">
        <f t="shared" si="1"/>
        <v>0</v>
      </c>
      <c r="K14" s="49"/>
      <c r="L14" s="49"/>
      <c r="M14" s="43">
        <f>IF(A14="",0,IF(B14="ANNULLATO",0,IF(AND(B14="DEMO",CONFIGURAZIONE!$B$64="No"),0,1)))</f>
        <v>0</v>
      </c>
    </row>
    <row r="15" spans="1:13">
      <c r="A15" s="49"/>
      <c r="B15" s="49"/>
      <c r="C15" s="51"/>
      <c r="D15" s="43" t="str">
        <f t="shared" si="0"/>
        <v/>
      </c>
      <c r="E15" s="49"/>
      <c r="F15" s="49"/>
      <c r="G15" s="49"/>
      <c r="H15" s="52"/>
      <c r="I15" s="52"/>
      <c r="J15" s="53">
        <f t="shared" si="1"/>
        <v>0</v>
      </c>
      <c r="K15" s="49"/>
      <c r="L15" s="49"/>
      <c r="M15" s="43">
        <f>IF(A15="",0,IF(B15="ANNULLATO",0,IF(AND(B15="DEMO",CONFIGURAZIONE!$B$64="No"),0,1)))</f>
        <v>0</v>
      </c>
    </row>
    <row r="16" spans="1:13">
      <c r="A16" s="49"/>
      <c r="B16" s="49"/>
      <c r="C16" s="51"/>
      <c r="D16" s="43" t="str">
        <f t="shared" si="0"/>
        <v/>
      </c>
      <c r="E16" s="49"/>
      <c r="F16" s="49"/>
      <c r="G16" s="49"/>
      <c r="H16" s="52"/>
      <c r="I16" s="52"/>
      <c r="J16" s="53">
        <f t="shared" si="1"/>
        <v>0</v>
      </c>
      <c r="K16" s="49"/>
      <c r="L16" s="49"/>
      <c r="M16" s="43">
        <f>IF(A16="",0,IF(B16="ANNULLATO",0,IF(AND(B16="DEMO",CONFIGURAZIONE!$B$64="No"),0,1)))</f>
        <v>0</v>
      </c>
    </row>
    <row r="17" spans="1:13">
      <c r="A17" s="49"/>
      <c r="B17" s="49"/>
      <c r="C17" s="51"/>
      <c r="D17" s="43" t="str">
        <f t="shared" si="0"/>
        <v/>
      </c>
      <c r="E17" s="49"/>
      <c r="F17" s="49"/>
      <c r="G17" s="49"/>
      <c r="H17" s="52"/>
      <c r="I17" s="52"/>
      <c r="J17" s="53">
        <f t="shared" si="1"/>
        <v>0</v>
      </c>
      <c r="K17" s="49"/>
      <c r="L17" s="49"/>
      <c r="M17" s="43">
        <f>IF(A17="",0,IF(B17="ANNULLATO",0,IF(AND(B17="DEMO",CONFIGURAZIONE!$B$64="No"),0,1)))</f>
        <v>0</v>
      </c>
    </row>
    <row r="18" spans="1:13">
      <c r="A18" s="49"/>
      <c r="B18" s="49"/>
      <c r="C18" s="51"/>
      <c r="D18" s="43" t="str">
        <f t="shared" si="0"/>
        <v/>
      </c>
      <c r="E18" s="49"/>
      <c r="F18" s="49"/>
      <c r="G18" s="49"/>
      <c r="H18" s="52"/>
      <c r="I18" s="52"/>
      <c r="J18" s="53">
        <f t="shared" si="1"/>
        <v>0</v>
      </c>
      <c r="K18" s="49"/>
      <c r="L18" s="49"/>
      <c r="M18" s="43">
        <f>IF(A18="",0,IF(B18="ANNULLATO",0,IF(AND(B18="DEMO",CONFIGURAZIONE!$B$64="No"),0,1)))</f>
        <v>0</v>
      </c>
    </row>
    <row r="19" spans="1:13">
      <c r="A19" s="49"/>
      <c r="B19" s="49"/>
      <c r="C19" s="51"/>
      <c r="D19" s="43" t="str">
        <f t="shared" si="0"/>
        <v/>
      </c>
      <c r="E19" s="49"/>
      <c r="F19" s="49"/>
      <c r="G19" s="49"/>
      <c r="H19" s="52"/>
      <c r="I19" s="52"/>
      <c r="J19" s="53">
        <f t="shared" si="1"/>
        <v>0</v>
      </c>
      <c r="K19" s="49"/>
      <c r="L19" s="49"/>
      <c r="M19" s="43">
        <f>IF(A19="",0,IF(B19="ANNULLATO",0,IF(AND(B19="DEMO",CONFIGURAZIONE!$B$64="No"),0,1)))</f>
        <v>0</v>
      </c>
    </row>
    <row r="20" spans="1:13">
      <c r="A20" s="49"/>
      <c r="B20" s="49"/>
      <c r="C20" s="51"/>
      <c r="D20" s="43" t="str">
        <f t="shared" si="0"/>
        <v/>
      </c>
      <c r="E20" s="49"/>
      <c r="F20" s="49"/>
      <c r="G20" s="49"/>
      <c r="H20" s="52"/>
      <c r="I20" s="52"/>
      <c r="J20" s="53">
        <f t="shared" si="1"/>
        <v>0</v>
      </c>
      <c r="K20" s="49"/>
      <c r="L20" s="49"/>
      <c r="M20" s="43">
        <f>IF(A20="",0,IF(B20="ANNULLATO",0,IF(AND(B20="DEMO",CONFIGURAZIONE!$B$64="No"),0,1)))</f>
        <v>0</v>
      </c>
    </row>
    <row r="21" spans="1:13">
      <c r="A21" s="49"/>
      <c r="B21" s="49"/>
      <c r="C21" s="51"/>
      <c r="D21" s="43" t="str">
        <f t="shared" si="0"/>
        <v/>
      </c>
      <c r="E21" s="49"/>
      <c r="F21" s="49"/>
      <c r="G21" s="49"/>
      <c r="H21" s="52"/>
      <c r="I21" s="52"/>
      <c r="J21" s="53">
        <f t="shared" si="1"/>
        <v>0</v>
      </c>
      <c r="K21" s="49"/>
      <c r="L21" s="49"/>
      <c r="M21" s="43">
        <f>IF(A21="",0,IF(B21="ANNULLATO",0,IF(AND(B21="DEMO",CONFIGURAZIONE!$B$64="No"),0,1)))</f>
        <v>0</v>
      </c>
    </row>
    <row r="22" spans="1:13">
      <c r="A22" s="49"/>
      <c r="B22" s="49"/>
      <c r="C22" s="51"/>
      <c r="D22" s="43" t="str">
        <f t="shared" si="0"/>
        <v/>
      </c>
      <c r="E22" s="49"/>
      <c r="F22" s="49"/>
      <c r="G22" s="49"/>
      <c r="H22" s="52"/>
      <c r="I22" s="52"/>
      <c r="J22" s="53">
        <f t="shared" si="1"/>
        <v>0</v>
      </c>
      <c r="K22" s="49"/>
      <c r="L22" s="49"/>
      <c r="M22" s="43">
        <f>IF(A22="",0,IF(B22="ANNULLATO",0,IF(AND(B22="DEMO",CONFIGURAZIONE!$B$64="No"),0,1)))</f>
        <v>0</v>
      </c>
    </row>
    <row r="23" spans="1:13">
      <c r="A23" s="49"/>
      <c r="B23" s="49"/>
      <c r="C23" s="51"/>
      <c r="D23" s="43" t="str">
        <f t="shared" si="0"/>
        <v/>
      </c>
      <c r="E23" s="49"/>
      <c r="F23" s="49"/>
      <c r="G23" s="49"/>
      <c r="H23" s="52"/>
      <c r="I23" s="52"/>
      <c r="J23" s="53">
        <f t="shared" si="1"/>
        <v>0</v>
      </c>
      <c r="K23" s="49"/>
      <c r="L23" s="49"/>
      <c r="M23" s="43">
        <f>IF(A23="",0,IF(B23="ANNULLATO",0,IF(AND(B23="DEMO",CONFIGURAZIONE!$B$64="No"),0,1)))</f>
        <v>0</v>
      </c>
    </row>
    <row r="24" spans="1:13">
      <c r="A24" s="49"/>
      <c r="B24" s="49"/>
      <c r="C24" s="51"/>
      <c r="D24" s="43" t="str">
        <f t="shared" si="0"/>
        <v/>
      </c>
      <c r="E24" s="49"/>
      <c r="F24" s="49"/>
      <c r="G24" s="49"/>
      <c r="H24" s="52"/>
      <c r="I24" s="52"/>
      <c r="J24" s="53">
        <f t="shared" si="1"/>
        <v>0</v>
      </c>
      <c r="K24" s="49"/>
      <c r="L24" s="49"/>
      <c r="M24" s="43">
        <f>IF(A24="",0,IF(B24="ANNULLATO",0,IF(AND(B24="DEMO",CONFIGURAZIONE!$B$64="No"),0,1)))</f>
        <v>0</v>
      </c>
    </row>
    <row r="25" spans="1:13">
      <c r="A25" s="49"/>
      <c r="B25" s="49"/>
      <c r="C25" s="51"/>
      <c r="D25" s="43" t="str">
        <f t="shared" si="0"/>
        <v/>
      </c>
      <c r="E25" s="49"/>
      <c r="F25" s="49"/>
      <c r="G25" s="49"/>
      <c r="H25" s="52"/>
      <c r="I25" s="52"/>
      <c r="J25" s="53">
        <f t="shared" si="1"/>
        <v>0</v>
      </c>
      <c r="K25" s="49"/>
      <c r="L25" s="49"/>
      <c r="M25" s="43">
        <f>IF(A25="",0,IF(B25="ANNULLATO",0,IF(AND(B25="DEMO",CONFIGURAZIONE!$B$64="No"),0,1)))</f>
        <v>0</v>
      </c>
    </row>
    <row r="26" spans="1:13">
      <c r="A26" s="49"/>
      <c r="B26" s="49"/>
      <c r="C26" s="51"/>
      <c r="D26" s="43" t="str">
        <f t="shared" si="0"/>
        <v/>
      </c>
      <c r="E26" s="49"/>
      <c r="F26" s="49"/>
      <c r="G26" s="49"/>
      <c r="H26" s="52"/>
      <c r="I26" s="52"/>
      <c r="J26" s="53">
        <f t="shared" si="1"/>
        <v>0</v>
      </c>
      <c r="K26" s="49"/>
      <c r="L26" s="49"/>
      <c r="M26" s="43">
        <f>IF(A26="",0,IF(B26="ANNULLATO",0,IF(AND(B26="DEMO",CONFIGURAZIONE!$B$64="No"),0,1)))</f>
        <v>0</v>
      </c>
    </row>
    <row r="27" spans="1:13">
      <c r="A27" s="49"/>
      <c r="B27" s="49"/>
      <c r="C27" s="51"/>
      <c r="D27" s="43" t="str">
        <f t="shared" si="0"/>
        <v/>
      </c>
      <c r="E27" s="49"/>
      <c r="F27" s="49"/>
      <c r="G27" s="49"/>
      <c r="H27" s="52"/>
      <c r="I27" s="52"/>
      <c r="J27" s="53">
        <f t="shared" si="1"/>
        <v>0</v>
      </c>
      <c r="K27" s="49"/>
      <c r="L27" s="49"/>
      <c r="M27" s="43">
        <f>IF(A27="",0,IF(B27="ANNULLATO",0,IF(AND(B27="DEMO",CONFIGURAZIONE!$B$64="No"),0,1)))</f>
        <v>0</v>
      </c>
    </row>
    <row r="28" spans="1:13">
      <c r="A28" s="49"/>
      <c r="B28" s="49"/>
      <c r="C28" s="51"/>
      <c r="D28" s="43" t="str">
        <f t="shared" si="0"/>
        <v/>
      </c>
      <c r="E28" s="49"/>
      <c r="F28" s="49"/>
      <c r="G28" s="49"/>
      <c r="H28" s="52"/>
      <c r="I28" s="52"/>
      <c r="J28" s="53">
        <f t="shared" si="1"/>
        <v>0</v>
      </c>
      <c r="K28" s="49"/>
      <c r="L28" s="49"/>
      <c r="M28" s="43">
        <f>IF(A28="",0,IF(B28="ANNULLATO",0,IF(AND(B28="DEMO",CONFIGURAZIONE!$B$64="No"),0,1)))</f>
        <v>0</v>
      </c>
    </row>
    <row r="29" spans="1:13">
      <c r="A29" s="49"/>
      <c r="B29" s="49"/>
      <c r="C29" s="51"/>
      <c r="D29" s="43" t="str">
        <f t="shared" si="0"/>
        <v/>
      </c>
      <c r="E29" s="49"/>
      <c r="F29" s="49"/>
      <c r="G29" s="49"/>
      <c r="H29" s="52"/>
      <c r="I29" s="52"/>
      <c r="J29" s="53">
        <f t="shared" si="1"/>
        <v>0</v>
      </c>
      <c r="K29" s="49"/>
      <c r="L29" s="49"/>
      <c r="M29" s="43">
        <f>IF(A29="",0,IF(B29="ANNULLATO",0,IF(AND(B29="DEMO",CONFIGURAZIONE!$B$64="No"),0,1)))</f>
        <v>0</v>
      </c>
    </row>
    <row r="30" spans="1:13">
      <c r="A30" s="49"/>
      <c r="B30" s="49"/>
      <c r="C30" s="51"/>
      <c r="D30" s="43" t="str">
        <f t="shared" si="0"/>
        <v/>
      </c>
      <c r="E30" s="49"/>
      <c r="F30" s="49"/>
      <c r="G30" s="49"/>
      <c r="H30" s="52"/>
      <c r="I30" s="52"/>
      <c r="J30" s="53">
        <f t="shared" si="1"/>
        <v>0</v>
      </c>
      <c r="K30" s="49"/>
      <c r="L30" s="49"/>
      <c r="M30" s="43">
        <f>IF(A30="",0,IF(B30="ANNULLATO",0,IF(AND(B30="DEMO",CONFIGURAZIONE!$B$64="No"),0,1)))</f>
        <v>0</v>
      </c>
    </row>
    <row r="31" spans="1:13">
      <c r="A31" s="49"/>
      <c r="B31" s="49"/>
      <c r="C31" s="51"/>
      <c r="D31" s="43" t="str">
        <f t="shared" si="0"/>
        <v/>
      </c>
      <c r="E31" s="49"/>
      <c r="F31" s="49"/>
      <c r="G31" s="49"/>
      <c r="H31" s="52"/>
      <c r="I31" s="52"/>
      <c r="J31" s="53">
        <f t="shared" si="1"/>
        <v>0</v>
      </c>
      <c r="K31" s="49"/>
      <c r="L31" s="49"/>
      <c r="M31" s="43">
        <f>IF(A31="",0,IF(B31="ANNULLATO",0,IF(AND(B31="DEMO",CONFIGURAZIONE!$B$64="No"),0,1)))</f>
        <v>0</v>
      </c>
    </row>
    <row r="32" spans="1:13">
      <c r="A32" s="49"/>
      <c r="B32" s="49"/>
      <c r="C32" s="51"/>
      <c r="D32" s="43" t="str">
        <f t="shared" si="0"/>
        <v/>
      </c>
      <c r="E32" s="49"/>
      <c r="F32" s="49"/>
      <c r="G32" s="49"/>
      <c r="H32" s="52"/>
      <c r="I32" s="52"/>
      <c r="J32" s="53">
        <f t="shared" si="1"/>
        <v>0</v>
      </c>
      <c r="K32" s="49"/>
      <c r="L32" s="49"/>
      <c r="M32" s="43">
        <f>IF(A32="",0,IF(B32="ANNULLATO",0,IF(AND(B32="DEMO",CONFIGURAZIONE!$B$64="No"),0,1)))</f>
        <v>0</v>
      </c>
    </row>
    <row r="33" spans="1:13">
      <c r="A33" s="49"/>
      <c r="B33" s="49"/>
      <c r="C33" s="51"/>
      <c r="D33" s="43" t="str">
        <f t="shared" si="0"/>
        <v/>
      </c>
      <c r="E33" s="49"/>
      <c r="F33" s="49"/>
      <c r="G33" s="49"/>
      <c r="H33" s="52"/>
      <c r="I33" s="52"/>
      <c r="J33" s="53">
        <f t="shared" si="1"/>
        <v>0</v>
      </c>
      <c r="K33" s="49"/>
      <c r="L33" s="49"/>
      <c r="M33" s="43">
        <f>IF(A33="",0,IF(B33="ANNULLATO",0,IF(AND(B33="DEMO",CONFIGURAZIONE!$B$64="No"),0,1)))</f>
        <v>0</v>
      </c>
    </row>
    <row r="34" spans="1:13">
      <c r="A34" s="49"/>
      <c r="B34" s="49"/>
      <c r="C34" s="51"/>
      <c r="D34" s="43" t="str">
        <f t="shared" si="0"/>
        <v/>
      </c>
      <c r="E34" s="49"/>
      <c r="F34" s="49"/>
      <c r="G34" s="49"/>
      <c r="H34" s="52"/>
      <c r="I34" s="52"/>
      <c r="J34" s="53">
        <f t="shared" si="1"/>
        <v>0</v>
      </c>
      <c r="K34" s="49"/>
      <c r="L34" s="49"/>
      <c r="M34" s="43">
        <f>IF(A34="",0,IF(B34="ANNULLATO",0,IF(AND(B34="DEMO",CONFIGURAZIONE!$B$64="No"),0,1)))</f>
        <v>0</v>
      </c>
    </row>
    <row r="35" spans="1:13">
      <c r="A35" s="49"/>
      <c r="B35" s="49"/>
      <c r="C35" s="51"/>
      <c r="D35" s="43" t="str">
        <f t="shared" si="0"/>
        <v/>
      </c>
      <c r="E35" s="49"/>
      <c r="F35" s="49"/>
      <c r="G35" s="49"/>
      <c r="H35" s="52"/>
      <c r="I35" s="52"/>
      <c r="J35" s="53">
        <f t="shared" si="1"/>
        <v>0</v>
      </c>
      <c r="K35" s="49"/>
      <c r="L35" s="49"/>
      <c r="M35" s="43">
        <f>IF(A35="",0,IF(B35="ANNULLATO",0,IF(AND(B35="DEMO",CONFIGURAZIONE!$B$64="No"),0,1)))</f>
        <v>0</v>
      </c>
    </row>
    <row r="36" spans="1:13">
      <c r="A36" s="49"/>
      <c r="B36" s="49"/>
      <c r="C36" s="51"/>
      <c r="D36" s="43" t="str">
        <f t="shared" si="0"/>
        <v/>
      </c>
      <c r="E36" s="49"/>
      <c r="F36" s="49"/>
      <c r="G36" s="49"/>
      <c r="H36" s="52"/>
      <c r="I36" s="52"/>
      <c r="J36" s="53">
        <f t="shared" si="1"/>
        <v>0</v>
      </c>
      <c r="K36" s="49"/>
      <c r="L36" s="49"/>
      <c r="M36" s="43">
        <f>IF(A36="",0,IF(B36="ANNULLATO",0,IF(AND(B36="DEMO",CONFIGURAZIONE!$B$64="No"),0,1)))</f>
        <v>0</v>
      </c>
    </row>
    <row r="37" spans="1:13">
      <c r="A37" s="49"/>
      <c r="B37" s="49"/>
      <c r="C37" s="51"/>
      <c r="D37" s="43" t="str">
        <f t="shared" si="0"/>
        <v/>
      </c>
      <c r="E37" s="49"/>
      <c r="F37" s="49"/>
      <c r="G37" s="49"/>
      <c r="H37" s="52"/>
      <c r="I37" s="52"/>
      <c r="J37" s="53">
        <f t="shared" si="1"/>
        <v>0</v>
      </c>
      <c r="K37" s="49"/>
      <c r="L37" s="49"/>
      <c r="M37" s="43">
        <f>IF(A37="",0,IF(B37="ANNULLATO",0,IF(AND(B37="DEMO",CONFIGURAZIONE!$B$64="No"),0,1)))</f>
        <v>0</v>
      </c>
    </row>
    <row r="38" spans="1:13">
      <c r="A38" s="49"/>
      <c r="B38" s="49"/>
      <c r="C38" s="51"/>
      <c r="D38" s="43" t="str">
        <f t="shared" si="0"/>
        <v/>
      </c>
      <c r="E38" s="49"/>
      <c r="F38" s="49"/>
      <c r="G38" s="49"/>
      <c r="H38" s="52"/>
      <c r="I38" s="52"/>
      <c r="J38" s="53">
        <f t="shared" si="1"/>
        <v>0</v>
      </c>
      <c r="K38" s="49"/>
      <c r="L38" s="49"/>
      <c r="M38" s="43">
        <f>IF(A38="",0,IF(B38="ANNULLATO",0,IF(AND(B38="DEMO",CONFIGURAZIONE!$B$64="No"),0,1)))</f>
        <v>0</v>
      </c>
    </row>
    <row r="39" spans="1:13">
      <c r="A39" s="49"/>
      <c r="B39" s="49"/>
      <c r="C39" s="51"/>
      <c r="D39" s="43" t="str">
        <f t="shared" si="0"/>
        <v/>
      </c>
      <c r="E39" s="49"/>
      <c r="F39" s="49"/>
      <c r="G39" s="49"/>
      <c r="H39" s="52"/>
      <c r="I39" s="52"/>
      <c r="J39" s="53">
        <f t="shared" si="1"/>
        <v>0</v>
      </c>
      <c r="K39" s="49"/>
      <c r="L39" s="49"/>
      <c r="M39" s="43">
        <f>IF(A39="",0,IF(B39="ANNULLATO",0,IF(AND(B39="DEMO",CONFIGURAZIONE!$B$64="No"),0,1)))</f>
        <v>0</v>
      </c>
    </row>
    <row r="40" spans="1:13">
      <c r="A40" s="49"/>
      <c r="B40" s="49"/>
      <c r="C40" s="51"/>
      <c r="D40" s="43" t="str">
        <f t="shared" si="0"/>
        <v/>
      </c>
      <c r="E40" s="49"/>
      <c r="F40" s="49"/>
      <c r="G40" s="49"/>
      <c r="H40" s="52"/>
      <c r="I40" s="52"/>
      <c r="J40" s="53">
        <f t="shared" si="1"/>
        <v>0</v>
      </c>
      <c r="K40" s="49"/>
      <c r="L40" s="49"/>
      <c r="M40" s="43">
        <f>IF(A40="",0,IF(B40="ANNULLATO",0,IF(AND(B40="DEMO",CONFIGURAZIONE!$B$64="No"),0,1)))</f>
        <v>0</v>
      </c>
    </row>
    <row r="41" spans="1:13">
      <c r="A41" s="49"/>
      <c r="B41" s="49"/>
      <c r="C41" s="51"/>
      <c r="D41" s="43" t="str">
        <f t="shared" si="0"/>
        <v/>
      </c>
      <c r="E41" s="49"/>
      <c r="F41" s="49"/>
      <c r="G41" s="49"/>
      <c r="H41" s="52"/>
      <c r="I41" s="52"/>
      <c r="J41" s="53">
        <f t="shared" si="1"/>
        <v>0</v>
      </c>
      <c r="K41" s="49"/>
      <c r="L41" s="49"/>
      <c r="M41" s="43">
        <f>IF(A41="",0,IF(B41="ANNULLATO",0,IF(AND(B41="DEMO",CONFIGURAZIONE!$B$64="No"),0,1)))</f>
        <v>0</v>
      </c>
    </row>
    <row r="42" spans="1:13">
      <c r="A42" s="49"/>
      <c r="B42" s="49"/>
      <c r="C42" s="51"/>
      <c r="D42" s="43" t="str">
        <f t="shared" ref="D42:D73" si="2">IF(C42="","",YEAR(C42))</f>
        <v/>
      </c>
      <c r="E42" s="49"/>
      <c r="F42" s="49"/>
      <c r="G42" s="49"/>
      <c r="H42" s="52"/>
      <c r="I42" s="52"/>
      <c r="J42" s="53">
        <f t="shared" ref="J42:J73" si="3">IF(OR(H42="",I42&lt;&gt;"Sì"),0,H42)</f>
        <v>0</v>
      </c>
      <c r="K42" s="49"/>
      <c r="L42" s="49"/>
      <c r="M42" s="43">
        <f>IF(A42="",0,IF(B42="ANNULLATO",0,IF(AND(B42="DEMO",CONFIGURAZIONE!$B$64="No"),0,1)))</f>
        <v>0</v>
      </c>
    </row>
    <row r="43" spans="1:13">
      <c r="A43" s="49"/>
      <c r="B43" s="49"/>
      <c r="C43" s="51"/>
      <c r="D43" s="43" t="str">
        <f t="shared" si="2"/>
        <v/>
      </c>
      <c r="E43" s="49"/>
      <c r="F43" s="49"/>
      <c r="G43" s="49"/>
      <c r="H43" s="52"/>
      <c r="I43" s="52"/>
      <c r="J43" s="53">
        <f t="shared" si="3"/>
        <v>0</v>
      </c>
      <c r="K43" s="49"/>
      <c r="L43" s="49"/>
      <c r="M43" s="43">
        <f>IF(A43="",0,IF(B43="ANNULLATO",0,IF(AND(B43="DEMO",CONFIGURAZIONE!$B$64="No"),0,1)))</f>
        <v>0</v>
      </c>
    </row>
    <row r="44" spans="1:13">
      <c r="A44" s="49"/>
      <c r="B44" s="49"/>
      <c r="C44" s="51"/>
      <c r="D44" s="43" t="str">
        <f t="shared" si="2"/>
        <v/>
      </c>
      <c r="E44" s="49"/>
      <c r="F44" s="49"/>
      <c r="G44" s="49"/>
      <c r="H44" s="52"/>
      <c r="I44" s="52"/>
      <c r="J44" s="53">
        <f t="shared" si="3"/>
        <v>0</v>
      </c>
      <c r="K44" s="49"/>
      <c r="L44" s="49"/>
      <c r="M44" s="43">
        <f>IF(A44="",0,IF(B44="ANNULLATO",0,IF(AND(B44="DEMO",CONFIGURAZIONE!$B$64="No"),0,1)))</f>
        <v>0</v>
      </c>
    </row>
    <row r="45" spans="1:13">
      <c r="A45" s="49"/>
      <c r="B45" s="49"/>
      <c r="C45" s="51"/>
      <c r="D45" s="43" t="str">
        <f t="shared" si="2"/>
        <v/>
      </c>
      <c r="E45" s="49"/>
      <c r="F45" s="49"/>
      <c r="G45" s="49"/>
      <c r="H45" s="52"/>
      <c r="I45" s="52"/>
      <c r="J45" s="53">
        <f t="shared" si="3"/>
        <v>0</v>
      </c>
      <c r="K45" s="49"/>
      <c r="L45" s="49"/>
      <c r="M45" s="43">
        <f>IF(A45="",0,IF(B45="ANNULLATO",0,IF(AND(B45="DEMO",CONFIGURAZIONE!$B$64="No"),0,1)))</f>
        <v>0</v>
      </c>
    </row>
    <row r="46" spans="1:13">
      <c r="A46" s="49"/>
      <c r="B46" s="49"/>
      <c r="C46" s="51"/>
      <c r="D46" s="43" t="str">
        <f t="shared" si="2"/>
        <v/>
      </c>
      <c r="E46" s="49"/>
      <c r="F46" s="49"/>
      <c r="G46" s="49"/>
      <c r="H46" s="52"/>
      <c r="I46" s="52"/>
      <c r="J46" s="53">
        <f t="shared" si="3"/>
        <v>0</v>
      </c>
      <c r="K46" s="49"/>
      <c r="L46" s="49"/>
      <c r="M46" s="43">
        <f>IF(A46="",0,IF(B46="ANNULLATO",0,IF(AND(B46="DEMO",CONFIGURAZIONE!$B$64="No"),0,1)))</f>
        <v>0</v>
      </c>
    </row>
    <row r="47" spans="1:13">
      <c r="A47" s="49"/>
      <c r="B47" s="49"/>
      <c r="C47" s="51"/>
      <c r="D47" s="43" t="str">
        <f t="shared" si="2"/>
        <v/>
      </c>
      <c r="E47" s="49"/>
      <c r="F47" s="49"/>
      <c r="G47" s="49"/>
      <c r="H47" s="52"/>
      <c r="I47" s="52"/>
      <c r="J47" s="53">
        <f t="shared" si="3"/>
        <v>0</v>
      </c>
      <c r="K47" s="49"/>
      <c r="L47" s="49"/>
      <c r="M47" s="43">
        <f>IF(A47="",0,IF(B47="ANNULLATO",0,IF(AND(B47="DEMO",CONFIGURAZIONE!$B$64="No"),0,1)))</f>
        <v>0</v>
      </c>
    </row>
    <row r="48" spans="1:13">
      <c r="A48" s="49"/>
      <c r="B48" s="49"/>
      <c r="C48" s="51"/>
      <c r="D48" s="43" t="str">
        <f t="shared" si="2"/>
        <v/>
      </c>
      <c r="E48" s="49"/>
      <c r="F48" s="49"/>
      <c r="G48" s="49"/>
      <c r="H48" s="52"/>
      <c r="I48" s="52"/>
      <c r="J48" s="53">
        <f t="shared" si="3"/>
        <v>0</v>
      </c>
      <c r="K48" s="49"/>
      <c r="L48" s="49"/>
      <c r="M48" s="43">
        <f>IF(A48="",0,IF(B48="ANNULLATO",0,IF(AND(B48="DEMO",CONFIGURAZIONE!$B$64="No"),0,1)))</f>
        <v>0</v>
      </c>
    </row>
    <row r="49" spans="1:13">
      <c r="A49" s="49"/>
      <c r="B49" s="49"/>
      <c r="C49" s="51"/>
      <c r="D49" s="43" t="str">
        <f t="shared" si="2"/>
        <v/>
      </c>
      <c r="E49" s="49"/>
      <c r="F49" s="49"/>
      <c r="G49" s="49"/>
      <c r="H49" s="52"/>
      <c r="I49" s="52"/>
      <c r="J49" s="53">
        <f t="shared" si="3"/>
        <v>0</v>
      </c>
      <c r="K49" s="49"/>
      <c r="L49" s="49"/>
      <c r="M49" s="43">
        <f>IF(A49="",0,IF(B49="ANNULLATO",0,IF(AND(B49="DEMO",CONFIGURAZIONE!$B$64="No"),0,1)))</f>
        <v>0</v>
      </c>
    </row>
    <row r="50" spans="1:13">
      <c r="A50" s="49"/>
      <c r="B50" s="49"/>
      <c r="C50" s="51"/>
      <c r="D50" s="43" t="str">
        <f t="shared" si="2"/>
        <v/>
      </c>
      <c r="E50" s="49"/>
      <c r="F50" s="49"/>
      <c r="G50" s="49"/>
      <c r="H50" s="52"/>
      <c r="I50" s="52"/>
      <c r="J50" s="53">
        <f t="shared" si="3"/>
        <v>0</v>
      </c>
      <c r="K50" s="49"/>
      <c r="L50" s="49"/>
      <c r="M50" s="43">
        <f>IF(A50="",0,IF(B50="ANNULLATO",0,IF(AND(B50="DEMO",CONFIGURAZIONE!$B$64="No"),0,1)))</f>
        <v>0</v>
      </c>
    </row>
    <row r="51" spans="1:13">
      <c r="A51" s="49"/>
      <c r="B51" s="49"/>
      <c r="C51" s="51"/>
      <c r="D51" s="43" t="str">
        <f t="shared" si="2"/>
        <v/>
      </c>
      <c r="E51" s="49"/>
      <c r="F51" s="49"/>
      <c r="G51" s="49"/>
      <c r="H51" s="52"/>
      <c r="I51" s="52"/>
      <c r="J51" s="53">
        <f t="shared" si="3"/>
        <v>0</v>
      </c>
      <c r="K51" s="49"/>
      <c r="L51" s="49"/>
      <c r="M51" s="43">
        <f>IF(A51="",0,IF(B51="ANNULLATO",0,IF(AND(B51="DEMO",CONFIGURAZIONE!$B$64="No"),0,1)))</f>
        <v>0</v>
      </c>
    </row>
    <row r="52" spans="1:13">
      <c r="A52" s="49"/>
      <c r="B52" s="49"/>
      <c r="C52" s="51"/>
      <c r="D52" s="43" t="str">
        <f t="shared" si="2"/>
        <v/>
      </c>
      <c r="E52" s="49"/>
      <c r="F52" s="49"/>
      <c r="G52" s="49"/>
      <c r="H52" s="52"/>
      <c r="I52" s="52"/>
      <c r="J52" s="53">
        <f t="shared" si="3"/>
        <v>0</v>
      </c>
      <c r="K52" s="49"/>
      <c r="L52" s="49"/>
      <c r="M52" s="43">
        <f>IF(A52="",0,IF(B52="ANNULLATO",0,IF(AND(B52="DEMO",CONFIGURAZIONE!$B$64="No"),0,1)))</f>
        <v>0</v>
      </c>
    </row>
    <row r="53" spans="1:13">
      <c r="A53" s="49"/>
      <c r="B53" s="49"/>
      <c r="C53" s="51"/>
      <c r="D53" s="43" t="str">
        <f t="shared" si="2"/>
        <v/>
      </c>
      <c r="E53" s="49"/>
      <c r="F53" s="49"/>
      <c r="G53" s="49"/>
      <c r="H53" s="52"/>
      <c r="I53" s="52"/>
      <c r="J53" s="53">
        <f t="shared" si="3"/>
        <v>0</v>
      </c>
      <c r="K53" s="49"/>
      <c r="L53" s="49"/>
      <c r="M53" s="43">
        <f>IF(A53="",0,IF(B53="ANNULLATO",0,IF(AND(B53="DEMO",CONFIGURAZIONE!$B$64="No"),0,1)))</f>
        <v>0</v>
      </c>
    </row>
    <row r="54" spans="1:13">
      <c r="A54" s="49"/>
      <c r="B54" s="49"/>
      <c r="C54" s="51"/>
      <c r="D54" s="43" t="str">
        <f t="shared" si="2"/>
        <v/>
      </c>
      <c r="E54" s="49"/>
      <c r="F54" s="49"/>
      <c r="G54" s="49"/>
      <c r="H54" s="52"/>
      <c r="I54" s="52"/>
      <c r="J54" s="53">
        <f t="shared" si="3"/>
        <v>0</v>
      </c>
      <c r="K54" s="49"/>
      <c r="L54" s="49"/>
      <c r="M54" s="43">
        <f>IF(A54="",0,IF(B54="ANNULLATO",0,IF(AND(B54="DEMO",CONFIGURAZIONE!$B$64="No"),0,1)))</f>
        <v>0</v>
      </c>
    </row>
    <row r="55" spans="1:13">
      <c r="A55" s="49"/>
      <c r="B55" s="49"/>
      <c r="C55" s="51"/>
      <c r="D55" s="43" t="str">
        <f t="shared" si="2"/>
        <v/>
      </c>
      <c r="E55" s="49"/>
      <c r="F55" s="49"/>
      <c r="G55" s="49"/>
      <c r="H55" s="52"/>
      <c r="I55" s="52"/>
      <c r="J55" s="53">
        <f t="shared" si="3"/>
        <v>0</v>
      </c>
      <c r="K55" s="49"/>
      <c r="L55" s="49"/>
      <c r="M55" s="43">
        <f>IF(A55="",0,IF(B55="ANNULLATO",0,IF(AND(B55="DEMO",CONFIGURAZIONE!$B$64="No"),0,1)))</f>
        <v>0</v>
      </c>
    </row>
    <row r="56" spans="1:13">
      <c r="A56" s="49"/>
      <c r="B56" s="49"/>
      <c r="C56" s="51"/>
      <c r="D56" s="43" t="str">
        <f t="shared" si="2"/>
        <v/>
      </c>
      <c r="E56" s="49"/>
      <c r="F56" s="49"/>
      <c r="G56" s="49"/>
      <c r="H56" s="52"/>
      <c r="I56" s="52"/>
      <c r="J56" s="53">
        <f t="shared" si="3"/>
        <v>0</v>
      </c>
      <c r="K56" s="49"/>
      <c r="L56" s="49"/>
      <c r="M56" s="43">
        <f>IF(A56="",0,IF(B56="ANNULLATO",0,IF(AND(B56="DEMO",CONFIGURAZIONE!$B$64="No"),0,1)))</f>
        <v>0</v>
      </c>
    </row>
    <row r="57" spans="1:13">
      <c r="A57" s="49"/>
      <c r="B57" s="49"/>
      <c r="C57" s="51"/>
      <c r="D57" s="43" t="str">
        <f t="shared" si="2"/>
        <v/>
      </c>
      <c r="E57" s="49"/>
      <c r="F57" s="49"/>
      <c r="G57" s="49"/>
      <c r="H57" s="52"/>
      <c r="I57" s="52"/>
      <c r="J57" s="53">
        <f t="shared" si="3"/>
        <v>0</v>
      </c>
      <c r="K57" s="49"/>
      <c r="L57" s="49"/>
      <c r="M57" s="43">
        <f>IF(A57="",0,IF(B57="ANNULLATO",0,IF(AND(B57="DEMO",CONFIGURAZIONE!$B$64="No"),0,1)))</f>
        <v>0</v>
      </c>
    </row>
    <row r="58" spans="1:13">
      <c r="A58" s="49"/>
      <c r="B58" s="49"/>
      <c r="C58" s="51"/>
      <c r="D58" s="43" t="str">
        <f t="shared" si="2"/>
        <v/>
      </c>
      <c r="E58" s="49"/>
      <c r="F58" s="49"/>
      <c r="G58" s="49"/>
      <c r="H58" s="52"/>
      <c r="I58" s="52"/>
      <c r="J58" s="53">
        <f t="shared" si="3"/>
        <v>0</v>
      </c>
      <c r="K58" s="49"/>
      <c r="L58" s="49"/>
      <c r="M58" s="43">
        <f>IF(A58="",0,IF(B58="ANNULLATO",0,IF(AND(B58="DEMO",CONFIGURAZIONE!$B$64="No"),0,1)))</f>
        <v>0</v>
      </c>
    </row>
    <row r="59" spans="1:13">
      <c r="A59" s="49"/>
      <c r="B59" s="49"/>
      <c r="C59" s="51"/>
      <c r="D59" s="43" t="str">
        <f t="shared" si="2"/>
        <v/>
      </c>
      <c r="E59" s="49"/>
      <c r="F59" s="49"/>
      <c r="G59" s="49"/>
      <c r="H59" s="52"/>
      <c r="I59" s="52"/>
      <c r="J59" s="53">
        <f t="shared" si="3"/>
        <v>0</v>
      </c>
      <c r="K59" s="49"/>
      <c r="L59" s="49"/>
      <c r="M59" s="43">
        <f>IF(A59="",0,IF(B59="ANNULLATO",0,IF(AND(B59="DEMO",CONFIGURAZIONE!$B$64="No"),0,1)))</f>
        <v>0</v>
      </c>
    </row>
    <row r="60" spans="1:13">
      <c r="A60" s="49"/>
      <c r="B60" s="49"/>
      <c r="C60" s="51"/>
      <c r="D60" s="43" t="str">
        <f t="shared" si="2"/>
        <v/>
      </c>
      <c r="E60" s="49"/>
      <c r="F60" s="49"/>
      <c r="G60" s="49"/>
      <c r="H60" s="52"/>
      <c r="I60" s="52"/>
      <c r="J60" s="53">
        <f t="shared" si="3"/>
        <v>0</v>
      </c>
      <c r="K60" s="49"/>
      <c r="L60" s="49"/>
      <c r="M60" s="43">
        <f>IF(A60="",0,IF(B60="ANNULLATO",0,IF(AND(B60="DEMO",CONFIGURAZIONE!$B$64="No"),0,1)))</f>
        <v>0</v>
      </c>
    </row>
    <row r="61" spans="1:13">
      <c r="A61" s="49"/>
      <c r="B61" s="49"/>
      <c r="C61" s="51"/>
      <c r="D61" s="43" t="str">
        <f t="shared" si="2"/>
        <v/>
      </c>
      <c r="E61" s="49"/>
      <c r="F61" s="49"/>
      <c r="G61" s="49"/>
      <c r="H61" s="52"/>
      <c r="I61" s="52"/>
      <c r="J61" s="53">
        <f t="shared" si="3"/>
        <v>0</v>
      </c>
      <c r="K61" s="49"/>
      <c r="L61" s="49"/>
      <c r="M61" s="43">
        <f>IF(A61="",0,IF(B61="ANNULLATO",0,IF(AND(B61="DEMO",CONFIGURAZIONE!$B$64="No"),0,1)))</f>
        <v>0</v>
      </c>
    </row>
    <row r="62" spans="1:13">
      <c r="A62" s="49"/>
      <c r="B62" s="49"/>
      <c r="C62" s="51"/>
      <c r="D62" s="43" t="str">
        <f t="shared" si="2"/>
        <v/>
      </c>
      <c r="E62" s="49"/>
      <c r="F62" s="49"/>
      <c r="G62" s="49"/>
      <c r="H62" s="52"/>
      <c r="I62" s="52"/>
      <c r="J62" s="53">
        <f t="shared" si="3"/>
        <v>0</v>
      </c>
      <c r="K62" s="49"/>
      <c r="L62" s="49"/>
      <c r="M62" s="43">
        <f>IF(A62="",0,IF(B62="ANNULLATO",0,IF(AND(B62="DEMO",CONFIGURAZIONE!$B$64="No"),0,1)))</f>
        <v>0</v>
      </c>
    </row>
    <row r="63" spans="1:13">
      <c r="A63" s="49"/>
      <c r="B63" s="49"/>
      <c r="C63" s="51"/>
      <c r="D63" s="43" t="str">
        <f t="shared" si="2"/>
        <v/>
      </c>
      <c r="E63" s="49"/>
      <c r="F63" s="49"/>
      <c r="G63" s="49"/>
      <c r="H63" s="52"/>
      <c r="I63" s="52"/>
      <c r="J63" s="53">
        <f t="shared" si="3"/>
        <v>0</v>
      </c>
      <c r="K63" s="49"/>
      <c r="L63" s="49"/>
      <c r="M63" s="43">
        <f>IF(A63="",0,IF(B63="ANNULLATO",0,IF(AND(B63="DEMO",CONFIGURAZIONE!$B$64="No"),0,1)))</f>
        <v>0</v>
      </c>
    </row>
    <row r="64" spans="1:13">
      <c r="A64" s="49"/>
      <c r="B64" s="49"/>
      <c r="C64" s="51"/>
      <c r="D64" s="43" t="str">
        <f t="shared" si="2"/>
        <v/>
      </c>
      <c r="E64" s="49"/>
      <c r="F64" s="49"/>
      <c r="G64" s="49"/>
      <c r="H64" s="52"/>
      <c r="I64" s="52"/>
      <c r="J64" s="53">
        <f t="shared" si="3"/>
        <v>0</v>
      </c>
      <c r="K64" s="49"/>
      <c r="L64" s="49"/>
      <c r="M64" s="43">
        <f>IF(A64="",0,IF(B64="ANNULLATO",0,IF(AND(B64="DEMO",CONFIGURAZIONE!$B$64="No"),0,1)))</f>
        <v>0</v>
      </c>
    </row>
    <row r="65" spans="1:13">
      <c r="A65" s="49"/>
      <c r="B65" s="49"/>
      <c r="C65" s="51"/>
      <c r="D65" s="43" t="str">
        <f t="shared" si="2"/>
        <v/>
      </c>
      <c r="E65" s="49"/>
      <c r="F65" s="49"/>
      <c r="G65" s="49"/>
      <c r="H65" s="52"/>
      <c r="I65" s="52"/>
      <c r="J65" s="53">
        <f t="shared" si="3"/>
        <v>0</v>
      </c>
      <c r="K65" s="49"/>
      <c r="L65" s="49"/>
      <c r="M65" s="43">
        <f>IF(A65="",0,IF(B65="ANNULLATO",0,IF(AND(B65="DEMO",CONFIGURAZIONE!$B$64="No"),0,1)))</f>
        <v>0</v>
      </c>
    </row>
    <row r="66" spans="1:13">
      <c r="A66" s="49"/>
      <c r="B66" s="49"/>
      <c r="C66" s="51"/>
      <c r="D66" s="43" t="str">
        <f t="shared" si="2"/>
        <v/>
      </c>
      <c r="E66" s="49"/>
      <c r="F66" s="49"/>
      <c r="G66" s="49"/>
      <c r="H66" s="52"/>
      <c r="I66" s="52"/>
      <c r="J66" s="53">
        <f t="shared" si="3"/>
        <v>0</v>
      </c>
      <c r="K66" s="49"/>
      <c r="L66" s="49"/>
      <c r="M66" s="43">
        <f>IF(A66="",0,IF(B66="ANNULLATO",0,IF(AND(B66="DEMO",CONFIGURAZIONE!$B$64="No"),0,1)))</f>
        <v>0</v>
      </c>
    </row>
    <row r="67" spans="1:13">
      <c r="A67" s="49"/>
      <c r="B67" s="49"/>
      <c r="C67" s="51"/>
      <c r="D67" s="43" t="str">
        <f t="shared" si="2"/>
        <v/>
      </c>
      <c r="E67" s="49"/>
      <c r="F67" s="49"/>
      <c r="G67" s="49"/>
      <c r="H67" s="52"/>
      <c r="I67" s="52"/>
      <c r="J67" s="53">
        <f t="shared" si="3"/>
        <v>0</v>
      </c>
      <c r="K67" s="49"/>
      <c r="L67" s="49"/>
      <c r="M67" s="43">
        <f>IF(A67="",0,IF(B67="ANNULLATO",0,IF(AND(B67="DEMO",CONFIGURAZIONE!$B$64="No"),0,1)))</f>
        <v>0</v>
      </c>
    </row>
    <row r="68" spans="1:13">
      <c r="A68" s="49"/>
      <c r="B68" s="49"/>
      <c r="C68" s="51"/>
      <c r="D68" s="43" t="str">
        <f t="shared" si="2"/>
        <v/>
      </c>
      <c r="E68" s="49"/>
      <c r="F68" s="49"/>
      <c r="G68" s="49"/>
      <c r="H68" s="52"/>
      <c r="I68" s="52"/>
      <c r="J68" s="53">
        <f t="shared" si="3"/>
        <v>0</v>
      </c>
      <c r="K68" s="49"/>
      <c r="L68" s="49"/>
      <c r="M68" s="43">
        <f>IF(A68="",0,IF(B68="ANNULLATO",0,IF(AND(B68="DEMO",CONFIGURAZIONE!$B$64="No"),0,1)))</f>
        <v>0</v>
      </c>
    </row>
    <row r="69" spans="1:13">
      <c r="A69" s="49"/>
      <c r="B69" s="49"/>
      <c r="C69" s="51"/>
      <c r="D69" s="43" t="str">
        <f t="shared" si="2"/>
        <v/>
      </c>
      <c r="E69" s="49"/>
      <c r="F69" s="49"/>
      <c r="G69" s="49"/>
      <c r="H69" s="52"/>
      <c r="I69" s="52"/>
      <c r="J69" s="53">
        <f t="shared" si="3"/>
        <v>0</v>
      </c>
      <c r="K69" s="49"/>
      <c r="L69" s="49"/>
      <c r="M69" s="43">
        <f>IF(A69="",0,IF(B69="ANNULLATO",0,IF(AND(B69="DEMO",CONFIGURAZIONE!$B$64="No"),0,1)))</f>
        <v>0</v>
      </c>
    </row>
    <row r="70" spans="1:13">
      <c r="A70" s="49"/>
      <c r="B70" s="49"/>
      <c r="C70" s="51"/>
      <c r="D70" s="43" t="str">
        <f t="shared" si="2"/>
        <v/>
      </c>
      <c r="E70" s="49"/>
      <c r="F70" s="49"/>
      <c r="G70" s="49"/>
      <c r="H70" s="52"/>
      <c r="I70" s="52"/>
      <c r="J70" s="53">
        <f t="shared" si="3"/>
        <v>0</v>
      </c>
      <c r="K70" s="49"/>
      <c r="L70" s="49"/>
      <c r="M70" s="43">
        <f>IF(A70="",0,IF(B70="ANNULLATO",0,IF(AND(B70="DEMO",CONFIGURAZIONE!$B$64="No"),0,1)))</f>
        <v>0</v>
      </c>
    </row>
    <row r="71" spans="1:13">
      <c r="A71" s="49"/>
      <c r="B71" s="49"/>
      <c r="C71" s="51"/>
      <c r="D71" s="43" t="str">
        <f t="shared" si="2"/>
        <v/>
      </c>
      <c r="E71" s="49"/>
      <c r="F71" s="49"/>
      <c r="G71" s="49"/>
      <c r="H71" s="52"/>
      <c r="I71" s="52"/>
      <c r="J71" s="53">
        <f t="shared" si="3"/>
        <v>0</v>
      </c>
      <c r="K71" s="49"/>
      <c r="L71" s="49"/>
      <c r="M71" s="43">
        <f>IF(A71="",0,IF(B71="ANNULLATO",0,IF(AND(B71="DEMO",CONFIGURAZIONE!$B$64="No"),0,1)))</f>
        <v>0</v>
      </c>
    </row>
    <row r="72" spans="1:13">
      <c r="A72" s="49"/>
      <c r="B72" s="49"/>
      <c r="C72" s="51"/>
      <c r="D72" s="43" t="str">
        <f t="shared" si="2"/>
        <v/>
      </c>
      <c r="E72" s="49"/>
      <c r="F72" s="49"/>
      <c r="G72" s="49"/>
      <c r="H72" s="52"/>
      <c r="I72" s="52"/>
      <c r="J72" s="53">
        <f t="shared" si="3"/>
        <v>0</v>
      </c>
      <c r="K72" s="49"/>
      <c r="L72" s="49"/>
      <c r="M72" s="43">
        <f>IF(A72="",0,IF(B72="ANNULLATO",0,IF(AND(B72="DEMO",CONFIGURAZIONE!$B$64="No"),0,1)))</f>
        <v>0</v>
      </c>
    </row>
    <row r="73" spans="1:13">
      <c r="A73" s="49"/>
      <c r="B73" s="49"/>
      <c r="C73" s="51"/>
      <c r="D73" s="43" t="str">
        <f t="shared" si="2"/>
        <v/>
      </c>
      <c r="E73" s="49"/>
      <c r="F73" s="49"/>
      <c r="G73" s="49"/>
      <c r="H73" s="52"/>
      <c r="I73" s="52"/>
      <c r="J73" s="53">
        <f t="shared" si="3"/>
        <v>0</v>
      </c>
      <c r="K73" s="49"/>
      <c r="L73" s="49"/>
      <c r="M73" s="43">
        <f>IF(A73="",0,IF(B73="ANNULLATO",0,IF(AND(B73="DEMO",CONFIGURAZIONE!$B$64="No"),0,1)))</f>
        <v>0</v>
      </c>
    </row>
    <row r="74" spans="1:13">
      <c r="A74" s="49"/>
      <c r="B74" s="49"/>
      <c r="C74" s="51"/>
      <c r="D74" s="43" t="str">
        <f t="shared" ref="D74:D105" si="4">IF(C74="","",YEAR(C74))</f>
        <v/>
      </c>
      <c r="E74" s="49"/>
      <c r="F74" s="49"/>
      <c r="G74" s="49"/>
      <c r="H74" s="52"/>
      <c r="I74" s="52"/>
      <c r="J74" s="53">
        <f t="shared" ref="J74:J105" si="5">IF(OR(H74="",I74&lt;&gt;"Sì"),0,H74)</f>
        <v>0</v>
      </c>
      <c r="K74" s="49"/>
      <c r="L74" s="49"/>
      <c r="M74" s="43">
        <f>IF(A74="",0,IF(B74="ANNULLATO",0,IF(AND(B74="DEMO",CONFIGURAZIONE!$B$64="No"),0,1)))</f>
        <v>0</v>
      </c>
    </row>
    <row r="75" spans="1:13">
      <c r="A75" s="49"/>
      <c r="B75" s="49"/>
      <c r="C75" s="51"/>
      <c r="D75" s="43" t="str">
        <f t="shared" si="4"/>
        <v/>
      </c>
      <c r="E75" s="49"/>
      <c r="F75" s="49"/>
      <c r="G75" s="49"/>
      <c r="H75" s="52"/>
      <c r="I75" s="52"/>
      <c r="J75" s="53">
        <f t="shared" si="5"/>
        <v>0</v>
      </c>
      <c r="K75" s="49"/>
      <c r="L75" s="49"/>
      <c r="M75" s="43">
        <f>IF(A75="",0,IF(B75="ANNULLATO",0,IF(AND(B75="DEMO",CONFIGURAZIONE!$B$64="No"),0,1)))</f>
        <v>0</v>
      </c>
    </row>
    <row r="76" spans="1:13">
      <c r="A76" s="49"/>
      <c r="B76" s="49"/>
      <c r="C76" s="51"/>
      <c r="D76" s="43" t="str">
        <f t="shared" si="4"/>
        <v/>
      </c>
      <c r="E76" s="49"/>
      <c r="F76" s="49"/>
      <c r="G76" s="49"/>
      <c r="H76" s="52"/>
      <c r="I76" s="52"/>
      <c r="J76" s="53">
        <f t="shared" si="5"/>
        <v>0</v>
      </c>
      <c r="K76" s="49"/>
      <c r="L76" s="49"/>
      <c r="M76" s="43">
        <f>IF(A76="",0,IF(B76="ANNULLATO",0,IF(AND(B76="DEMO",CONFIGURAZIONE!$B$64="No"),0,1)))</f>
        <v>0</v>
      </c>
    </row>
    <row r="77" spans="1:13">
      <c r="A77" s="49"/>
      <c r="B77" s="49"/>
      <c r="C77" s="51"/>
      <c r="D77" s="43" t="str">
        <f t="shared" si="4"/>
        <v/>
      </c>
      <c r="E77" s="49"/>
      <c r="F77" s="49"/>
      <c r="G77" s="49"/>
      <c r="H77" s="52"/>
      <c r="I77" s="52"/>
      <c r="J77" s="53">
        <f t="shared" si="5"/>
        <v>0</v>
      </c>
      <c r="K77" s="49"/>
      <c r="L77" s="49"/>
      <c r="M77" s="43">
        <f>IF(A77="",0,IF(B77="ANNULLATO",0,IF(AND(B77="DEMO",CONFIGURAZIONE!$B$64="No"),0,1)))</f>
        <v>0</v>
      </c>
    </row>
    <row r="78" spans="1:13">
      <c r="A78" s="49"/>
      <c r="B78" s="49"/>
      <c r="C78" s="51"/>
      <c r="D78" s="43" t="str">
        <f t="shared" si="4"/>
        <v/>
      </c>
      <c r="E78" s="49"/>
      <c r="F78" s="49"/>
      <c r="G78" s="49"/>
      <c r="H78" s="52"/>
      <c r="I78" s="52"/>
      <c r="J78" s="53">
        <f t="shared" si="5"/>
        <v>0</v>
      </c>
      <c r="K78" s="49"/>
      <c r="L78" s="49"/>
      <c r="M78" s="43">
        <f>IF(A78="",0,IF(B78="ANNULLATO",0,IF(AND(B78="DEMO",CONFIGURAZIONE!$B$64="No"),0,1)))</f>
        <v>0</v>
      </c>
    </row>
    <row r="79" spans="1:13">
      <c r="A79" s="49"/>
      <c r="B79" s="49"/>
      <c r="C79" s="51"/>
      <c r="D79" s="43" t="str">
        <f t="shared" si="4"/>
        <v/>
      </c>
      <c r="E79" s="49"/>
      <c r="F79" s="49"/>
      <c r="G79" s="49"/>
      <c r="H79" s="52"/>
      <c r="I79" s="52"/>
      <c r="J79" s="53">
        <f t="shared" si="5"/>
        <v>0</v>
      </c>
      <c r="K79" s="49"/>
      <c r="L79" s="49"/>
      <c r="M79" s="43">
        <f>IF(A79="",0,IF(B79="ANNULLATO",0,IF(AND(B79="DEMO",CONFIGURAZIONE!$B$64="No"),0,1)))</f>
        <v>0</v>
      </c>
    </row>
    <row r="80" spans="1:13">
      <c r="A80" s="49"/>
      <c r="B80" s="49"/>
      <c r="C80" s="51"/>
      <c r="D80" s="43" t="str">
        <f t="shared" si="4"/>
        <v/>
      </c>
      <c r="E80" s="49"/>
      <c r="F80" s="49"/>
      <c r="G80" s="49"/>
      <c r="H80" s="52"/>
      <c r="I80" s="52"/>
      <c r="J80" s="53">
        <f t="shared" si="5"/>
        <v>0</v>
      </c>
      <c r="K80" s="49"/>
      <c r="L80" s="49"/>
      <c r="M80" s="43">
        <f>IF(A80="",0,IF(B80="ANNULLATO",0,IF(AND(B80="DEMO",CONFIGURAZIONE!$B$64="No"),0,1)))</f>
        <v>0</v>
      </c>
    </row>
    <row r="81" spans="1:13">
      <c r="A81" s="49"/>
      <c r="B81" s="49"/>
      <c r="C81" s="51"/>
      <c r="D81" s="43" t="str">
        <f t="shared" si="4"/>
        <v/>
      </c>
      <c r="E81" s="49"/>
      <c r="F81" s="49"/>
      <c r="G81" s="49"/>
      <c r="H81" s="52"/>
      <c r="I81" s="52"/>
      <c r="J81" s="53">
        <f t="shared" si="5"/>
        <v>0</v>
      </c>
      <c r="K81" s="49"/>
      <c r="L81" s="49"/>
      <c r="M81" s="43">
        <f>IF(A81="",0,IF(B81="ANNULLATO",0,IF(AND(B81="DEMO",CONFIGURAZIONE!$B$64="No"),0,1)))</f>
        <v>0</v>
      </c>
    </row>
    <row r="82" spans="1:13">
      <c r="A82" s="49"/>
      <c r="B82" s="49"/>
      <c r="C82" s="51"/>
      <c r="D82" s="43" t="str">
        <f t="shared" si="4"/>
        <v/>
      </c>
      <c r="E82" s="49"/>
      <c r="F82" s="49"/>
      <c r="G82" s="49"/>
      <c r="H82" s="52"/>
      <c r="I82" s="52"/>
      <c r="J82" s="53">
        <f t="shared" si="5"/>
        <v>0</v>
      </c>
      <c r="K82" s="49"/>
      <c r="L82" s="49"/>
      <c r="M82" s="43">
        <f>IF(A82="",0,IF(B82="ANNULLATO",0,IF(AND(B82="DEMO",CONFIGURAZIONE!$B$64="No"),0,1)))</f>
        <v>0</v>
      </c>
    </row>
    <row r="83" spans="1:13">
      <c r="A83" s="49"/>
      <c r="B83" s="49"/>
      <c r="C83" s="51"/>
      <c r="D83" s="43" t="str">
        <f t="shared" si="4"/>
        <v/>
      </c>
      <c r="E83" s="49"/>
      <c r="F83" s="49"/>
      <c r="G83" s="49"/>
      <c r="H83" s="52"/>
      <c r="I83" s="52"/>
      <c r="J83" s="53">
        <f t="shared" si="5"/>
        <v>0</v>
      </c>
      <c r="K83" s="49"/>
      <c r="L83" s="49"/>
      <c r="M83" s="43">
        <f>IF(A83="",0,IF(B83="ANNULLATO",0,IF(AND(B83="DEMO",CONFIGURAZIONE!$B$64="No"),0,1)))</f>
        <v>0</v>
      </c>
    </row>
    <row r="84" spans="1:13">
      <c r="A84" s="49"/>
      <c r="B84" s="49"/>
      <c r="C84" s="51"/>
      <c r="D84" s="43" t="str">
        <f t="shared" si="4"/>
        <v/>
      </c>
      <c r="E84" s="49"/>
      <c r="F84" s="49"/>
      <c r="G84" s="49"/>
      <c r="H84" s="52"/>
      <c r="I84" s="52"/>
      <c r="J84" s="53">
        <f t="shared" si="5"/>
        <v>0</v>
      </c>
      <c r="K84" s="49"/>
      <c r="L84" s="49"/>
      <c r="M84" s="43">
        <f>IF(A84="",0,IF(B84="ANNULLATO",0,IF(AND(B84="DEMO",CONFIGURAZIONE!$B$64="No"),0,1)))</f>
        <v>0</v>
      </c>
    </row>
    <row r="85" spans="1:13">
      <c r="A85" s="49"/>
      <c r="B85" s="49"/>
      <c r="C85" s="51"/>
      <c r="D85" s="43" t="str">
        <f t="shared" si="4"/>
        <v/>
      </c>
      <c r="E85" s="49"/>
      <c r="F85" s="49"/>
      <c r="G85" s="49"/>
      <c r="H85" s="52"/>
      <c r="I85" s="52"/>
      <c r="J85" s="53">
        <f t="shared" si="5"/>
        <v>0</v>
      </c>
      <c r="K85" s="49"/>
      <c r="L85" s="49"/>
      <c r="M85" s="43">
        <f>IF(A85="",0,IF(B85="ANNULLATO",0,IF(AND(B85="DEMO",CONFIGURAZIONE!$B$64="No"),0,1)))</f>
        <v>0</v>
      </c>
    </row>
    <row r="86" spans="1:13">
      <c r="A86" s="49"/>
      <c r="B86" s="49"/>
      <c r="C86" s="51"/>
      <c r="D86" s="43" t="str">
        <f t="shared" si="4"/>
        <v/>
      </c>
      <c r="E86" s="49"/>
      <c r="F86" s="49"/>
      <c r="G86" s="49"/>
      <c r="H86" s="52"/>
      <c r="I86" s="52"/>
      <c r="J86" s="53">
        <f t="shared" si="5"/>
        <v>0</v>
      </c>
      <c r="K86" s="49"/>
      <c r="L86" s="49"/>
      <c r="M86" s="43">
        <f>IF(A86="",0,IF(B86="ANNULLATO",0,IF(AND(B86="DEMO",CONFIGURAZIONE!$B$64="No"),0,1)))</f>
        <v>0</v>
      </c>
    </row>
    <row r="87" spans="1:13">
      <c r="A87" s="49"/>
      <c r="B87" s="49"/>
      <c r="C87" s="51"/>
      <c r="D87" s="43" t="str">
        <f t="shared" si="4"/>
        <v/>
      </c>
      <c r="E87" s="49"/>
      <c r="F87" s="49"/>
      <c r="G87" s="49"/>
      <c r="H87" s="52"/>
      <c r="I87" s="52"/>
      <c r="J87" s="53">
        <f t="shared" si="5"/>
        <v>0</v>
      </c>
      <c r="K87" s="49"/>
      <c r="L87" s="49"/>
      <c r="M87" s="43">
        <f>IF(A87="",0,IF(B87="ANNULLATO",0,IF(AND(B87="DEMO",CONFIGURAZIONE!$B$64="No"),0,1)))</f>
        <v>0</v>
      </c>
    </row>
    <row r="88" spans="1:13">
      <c r="A88" s="49"/>
      <c r="B88" s="49"/>
      <c r="C88" s="51"/>
      <c r="D88" s="43" t="str">
        <f t="shared" si="4"/>
        <v/>
      </c>
      <c r="E88" s="49"/>
      <c r="F88" s="49"/>
      <c r="G88" s="49"/>
      <c r="H88" s="52"/>
      <c r="I88" s="52"/>
      <c r="J88" s="53">
        <f t="shared" si="5"/>
        <v>0</v>
      </c>
      <c r="K88" s="49"/>
      <c r="L88" s="49"/>
      <c r="M88" s="43">
        <f>IF(A88="",0,IF(B88="ANNULLATO",0,IF(AND(B88="DEMO",CONFIGURAZIONE!$B$64="No"),0,1)))</f>
        <v>0</v>
      </c>
    </row>
    <row r="89" spans="1:13">
      <c r="A89" s="49"/>
      <c r="B89" s="49"/>
      <c r="C89" s="51"/>
      <c r="D89" s="43" t="str">
        <f t="shared" si="4"/>
        <v/>
      </c>
      <c r="E89" s="49"/>
      <c r="F89" s="49"/>
      <c r="G89" s="49"/>
      <c r="H89" s="52"/>
      <c r="I89" s="52"/>
      <c r="J89" s="53">
        <f t="shared" si="5"/>
        <v>0</v>
      </c>
      <c r="K89" s="49"/>
      <c r="L89" s="49"/>
      <c r="M89" s="43">
        <f>IF(A89="",0,IF(B89="ANNULLATO",0,IF(AND(B89="DEMO",CONFIGURAZIONE!$B$64="No"),0,1)))</f>
        <v>0</v>
      </c>
    </row>
    <row r="90" spans="1:13">
      <c r="A90" s="49"/>
      <c r="B90" s="49"/>
      <c r="C90" s="51"/>
      <c r="D90" s="43" t="str">
        <f t="shared" si="4"/>
        <v/>
      </c>
      <c r="E90" s="49"/>
      <c r="F90" s="49"/>
      <c r="G90" s="49"/>
      <c r="H90" s="52"/>
      <c r="I90" s="52"/>
      <c r="J90" s="53">
        <f t="shared" si="5"/>
        <v>0</v>
      </c>
      <c r="K90" s="49"/>
      <c r="L90" s="49"/>
      <c r="M90" s="43">
        <f>IF(A90="",0,IF(B90="ANNULLATO",0,IF(AND(B90="DEMO",CONFIGURAZIONE!$B$64="No"),0,1)))</f>
        <v>0</v>
      </c>
    </row>
    <row r="91" spans="1:13">
      <c r="A91" s="49"/>
      <c r="B91" s="49"/>
      <c r="C91" s="51"/>
      <c r="D91" s="43" t="str">
        <f t="shared" si="4"/>
        <v/>
      </c>
      <c r="E91" s="49"/>
      <c r="F91" s="49"/>
      <c r="G91" s="49"/>
      <c r="H91" s="52"/>
      <c r="I91" s="52"/>
      <c r="J91" s="53">
        <f t="shared" si="5"/>
        <v>0</v>
      </c>
      <c r="K91" s="49"/>
      <c r="L91" s="49"/>
      <c r="M91" s="43">
        <f>IF(A91="",0,IF(B91="ANNULLATO",0,IF(AND(B91="DEMO",CONFIGURAZIONE!$B$64="No"),0,1)))</f>
        <v>0</v>
      </c>
    </row>
    <row r="92" spans="1:13">
      <c r="A92" s="49"/>
      <c r="B92" s="49"/>
      <c r="C92" s="51"/>
      <c r="D92" s="43" t="str">
        <f t="shared" si="4"/>
        <v/>
      </c>
      <c r="E92" s="49"/>
      <c r="F92" s="49"/>
      <c r="G92" s="49"/>
      <c r="H92" s="52"/>
      <c r="I92" s="52"/>
      <c r="J92" s="53">
        <f t="shared" si="5"/>
        <v>0</v>
      </c>
      <c r="K92" s="49"/>
      <c r="L92" s="49"/>
      <c r="M92" s="43">
        <f>IF(A92="",0,IF(B92="ANNULLATO",0,IF(AND(B92="DEMO",CONFIGURAZIONE!$B$64="No"),0,1)))</f>
        <v>0</v>
      </c>
    </row>
    <row r="93" spans="1:13">
      <c r="A93" s="49"/>
      <c r="B93" s="49"/>
      <c r="C93" s="51"/>
      <c r="D93" s="43" t="str">
        <f t="shared" si="4"/>
        <v/>
      </c>
      <c r="E93" s="49"/>
      <c r="F93" s="49"/>
      <c r="G93" s="49"/>
      <c r="H93" s="52"/>
      <c r="I93" s="52"/>
      <c r="J93" s="53">
        <f t="shared" si="5"/>
        <v>0</v>
      </c>
      <c r="K93" s="49"/>
      <c r="L93" s="49"/>
      <c r="M93" s="43">
        <f>IF(A93="",0,IF(B93="ANNULLATO",0,IF(AND(B93="DEMO",CONFIGURAZIONE!$B$64="No"),0,1)))</f>
        <v>0</v>
      </c>
    </row>
    <row r="94" spans="1:13">
      <c r="A94" s="49"/>
      <c r="B94" s="49"/>
      <c r="C94" s="51"/>
      <c r="D94" s="43" t="str">
        <f t="shared" si="4"/>
        <v/>
      </c>
      <c r="E94" s="49"/>
      <c r="F94" s="49"/>
      <c r="G94" s="49"/>
      <c r="H94" s="52"/>
      <c r="I94" s="52"/>
      <c r="J94" s="53">
        <f t="shared" si="5"/>
        <v>0</v>
      </c>
      <c r="K94" s="49"/>
      <c r="L94" s="49"/>
      <c r="M94" s="43">
        <f>IF(A94="",0,IF(B94="ANNULLATO",0,IF(AND(B94="DEMO",CONFIGURAZIONE!$B$64="No"),0,1)))</f>
        <v>0</v>
      </c>
    </row>
    <row r="95" spans="1:13">
      <c r="A95" s="49"/>
      <c r="B95" s="49"/>
      <c r="C95" s="51"/>
      <c r="D95" s="43" t="str">
        <f t="shared" si="4"/>
        <v/>
      </c>
      <c r="E95" s="49"/>
      <c r="F95" s="49"/>
      <c r="G95" s="49"/>
      <c r="H95" s="52"/>
      <c r="I95" s="52"/>
      <c r="J95" s="53">
        <f t="shared" si="5"/>
        <v>0</v>
      </c>
      <c r="K95" s="49"/>
      <c r="L95" s="49"/>
      <c r="M95" s="43">
        <f>IF(A95="",0,IF(B95="ANNULLATO",0,IF(AND(B95="DEMO",CONFIGURAZIONE!$B$64="No"),0,1)))</f>
        <v>0</v>
      </c>
    </row>
    <row r="96" spans="1:13">
      <c r="A96" s="49"/>
      <c r="B96" s="49"/>
      <c r="C96" s="51"/>
      <c r="D96" s="43" t="str">
        <f t="shared" si="4"/>
        <v/>
      </c>
      <c r="E96" s="49"/>
      <c r="F96" s="49"/>
      <c r="G96" s="49"/>
      <c r="H96" s="52"/>
      <c r="I96" s="52"/>
      <c r="J96" s="53">
        <f t="shared" si="5"/>
        <v>0</v>
      </c>
      <c r="K96" s="49"/>
      <c r="L96" s="49"/>
      <c r="M96" s="43">
        <f>IF(A96="",0,IF(B96="ANNULLATO",0,IF(AND(B96="DEMO",CONFIGURAZIONE!$B$64="No"),0,1)))</f>
        <v>0</v>
      </c>
    </row>
    <row r="97" spans="1:13">
      <c r="A97" s="49"/>
      <c r="B97" s="49"/>
      <c r="C97" s="51"/>
      <c r="D97" s="43" t="str">
        <f t="shared" si="4"/>
        <v/>
      </c>
      <c r="E97" s="49"/>
      <c r="F97" s="49"/>
      <c r="G97" s="49"/>
      <c r="H97" s="52"/>
      <c r="I97" s="52"/>
      <c r="J97" s="53">
        <f t="shared" si="5"/>
        <v>0</v>
      </c>
      <c r="K97" s="49"/>
      <c r="L97" s="49"/>
      <c r="M97" s="43">
        <f>IF(A97="",0,IF(B97="ANNULLATO",0,IF(AND(B97="DEMO",CONFIGURAZIONE!$B$64="No"),0,1)))</f>
        <v>0</v>
      </c>
    </row>
    <row r="98" spans="1:13">
      <c r="A98" s="49"/>
      <c r="B98" s="49"/>
      <c r="C98" s="51"/>
      <c r="D98" s="43" t="str">
        <f t="shared" si="4"/>
        <v/>
      </c>
      <c r="E98" s="49"/>
      <c r="F98" s="49"/>
      <c r="G98" s="49"/>
      <c r="H98" s="52"/>
      <c r="I98" s="52"/>
      <c r="J98" s="53">
        <f t="shared" si="5"/>
        <v>0</v>
      </c>
      <c r="K98" s="49"/>
      <c r="L98" s="49"/>
      <c r="M98" s="43">
        <f>IF(A98="",0,IF(B98="ANNULLATO",0,IF(AND(B98="DEMO",CONFIGURAZIONE!$B$64="No"),0,1)))</f>
        <v>0</v>
      </c>
    </row>
    <row r="99" spans="1:13">
      <c r="A99" s="49"/>
      <c r="B99" s="49"/>
      <c r="C99" s="51"/>
      <c r="D99" s="43" t="str">
        <f t="shared" si="4"/>
        <v/>
      </c>
      <c r="E99" s="49"/>
      <c r="F99" s="49"/>
      <c r="G99" s="49"/>
      <c r="H99" s="52"/>
      <c r="I99" s="52"/>
      <c r="J99" s="53">
        <f t="shared" si="5"/>
        <v>0</v>
      </c>
      <c r="K99" s="49"/>
      <c r="L99" s="49"/>
      <c r="M99" s="43">
        <f>IF(A99="",0,IF(B99="ANNULLATO",0,IF(AND(B99="DEMO",CONFIGURAZIONE!$B$64="No"),0,1)))</f>
        <v>0</v>
      </c>
    </row>
    <row r="100" spans="1:13">
      <c r="A100" s="49"/>
      <c r="B100" s="49"/>
      <c r="C100" s="51"/>
      <c r="D100" s="43" t="str">
        <f t="shared" si="4"/>
        <v/>
      </c>
      <c r="E100" s="49"/>
      <c r="F100" s="49"/>
      <c r="G100" s="49"/>
      <c r="H100" s="52"/>
      <c r="I100" s="52"/>
      <c r="J100" s="53">
        <f t="shared" si="5"/>
        <v>0</v>
      </c>
      <c r="K100" s="49"/>
      <c r="L100" s="49"/>
      <c r="M100" s="43">
        <f>IF(A100="",0,IF(B100="ANNULLATO",0,IF(AND(B100="DEMO",CONFIGURAZIONE!$B$64="No"),0,1)))</f>
        <v>0</v>
      </c>
    </row>
    <row r="101" spans="1:13">
      <c r="A101" s="49"/>
      <c r="B101" s="49"/>
      <c r="C101" s="51"/>
      <c r="D101" s="43" t="str">
        <f t="shared" si="4"/>
        <v/>
      </c>
      <c r="E101" s="49"/>
      <c r="F101" s="49"/>
      <c r="G101" s="49"/>
      <c r="H101" s="52"/>
      <c r="I101" s="52"/>
      <c r="J101" s="53">
        <f t="shared" si="5"/>
        <v>0</v>
      </c>
      <c r="K101" s="49"/>
      <c r="L101" s="49"/>
      <c r="M101" s="43">
        <f>IF(A101="",0,IF(B101="ANNULLATO",0,IF(AND(B101="DEMO",CONFIGURAZIONE!$B$64="No"),0,1)))</f>
        <v>0</v>
      </c>
    </row>
    <row r="102" spans="1:13">
      <c r="A102" s="49"/>
      <c r="B102" s="49"/>
      <c r="C102" s="51"/>
      <c r="D102" s="43" t="str">
        <f t="shared" si="4"/>
        <v/>
      </c>
      <c r="E102" s="49"/>
      <c r="F102" s="49"/>
      <c r="G102" s="49"/>
      <c r="H102" s="52"/>
      <c r="I102" s="52"/>
      <c r="J102" s="53">
        <f t="shared" si="5"/>
        <v>0</v>
      </c>
      <c r="K102" s="49"/>
      <c r="L102" s="49"/>
      <c r="M102" s="43">
        <f>IF(A102="",0,IF(B102="ANNULLATO",0,IF(AND(B102="DEMO",CONFIGURAZIONE!$B$64="No"),0,1)))</f>
        <v>0</v>
      </c>
    </row>
    <row r="103" spans="1:13">
      <c r="A103" s="49"/>
      <c r="B103" s="49"/>
      <c r="C103" s="51"/>
      <c r="D103" s="43" t="str">
        <f t="shared" si="4"/>
        <v/>
      </c>
      <c r="E103" s="49"/>
      <c r="F103" s="49"/>
      <c r="G103" s="49"/>
      <c r="H103" s="52"/>
      <c r="I103" s="52"/>
      <c r="J103" s="53">
        <f t="shared" si="5"/>
        <v>0</v>
      </c>
      <c r="K103" s="49"/>
      <c r="L103" s="49"/>
      <c r="M103" s="43">
        <f>IF(A103="",0,IF(B103="ANNULLATO",0,IF(AND(B103="DEMO",CONFIGURAZIONE!$B$64="No"),0,1)))</f>
        <v>0</v>
      </c>
    </row>
    <row r="104" spans="1:13">
      <c r="A104" s="49"/>
      <c r="B104" s="49"/>
      <c r="C104" s="51"/>
      <c r="D104" s="43" t="str">
        <f t="shared" si="4"/>
        <v/>
      </c>
      <c r="E104" s="49"/>
      <c r="F104" s="49"/>
      <c r="G104" s="49"/>
      <c r="H104" s="52"/>
      <c r="I104" s="52"/>
      <c r="J104" s="53">
        <f t="shared" si="5"/>
        <v>0</v>
      </c>
      <c r="K104" s="49"/>
      <c r="L104" s="49"/>
      <c r="M104" s="43">
        <f>IF(A104="",0,IF(B104="ANNULLATO",0,IF(AND(B104="DEMO",CONFIGURAZIONE!$B$64="No"),0,1)))</f>
        <v>0</v>
      </c>
    </row>
    <row r="105" spans="1:13">
      <c r="A105" s="49"/>
      <c r="B105" s="49"/>
      <c r="C105" s="51"/>
      <c r="D105" s="43" t="str">
        <f t="shared" si="4"/>
        <v/>
      </c>
      <c r="E105" s="49"/>
      <c r="F105" s="49"/>
      <c r="G105" s="49"/>
      <c r="H105" s="52"/>
      <c r="I105" s="52"/>
      <c r="J105" s="53">
        <f t="shared" si="5"/>
        <v>0</v>
      </c>
      <c r="K105" s="49"/>
      <c r="L105" s="49"/>
      <c r="M105" s="43">
        <f>IF(A105="",0,IF(B105="ANNULLATO",0,IF(AND(B105="DEMO",CONFIGURAZIONE!$B$64="No"),0,1)))</f>
        <v>0</v>
      </c>
    </row>
    <row r="106" spans="1:13">
      <c r="A106" s="49"/>
      <c r="B106" s="49"/>
      <c r="C106" s="51"/>
      <c r="D106" s="43" t="str">
        <f t="shared" ref="D106:D137" si="6">IF(C106="","",YEAR(C106))</f>
        <v/>
      </c>
      <c r="E106" s="49"/>
      <c r="F106" s="49"/>
      <c r="G106" s="49"/>
      <c r="H106" s="52"/>
      <c r="I106" s="52"/>
      <c r="J106" s="53">
        <f t="shared" ref="J106:J137" si="7">IF(OR(H106="",I106&lt;&gt;"Sì"),0,H106)</f>
        <v>0</v>
      </c>
      <c r="K106" s="49"/>
      <c r="L106" s="49"/>
      <c r="M106" s="43">
        <f>IF(A106="",0,IF(B106="ANNULLATO",0,IF(AND(B106="DEMO",CONFIGURAZIONE!$B$64="No"),0,1)))</f>
        <v>0</v>
      </c>
    </row>
    <row r="107" spans="1:13">
      <c r="A107" s="49"/>
      <c r="B107" s="49"/>
      <c r="C107" s="51"/>
      <c r="D107" s="43" t="str">
        <f t="shared" si="6"/>
        <v/>
      </c>
      <c r="E107" s="49"/>
      <c r="F107" s="49"/>
      <c r="G107" s="49"/>
      <c r="H107" s="52"/>
      <c r="I107" s="52"/>
      <c r="J107" s="53">
        <f t="shared" si="7"/>
        <v>0</v>
      </c>
      <c r="K107" s="49"/>
      <c r="L107" s="49"/>
      <c r="M107" s="43">
        <f>IF(A107="",0,IF(B107="ANNULLATO",0,IF(AND(B107="DEMO",CONFIGURAZIONE!$B$64="No"),0,1)))</f>
        <v>0</v>
      </c>
    </row>
    <row r="108" spans="1:13">
      <c r="A108" s="49"/>
      <c r="B108" s="49"/>
      <c r="C108" s="51"/>
      <c r="D108" s="43" t="str">
        <f t="shared" si="6"/>
        <v/>
      </c>
      <c r="E108" s="49"/>
      <c r="F108" s="49"/>
      <c r="G108" s="49"/>
      <c r="H108" s="52"/>
      <c r="I108" s="52"/>
      <c r="J108" s="53">
        <f t="shared" si="7"/>
        <v>0</v>
      </c>
      <c r="K108" s="49"/>
      <c r="L108" s="49"/>
      <c r="M108" s="43">
        <f>IF(A108="",0,IF(B108="ANNULLATO",0,IF(AND(B108="DEMO",CONFIGURAZIONE!$B$64="No"),0,1)))</f>
        <v>0</v>
      </c>
    </row>
    <row r="109" spans="1:13">
      <c r="A109" s="49"/>
      <c r="B109" s="49"/>
      <c r="C109" s="51"/>
      <c r="D109" s="43" t="str">
        <f t="shared" si="6"/>
        <v/>
      </c>
      <c r="E109" s="49"/>
      <c r="F109" s="49"/>
      <c r="G109" s="49"/>
      <c r="H109" s="52"/>
      <c r="I109" s="52"/>
      <c r="J109" s="53">
        <f t="shared" si="7"/>
        <v>0</v>
      </c>
      <c r="K109" s="49"/>
      <c r="L109" s="49"/>
      <c r="M109" s="43">
        <f>IF(A109="",0,IF(B109="ANNULLATO",0,IF(AND(B109="DEMO",CONFIGURAZIONE!$B$64="No"),0,1)))</f>
        <v>0</v>
      </c>
    </row>
    <row r="110" spans="1:13">
      <c r="A110" s="49"/>
      <c r="B110" s="49"/>
      <c r="C110" s="51"/>
      <c r="D110" s="43" t="str">
        <f t="shared" si="6"/>
        <v/>
      </c>
      <c r="E110" s="49"/>
      <c r="F110" s="49"/>
      <c r="G110" s="49"/>
      <c r="H110" s="52"/>
      <c r="I110" s="52"/>
      <c r="J110" s="53">
        <f t="shared" si="7"/>
        <v>0</v>
      </c>
      <c r="K110" s="49"/>
      <c r="L110" s="49"/>
      <c r="M110" s="43">
        <f>IF(A110="",0,IF(B110="ANNULLATO",0,IF(AND(B110="DEMO",CONFIGURAZIONE!$B$64="No"),0,1)))</f>
        <v>0</v>
      </c>
    </row>
    <row r="111" spans="1:13">
      <c r="A111" s="49"/>
      <c r="B111" s="49"/>
      <c r="C111" s="51"/>
      <c r="D111" s="43" t="str">
        <f t="shared" si="6"/>
        <v/>
      </c>
      <c r="E111" s="49"/>
      <c r="F111" s="49"/>
      <c r="G111" s="49"/>
      <c r="H111" s="52"/>
      <c r="I111" s="52"/>
      <c r="J111" s="53">
        <f t="shared" si="7"/>
        <v>0</v>
      </c>
      <c r="K111" s="49"/>
      <c r="L111" s="49"/>
      <c r="M111" s="43">
        <f>IF(A111="",0,IF(B111="ANNULLATO",0,IF(AND(B111="DEMO",CONFIGURAZIONE!$B$64="No"),0,1)))</f>
        <v>0</v>
      </c>
    </row>
    <row r="112" spans="1:13">
      <c r="A112" s="49"/>
      <c r="B112" s="49"/>
      <c r="C112" s="51"/>
      <c r="D112" s="43" t="str">
        <f t="shared" si="6"/>
        <v/>
      </c>
      <c r="E112" s="49"/>
      <c r="F112" s="49"/>
      <c r="G112" s="49"/>
      <c r="H112" s="52"/>
      <c r="I112" s="52"/>
      <c r="J112" s="53">
        <f t="shared" si="7"/>
        <v>0</v>
      </c>
      <c r="K112" s="49"/>
      <c r="L112" s="49"/>
      <c r="M112" s="43">
        <f>IF(A112="",0,IF(B112="ANNULLATO",0,IF(AND(B112="DEMO",CONFIGURAZIONE!$B$64="No"),0,1)))</f>
        <v>0</v>
      </c>
    </row>
    <row r="113" spans="1:13">
      <c r="A113" s="49"/>
      <c r="B113" s="49"/>
      <c r="C113" s="51"/>
      <c r="D113" s="43" t="str">
        <f t="shared" si="6"/>
        <v/>
      </c>
      <c r="E113" s="49"/>
      <c r="F113" s="49"/>
      <c r="G113" s="49"/>
      <c r="H113" s="52"/>
      <c r="I113" s="52"/>
      <c r="J113" s="53">
        <f t="shared" si="7"/>
        <v>0</v>
      </c>
      <c r="K113" s="49"/>
      <c r="L113" s="49"/>
      <c r="M113" s="43">
        <f>IF(A113="",0,IF(B113="ANNULLATO",0,IF(AND(B113="DEMO",CONFIGURAZIONE!$B$64="No"),0,1)))</f>
        <v>0</v>
      </c>
    </row>
    <row r="114" spans="1:13">
      <c r="A114" s="49"/>
      <c r="B114" s="49"/>
      <c r="C114" s="51"/>
      <c r="D114" s="43" t="str">
        <f t="shared" si="6"/>
        <v/>
      </c>
      <c r="E114" s="49"/>
      <c r="F114" s="49"/>
      <c r="G114" s="49"/>
      <c r="H114" s="52"/>
      <c r="I114" s="52"/>
      <c r="J114" s="53">
        <f t="shared" si="7"/>
        <v>0</v>
      </c>
      <c r="K114" s="49"/>
      <c r="L114" s="49"/>
      <c r="M114" s="43">
        <f>IF(A114="",0,IF(B114="ANNULLATO",0,IF(AND(B114="DEMO",CONFIGURAZIONE!$B$64="No"),0,1)))</f>
        <v>0</v>
      </c>
    </row>
    <row r="115" spans="1:13">
      <c r="A115" s="49"/>
      <c r="B115" s="49"/>
      <c r="C115" s="51"/>
      <c r="D115" s="43" t="str">
        <f t="shared" si="6"/>
        <v/>
      </c>
      <c r="E115" s="49"/>
      <c r="F115" s="49"/>
      <c r="G115" s="49"/>
      <c r="H115" s="52"/>
      <c r="I115" s="52"/>
      <c r="J115" s="53">
        <f t="shared" si="7"/>
        <v>0</v>
      </c>
      <c r="K115" s="49"/>
      <c r="L115" s="49"/>
      <c r="M115" s="43">
        <f>IF(A115="",0,IF(B115="ANNULLATO",0,IF(AND(B115="DEMO",CONFIGURAZIONE!$B$64="No"),0,1)))</f>
        <v>0</v>
      </c>
    </row>
    <row r="116" spans="1:13">
      <c r="A116" s="49"/>
      <c r="B116" s="49"/>
      <c r="C116" s="51"/>
      <c r="D116" s="43" t="str">
        <f t="shared" si="6"/>
        <v/>
      </c>
      <c r="E116" s="49"/>
      <c r="F116" s="49"/>
      <c r="G116" s="49"/>
      <c r="H116" s="52"/>
      <c r="I116" s="52"/>
      <c r="J116" s="53">
        <f t="shared" si="7"/>
        <v>0</v>
      </c>
      <c r="K116" s="49"/>
      <c r="L116" s="49"/>
      <c r="M116" s="43">
        <f>IF(A116="",0,IF(B116="ANNULLATO",0,IF(AND(B116="DEMO",CONFIGURAZIONE!$B$64="No"),0,1)))</f>
        <v>0</v>
      </c>
    </row>
    <row r="117" spans="1:13">
      <c r="A117" s="49"/>
      <c r="B117" s="49"/>
      <c r="C117" s="51"/>
      <c r="D117" s="43" t="str">
        <f t="shared" si="6"/>
        <v/>
      </c>
      <c r="E117" s="49"/>
      <c r="F117" s="49"/>
      <c r="G117" s="49"/>
      <c r="H117" s="52"/>
      <c r="I117" s="52"/>
      <c r="J117" s="53">
        <f t="shared" si="7"/>
        <v>0</v>
      </c>
      <c r="K117" s="49"/>
      <c r="L117" s="49"/>
      <c r="M117" s="43">
        <f>IF(A117="",0,IF(B117="ANNULLATO",0,IF(AND(B117="DEMO",CONFIGURAZIONE!$B$64="No"),0,1)))</f>
        <v>0</v>
      </c>
    </row>
    <row r="118" spans="1:13">
      <c r="A118" s="49"/>
      <c r="B118" s="49"/>
      <c r="C118" s="51"/>
      <c r="D118" s="43" t="str">
        <f t="shared" si="6"/>
        <v/>
      </c>
      <c r="E118" s="49"/>
      <c r="F118" s="49"/>
      <c r="G118" s="49"/>
      <c r="H118" s="52"/>
      <c r="I118" s="52"/>
      <c r="J118" s="53">
        <f t="shared" si="7"/>
        <v>0</v>
      </c>
      <c r="K118" s="49"/>
      <c r="L118" s="49"/>
      <c r="M118" s="43">
        <f>IF(A118="",0,IF(B118="ANNULLATO",0,IF(AND(B118="DEMO",CONFIGURAZIONE!$B$64="No"),0,1)))</f>
        <v>0</v>
      </c>
    </row>
    <row r="119" spans="1:13">
      <c r="A119" s="49"/>
      <c r="B119" s="49"/>
      <c r="C119" s="51"/>
      <c r="D119" s="43" t="str">
        <f t="shared" si="6"/>
        <v/>
      </c>
      <c r="E119" s="49"/>
      <c r="F119" s="49"/>
      <c r="G119" s="49"/>
      <c r="H119" s="52"/>
      <c r="I119" s="52"/>
      <c r="J119" s="53">
        <f t="shared" si="7"/>
        <v>0</v>
      </c>
      <c r="K119" s="49"/>
      <c r="L119" s="49"/>
      <c r="M119" s="43">
        <f>IF(A119="",0,IF(B119="ANNULLATO",0,IF(AND(B119="DEMO",CONFIGURAZIONE!$B$64="No"),0,1)))</f>
        <v>0</v>
      </c>
    </row>
    <row r="120" spans="1:13">
      <c r="A120" s="49"/>
      <c r="B120" s="49"/>
      <c r="C120" s="51"/>
      <c r="D120" s="43" t="str">
        <f t="shared" si="6"/>
        <v/>
      </c>
      <c r="E120" s="49"/>
      <c r="F120" s="49"/>
      <c r="G120" s="49"/>
      <c r="H120" s="52"/>
      <c r="I120" s="52"/>
      <c r="J120" s="53">
        <f t="shared" si="7"/>
        <v>0</v>
      </c>
      <c r="K120" s="49"/>
      <c r="L120" s="49"/>
      <c r="M120" s="43">
        <f>IF(A120="",0,IF(B120="ANNULLATO",0,IF(AND(B120="DEMO",CONFIGURAZIONE!$B$64="No"),0,1)))</f>
        <v>0</v>
      </c>
    </row>
    <row r="121" spans="1:13">
      <c r="A121" s="49"/>
      <c r="B121" s="49"/>
      <c r="C121" s="51"/>
      <c r="D121" s="43" t="str">
        <f t="shared" si="6"/>
        <v/>
      </c>
      <c r="E121" s="49"/>
      <c r="F121" s="49"/>
      <c r="G121" s="49"/>
      <c r="H121" s="52"/>
      <c r="I121" s="52"/>
      <c r="J121" s="53">
        <f t="shared" si="7"/>
        <v>0</v>
      </c>
      <c r="K121" s="49"/>
      <c r="L121" s="49"/>
      <c r="M121" s="43">
        <f>IF(A121="",0,IF(B121="ANNULLATO",0,IF(AND(B121="DEMO",CONFIGURAZIONE!$B$64="No"),0,1)))</f>
        <v>0</v>
      </c>
    </row>
    <row r="122" spans="1:13">
      <c r="A122" s="49"/>
      <c r="B122" s="49"/>
      <c r="C122" s="51"/>
      <c r="D122" s="43" t="str">
        <f t="shared" si="6"/>
        <v/>
      </c>
      <c r="E122" s="49"/>
      <c r="F122" s="49"/>
      <c r="G122" s="49"/>
      <c r="H122" s="52"/>
      <c r="I122" s="52"/>
      <c r="J122" s="53">
        <f t="shared" si="7"/>
        <v>0</v>
      </c>
      <c r="K122" s="49"/>
      <c r="L122" s="49"/>
      <c r="M122" s="43">
        <f>IF(A122="",0,IF(B122="ANNULLATO",0,IF(AND(B122="DEMO",CONFIGURAZIONE!$B$64="No"),0,1)))</f>
        <v>0</v>
      </c>
    </row>
    <row r="123" spans="1:13">
      <c r="A123" s="49"/>
      <c r="B123" s="49"/>
      <c r="C123" s="51"/>
      <c r="D123" s="43" t="str">
        <f t="shared" si="6"/>
        <v/>
      </c>
      <c r="E123" s="49"/>
      <c r="F123" s="49"/>
      <c r="G123" s="49"/>
      <c r="H123" s="52"/>
      <c r="I123" s="52"/>
      <c r="J123" s="53">
        <f t="shared" si="7"/>
        <v>0</v>
      </c>
      <c r="K123" s="49"/>
      <c r="L123" s="49"/>
      <c r="M123" s="43">
        <f>IF(A123="",0,IF(B123="ANNULLATO",0,IF(AND(B123="DEMO",CONFIGURAZIONE!$B$64="No"),0,1)))</f>
        <v>0</v>
      </c>
    </row>
    <row r="124" spans="1:13">
      <c r="A124" s="49"/>
      <c r="B124" s="49"/>
      <c r="C124" s="51"/>
      <c r="D124" s="43" t="str">
        <f t="shared" si="6"/>
        <v/>
      </c>
      <c r="E124" s="49"/>
      <c r="F124" s="49"/>
      <c r="G124" s="49"/>
      <c r="H124" s="52"/>
      <c r="I124" s="52"/>
      <c r="J124" s="53">
        <f t="shared" si="7"/>
        <v>0</v>
      </c>
      <c r="K124" s="49"/>
      <c r="L124" s="49"/>
      <c r="M124" s="43">
        <f>IF(A124="",0,IF(B124="ANNULLATO",0,IF(AND(B124="DEMO",CONFIGURAZIONE!$B$64="No"),0,1)))</f>
        <v>0</v>
      </c>
    </row>
    <row r="125" spans="1:13">
      <c r="A125" s="49"/>
      <c r="B125" s="49"/>
      <c r="C125" s="51"/>
      <c r="D125" s="43" t="str">
        <f t="shared" si="6"/>
        <v/>
      </c>
      <c r="E125" s="49"/>
      <c r="F125" s="49"/>
      <c r="G125" s="49"/>
      <c r="H125" s="52"/>
      <c r="I125" s="52"/>
      <c r="J125" s="53">
        <f t="shared" si="7"/>
        <v>0</v>
      </c>
      <c r="K125" s="49"/>
      <c r="L125" s="49"/>
      <c r="M125" s="43">
        <f>IF(A125="",0,IF(B125="ANNULLATO",0,IF(AND(B125="DEMO",CONFIGURAZIONE!$B$64="No"),0,1)))</f>
        <v>0</v>
      </c>
    </row>
    <row r="126" spans="1:13">
      <c r="A126" s="49"/>
      <c r="B126" s="49"/>
      <c r="C126" s="51"/>
      <c r="D126" s="43" t="str">
        <f t="shared" si="6"/>
        <v/>
      </c>
      <c r="E126" s="49"/>
      <c r="F126" s="49"/>
      <c r="G126" s="49"/>
      <c r="H126" s="52"/>
      <c r="I126" s="52"/>
      <c r="J126" s="53">
        <f t="shared" si="7"/>
        <v>0</v>
      </c>
      <c r="K126" s="49"/>
      <c r="L126" s="49"/>
      <c r="M126" s="43">
        <f>IF(A126="",0,IF(B126="ANNULLATO",0,IF(AND(B126="DEMO",CONFIGURAZIONE!$B$64="No"),0,1)))</f>
        <v>0</v>
      </c>
    </row>
    <row r="127" spans="1:13">
      <c r="A127" s="49"/>
      <c r="B127" s="49"/>
      <c r="C127" s="51"/>
      <c r="D127" s="43" t="str">
        <f t="shared" si="6"/>
        <v/>
      </c>
      <c r="E127" s="49"/>
      <c r="F127" s="49"/>
      <c r="G127" s="49"/>
      <c r="H127" s="52"/>
      <c r="I127" s="52"/>
      <c r="J127" s="53">
        <f t="shared" si="7"/>
        <v>0</v>
      </c>
      <c r="K127" s="49"/>
      <c r="L127" s="49"/>
      <c r="M127" s="43">
        <f>IF(A127="",0,IF(B127="ANNULLATO",0,IF(AND(B127="DEMO",CONFIGURAZIONE!$B$64="No"),0,1)))</f>
        <v>0</v>
      </c>
    </row>
    <row r="128" spans="1:13">
      <c r="A128" s="49"/>
      <c r="B128" s="49"/>
      <c r="C128" s="51"/>
      <c r="D128" s="43" t="str">
        <f t="shared" si="6"/>
        <v/>
      </c>
      <c r="E128" s="49"/>
      <c r="F128" s="49"/>
      <c r="G128" s="49"/>
      <c r="H128" s="52"/>
      <c r="I128" s="52"/>
      <c r="J128" s="53">
        <f t="shared" si="7"/>
        <v>0</v>
      </c>
      <c r="K128" s="49"/>
      <c r="L128" s="49"/>
      <c r="M128" s="43">
        <f>IF(A128="",0,IF(B128="ANNULLATO",0,IF(AND(B128="DEMO",CONFIGURAZIONE!$B$64="No"),0,1)))</f>
        <v>0</v>
      </c>
    </row>
    <row r="129" spans="1:13">
      <c r="A129" s="49"/>
      <c r="B129" s="49"/>
      <c r="C129" s="51"/>
      <c r="D129" s="43" t="str">
        <f t="shared" si="6"/>
        <v/>
      </c>
      <c r="E129" s="49"/>
      <c r="F129" s="49"/>
      <c r="G129" s="49"/>
      <c r="H129" s="52"/>
      <c r="I129" s="52"/>
      <c r="J129" s="53">
        <f t="shared" si="7"/>
        <v>0</v>
      </c>
      <c r="K129" s="49"/>
      <c r="L129" s="49"/>
      <c r="M129" s="43">
        <f>IF(A129="",0,IF(B129="ANNULLATO",0,IF(AND(B129="DEMO",CONFIGURAZIONE!$B$64="No"),0,1)))</f>
        <v>0</v>
      </c>
    </row>
    <row r="130" spans="1:13">
      <c r="A130" s="49"/>
      <c r="B130" s="49"/>
      <c r="C130" s="51"/>
      <c r="D130" s="43" t="str">
        <f t="shared" si="6"/>
        <v/>
      </c>
      <c r="E130" s="49"/>
      <c r="F130" s="49"/>
      <c r="G130" s="49"/>
      <c r="H130" s="52"/>
      <c r="I130" s="52"/>
      <c r="J130" s="53">
        <f t="shared" si="7"/>
        <v>0</v>
      </c>
      <c r="K130" s="49"/>
      <c r="L130" s="49"/>
      <c r="M130" s="43">
        <f>IF(A130="",0,IF(B130="ANNULLATO",0,IF(AND(B130="DEMO",CONFIGURAZIONE!$B$64="No"),0,1)))</f>
        <v>0</v>
      </c>
    </row>
    <row r="131" spans="1:13">
      <c r="A131" s="49"/>
      <c r="B131" s="49"/>
      <c r="C131" s="51"/>
      <c r="D131" s="43" t="str">
        <f t="shared" si="6"/>
        <v/>
      </c>
      <c r="E131" s="49"/>
      <c r="F131" s="49"/>
      <c r="G131" s="49"/>
      <c r="H131" s="52"/>
      <c r="I131" s="52"/>
      <c r="J131" s="53">
        <f t="shared" si="7"/>
        <v>0</v>
      </c>
      <c r="K131" s="49"/>
      <c r="L131" s="49"/>
      <c r="M131" s="43">
        <f>IF(A131="",0,IF(B131="ANNULLATO",0,IF(AND(B131="DEMO",CONFIGURAZIONE!$B$64="No"),0,1)))</f>
        <v>0</v>
      </c>
    </row>
    <row r="132" spans="1:13">
      <c r="A132" s="49"/>
      <c r="B132" s="49"/>
      <c r="C132" s="51"/>
      <c r="D132" s="43" t="str">
        <f t="shared" si="6"/>
        <v/>
      </c>
      <c r="E132" s="49"/>
      <c r="F132" s="49"/>
      <c r="G132" s="49"/>
      <c r="H132" s="52"/>
      <c r="I132" s="52"/>
      <c r="J132" s="53">
        <f t="shared" si="7"/>
        <v>0</v>
      </c>
      <c r="K132" s="49"/>
      <c r="L132" s="49"/>
      <c r="M132" s="43">
        <f>IF(A132="",0,IF(B132="ANNULLATO",0,IF(AND(B132="DEMO",CONFIGURAZIONE!$B$64="No"),0,1)))</f>
        <v>0</v>
      </c>
    </row>
    <row r="133" spans="1:13">
      <c r="A133" s="49"/>
      <c r="B133" s="49"/>
      <c r="C133" s="51"/>
      <c r="D133" s="43" t="str">
        <f t="shared" si="6"/>
        <v/>
      </c>
      <c r="E133" s="49"/>
      <c r="F133" s="49"/>
      <c r="G133" s="49"/>
      <c r="H133" s="52"/>
      <c r="I133" s="52"/>
      <c r="J133" s="53">
        <f t="shared" si="7"/>
        <v>0</v>
      </c>
      <c r="K133" s="49"/>
      <c r="L133" s="49"/>
      <c r="M133" s="43">
        <f>IF(A133="",0,IF(B133="ANNULLATO",0,IF(AND(B133="DEMO",CONFIGURAZIONE!$B$64="No"),0,1)))</f>
        <v>0</v>
      </c>
    </row>
    <row r="134" spans="1:13">
      <c r="A134" s="49"/>
      <c r="B134" s="49"/>
      <c r="C134" s="51"/>
      <c r="D134" s="43" t="str">
        <f t="shared" si="6"/>
        <v/>
      </c>
      <c r="E134" s="49"/>
      <c r="F134" s="49"/>
      <c r="G134" s="49"/>
      <c r="H134" s="52"/>
      <c r="I134" s="52"/>
      <c r="J134" s="53">
        <f t="shared" si="7"/>
        <v>0</v>
      </c>
      <c r="K134" s="49"/>
      <c r="L134" s="49"/>
      <c r="M134" s="43">
        <f>IF(A134="",0,IF(B134="ANNULLATO",0,IF(AND(B134="DEMO",CONFIGURAZIONE!$B$64="No"),0,1)))</f>
        <v>0</v>
      </c>
    </row>
    <row r="135" spans="1:13">
      <c r="A135" s="49"/>
      <c r="B135" s="49"/>
      <c r="C135" s="51"/>
      <c r="D135" s="43" t="str">
        <f t="shared" si="6"/>
        <v/>
      </c>
      <c r="E135" s="49"/>
      <c r="F135" s="49"/>
      <c r="G135" s="49"/>
      <c r="H135" s="52"/>
      <c r="I135" s="52"/>
      <c r="J135" s="53">
        <f t="shared" si="7"/>
        <v>0</v>
      </c>
      <c r="K135" s="49"/>
      <c r="L135" s="49"/>
      <c r="M135" s="43">
        <f>IF(A135="",0,IF(B135="ANNULLATO",0,IF(AND(B135="DEMO",CONFIGURAZIONE!$B$64="No"),0,1)))</f>
        <v>0</v>
      </c>
    </row>
    <row r="136" spans="1:13">
      <c r="A136" s="49"/>
      <c r="B136" s="49"/>
      <c r="C136" s="51"/>
      <c r="D136" s="43" t="str">
        <f t="shared" si="6"/>
        <v/>
      </c>
      <c r="E136" s="49"/>
      <c r="F136" s="49"/>
      <c r="G136" s="49"/>
      <c r="H136" s="52"/>
      <c r="I136" s="52"/>
      <c r="J136" s="53">
        <f t="shared" si="7"/>
        <v>0</v>
      </c>
      <c r="K136" s="49"/>
      <c r="L136" s="49"/>
      <c r="M136" s="43">
        <f>IF(A136="",0,IF(B136="ANNULLATO",0,IF(AND(B136="DEMO",CONFIGURAZIONE!$B$64="No"),0,1)))</f>
        <v>0</v>
      </c>
    </row>
    <row r="137" spans="1:13">
      <c r="A137" s="49"/>
      <c r="B137" s="49"/>
      <c r="C137" s="51"/>
      <c r="D137" s="43" t="str">
        <f t="shared" si="6"/>
        <v/>
      </c>
      <c r="E137" s="49"/>
      <c r="F137" s="49"/>
      <c r="G137" s="49"/>
      <c r="H137" s="52"/>
      <c r="I137" s="52"/>
      <c r="J137" s="53">
        <f t="shared" si="7"/>
        <v>0</v>
      </c>
      <c r="K137" s="49"/>
      <c r="L137" s="49"/>
      <c r="M137" s="43">
        <f>IF(A137="",0,IF(B137="ANNULLATO",0,IF(AND(B137="DEMO",CONFIGURAZIONE!$B$64="No"),0,1)))</f>
        <v>0</v>
      </c>
    </row>
    <row r="138" spans="1:13">
      <c r="A138" s="49"/>
      <c r="B138" s="49"/>
      <c r="C138" s="51"/>
      <c r="D138" s="43" t="str">
        <f t="shared" ref="D138:D159" si="8">IF(C138="","",YEAR(C138))</f>
        <v/>
      </c>
      <c r="E138" s="49"/>
      <c r="F138" s="49"/>
      <c r="G138" s="49"/>
      <c r="H138" s="52"/>
      <c r="I138" s="52"/>
      <c r="J138" s="53">
        <f t="shared" ref="J138:J159" si="9">IF(OR(H138="",I138&lt;&gt;"Sì"),0,H138)</f>
        <v>0</v>
      </c>
      <c r="K138" s="49"/>
      <c r="L138" s="49"/>
      <c r="M138" s="43">
        <f>IF(A138="",0,IF(B138="ANNULLATO",0,IF(AND(B138="DEMO",CONFIGURAZIONE!$B$64="No"),0,1)))</f>
        <v>0</v>
      </c>
    </row>
    <row r="139" spans="1:13">
      <c r="A139" s="49"/>
      <c r="B139" s="49"/>
      <c r="C139" s="51"/>
      <c r="D139" s="43" t="str">
        <f t="shared" si="8"/>
        <v/>
      </c>
      <c r="E139" s="49"/>
      <c r="F139" s="49"/>
      <c r="G139" s="49"/>
      <c r="H139" s="52"/>
      <c r="I139" s="52"/>
      <c r="J139" s="53">
        <f t="shared" si="9"/>
        <v>0</v>
      </c>
      <c r="K139" s="49"/>
      <c r="L139" s="49"/>
      <c r="M139" s="43">
        <f>IF(A139="",0,IF(B139="ANNULLATO",0,IF(AND(B139="DEMO",CONFIGURAZIONE!$B$64="No"),0,1)))</f>
        <v>0</v>
      </c>
    </row>
    <row r="140" spans="1:13">
      <c r="A140" s="49"/>
      <c r="B140" s="49"/>
      <c r="C140" s="51"/>
      <c r="D140" s="43" t="str">
        <f t="shared" si="8"/>
        <v/>
      </c>
      <c r="E140" s="49"/>
      <c r="F140" s="49"/>
      <c r="G140" s="49"/>
      <c r="H140" s="52"/>
      <c r="I140" s="52"/>
      <c r="J140" s="53">
        <f t="shared" si="9"/>
        <v>0</v>
      </c>
      <c r="K140" s="49"/>
      <c r="L140" s="49"/>
      <c r="M140" s="43">
        <f>IF(A140="",0,IF(B140="ANNULLATO",0,IF(AND(B140="DEMO",CONFIGURAZIONE!$B$64="No"),0,1)))</f>
        <v>0</v>
      </c>
    </row>
    <row r="141" spans="1:13">
      <c r="A141" s="49"/>
      <c r="B141" s="49"/>
      <c r="C141" s="51"/>
      <c r="D141" s="43" t="str">
        <f t="shared" si="8"/>
        <v/>
      </c>
      <c r="E141" s="49"/>
      <c r="F141" s="49"/>
      <c r="G141" s="49"/>
      <c r="H141" s="52"/>
      <c r="I141" s="52"/>
      <c r="J141" s="53">
        <f t="shared" si="9"/>
        <v>0</v>
      </c>
      <c r="K141" s="49"/>
      <c r="L141" s="49"/>
      <c r="M141" s="43">
        <f>IF(A141="",0,IF(B141="ANNULLATO",0,IF(AND(B141="DEMO",CONFIGURAZIONE!$B$64="No"),0,1)))</f>
        <v>0</v>
      </c>
    </row>
    <row r="142" spans="1:13">
      <c r="A142" s="49"/>
      <c r="B142" s="49"/>
      <c r="C142" s="51"/>
      <c r="D142" s="43" t="str">
        <f t="shared" si="8"/>
        <v/>
      </c>
      <c r="E142" s="49"/>
      <c r="F142" s="49"/>
      <c r="G142" s="49"/>
      <c r="H142" s="52"/>
      <c r="I142" s="52"/>
      <c r="J142" s="53">
        <f t="shared" si="9"/>
        <v>0</v>
      </c>
      <c r="K142" s="49"/>
      <c r="L142" s="49"/>
      <c r="M142" s="43">
        <f>IF(A142="",0,IF(B142="ANNULLATO",0,IF(AND(B142="DEMO",CONFIGURAZIONE!$B$64="No"),0,1)))</f>
        <v>0</v>
      </c>
    </row>
    <row r="143" spans="1:13">
      <c r="A143" s="49"/>
      <c r="B143" s="49"/>
      <c r="C143" s="51"/>
      <c r="D143" s="43" t="str">
        <f t="shared" si="8"/>
        <v/>
      </c>
      <c r="E143" s="49"/>
      <c r="F143" s="49"/>
      <c r="G143" s="49"/>
      <c r="H143" s="52"/>
      <c r="I143" s="52"/>
      <c r="J143" s="53">
        <f t="shared" si="9"/>
        <v>0</v>
      </c>
      <c r="K143" s="49"/>
      <c r="L143" s="49"/>
      <c r="M143" s="43">
        <f>IF(A143="",0,IF(B143="ANNULLATO",0,IF(AND(B143="DEMO",CONFIGURAZIONE!$B$64="No"),0,1)))</f>
        <v>0</v>
      </c>
    </row>
    <row r="144" spans="1:13">
      <c r="A144" s="49"/>
      <c r="B144" s="49"/>
      <c r="C144" s="51"/>
      <c r="D144" s="43" t="str">
        <f t="shared" si="8"/>
        <v/>
      </c>
      <c r="E144" s="49"/>
      <c r="F144" s="49"/>
      <c r="G144" s="49"/>
      <c r="H144" s="52"/>
      <c r="I144" s="52"/>
      <c r="J144" s="53">
        <f t="shared" si="9"/>
        <v>0</v>
      </c>
      <c r="K144" s="49"/>
      <c r="L144" s="49"/>
      <c r="M144" s="43">
        <f>IF(A144="",0,IF(B144="ANNULLATO",0,IF(AND(B144="DEMO",CONFIGURAZIONE!$B$64="No"),0,1)))</f>
        <v>0</v>
      </c>
    </row>
    <row r="145" spans="1:13">
      <c r="A145" s="49"/>
      <c r="B145" s="49"/>
      <c r="C145" s="51"/>
      <c r="D145" s="43" t="str">
        <f t="shared" si="8"/>
        <v/>
      </c>
      <c r="E145" s="49"/>
      <c r="F145" s="49"/>
      <c r="G145" s="49"/>
      <c r="H145" s="52"/>
      <c r="I145" s="52"/>
      <c r="J145" s="53">
        <f t="shared" si="9"/>
        <v>0</v>
      </c>
      <c r="K145" s="49"/>
      <c r="L145" s="49"/>
      <c r="M145" s="43">
        <f>IF(A145="",0,IF(B145="ANNULLATO",0,IF(AND(B145="DEMO",CONFIGURAZIONE!$B$64="No"),0,1)))</f>
        <v>0</v>
      </c>
    </row>
    <row r="146" spans="1:13">
      <c r="A146" s="49"/>
      <c r="B146" s="49"/>
      <c r="C146" s="51"/>
      <c r="D146" s="43" t="str">
        <f t="shared" si="8"/>
        <v/>
      </c>
      <c r="E146" s="49"/>
      <c r="F146" s="49"/>
      <c r="G146" s="49"/>
      <c r="H146" s="52"/>
      <c r="I146" s="52"/>
      <c r="J146" s="53">
        <f t="shared" si="9"/>
        <v>0</v>
      </c>
      <c r="K146" s="49"/>
      <c r="L146" s="49"/>
      <c r="M146" s="43">
        <f>IF(A146="",0,IF(B146="ANNULLATO",0,IF(AND(B146="DEMO",CONFIGURAZIONE!$B$64="No"),0,1)))</f>
        <v>0</v>
      </c>
    </row>
    <row r="147" spans="1:13">
      <c r="A147" s="49"/>
      <c r="B147" s="49"/>
      <c r="C147" s="51"/>
      <c r="D147" s="43" t="str">
        <f t="shared" si="8"/>
        <v/>
      </c>
      <c r="E147" s="49"/>
      <c r="F147" s="49"/>
      <c r="G147" s="49"/>
      <c r="H147" s="52"/>
      <c r="I147" s="52"/>
      <c r="J147" s="53">
        <f t="shared" si="9"/>
        <v>0</v>
      </c>
      <c r="K147" s="49"/>
      <c r="L147" s="49"/>
      <c r="M147" s="43">
        <f>IF(A147="",0,IF(B147="ANNULLATO",0,IF(AND(B147="DEMO",CONFIGURAZIONE!$B$64="No"),0,1)))</f>
        <v>0</v>
      </c>
    </row>
    <row r="148" spans="1:13">
      <c r="A148" s="49"/>
      <c r="B148" s="49"/>
      <c r="C148" s="51"/>
      <c r="D148" s="43" t="str">
        <f t="shared" si="8"/>
        <v/>
      </c>
      <c r="E148" s="49"/>
      <c r="F148" s="49"/>
      <c r="G148" s="49"/>
      <c r="H148" s="52"/>
      <c r="I148" s="52"/>
      <c r="J148" s="53">
        <f t="shared" si="9"/>
        <v>0</v>
      </c>
      <c r="K148" s="49"/>
      <c r="L148" s="49"/>
      <c r="M148" s="43">
        <f>IF(A148="",0,IF(B148="ANNULLATO",0,IF(AND(B148="DEMO",CONFIGURAZIONE!$B$64="No"),0,1)))</f>
        <v>0</v>
      </c>
    </row>
    <row r="149" spans="1:13">
      <c r="A149" s="49"/>
      <c r="B149" s="49"/>
      <c r="C149" s="51"/>
      <c r="D149" s="43" t="str">
        <f t="shared" si="8"/>
        <v/>
      </c>
      <c r="E149" s="49"/>
      <c r="F149" s="49"/>
      <c r="G149" s="49"/>
      <c r="H149" s="52"/>
      <c r="I149" s="52"/>
      <c r="J149" s="53">
        <f t="shared" si="9"/>
        <v>0</v>
      </c>
      <c r="K149" s="49"/>
      <c r="L149" s="49"/>
      <c r="M149" s="43">
        <f>IF(A149="",0,IF(B149="ANNULLATO",0,IF(AND(B149="DEMO",CONFIGURAZIONE!$B$64="No"),0,1)))</f>
        <v>0</v>
      </c>
    </row>
    <row r="150" spans="1:13">
      <c r="A150" s="49"/>
      <c r="B150" s="49"/>
      <c r="C150" s="51"/>
      <c r="D150" s="43" t="str">
        <f t="shared" si="8"/>
        <v/>
      </c>
      <c r="E150" s="49"/>
      <c r="F150" s="49"/>
      <c r="G150" s="49"/>
      <c r="H150" s="52"/>
      <c r="I150" s="52"/>
      <c r="J150" s="53">
        <f t="shared" si="9"/>
        <v>0</v>
      </c>
      <c r="K150" s="49"/>
      <c r="L150" s="49"/>
      <c r="M150" s="43">
        <f>IF(A150="",0,IF(B150="ANNULLATO",0,IF(AND(B150="DEMO",CONFIGURAZIONE!$B$64="No"),0,1)))</f>
        <v>0</v>
      </c>
    </row>
    <row r="151" spans="1:13">
      <c r="A151" s="49"/>
      <c r="B151" s="49"/>
      <c r="C151" s="51"/>
      <c r="D151" s="43" t="str">
        <f t="shared" si="8"/>
        <v/>
      </c>
      <c r="E151" s="49"/>
      <c r="F151" s="49"/>
      <c r="G151" s="49"/>
      <c r="H151" s="52"/>
      <c r="I151" s="52"/>
      <c r="J151" s="53">
        <f t="shared" si="9"/>
        <v>0</v>
      </c>
      <c r="K151" s="49"/>
      <c r="L151" s="49"/>
      <c r="M151" s="43">
        <f>IF(A151="",0,IF(B151="ANNULLATO",0,IF(AND(B151="DEMO",CONFIGURAZIONE!$B$64="No"),0,1)))</f>
        <v>0</v>
      </c>
    </row>
    <row r="152" spans="1:13">
      <c r="A152" s="49"/>
      <c r="B152" s="49"/>
      <c r="C152" s="51"/>
      <c r="D152" s="43" t="str">
        <f t="shared" si="8"/>
        <v/>
      </c>
      <c r="E152" s="49"/>
      <c r="F152" s="49"/>
      <c r="G152" s="49"/>
      <c r="H152" s="52"/>
      <c r="I152" s="52"/>
      <c r="J152" s="53">
        <f t="shared" si="9"/>
        <v>0</v>
      </c>
      <c r="K152" s="49"/>
      <c r="L152" s="49"/>
      <c r="M152" s="43">
        <f>IF(A152="",0,IF(B152="ANNULLATO",0,IF(AND(B152="DEMO",CONFIGURAZIONE!$B$64="No"),0,1)))</f>
        <v>0</v>
      </c>
    </row>
    <row r="153" spans="1:13">
      <c r="A153" s="49"/>
      <c r="B153" s="49"/>
      <c r="C153" s="51"/>
      <c r="D153" s="43" t="str">
        <f t="shared" si="8"/>
        <v/>
      </c>
      <c r="E153" s="49"/>
      <c r="F153" s="49"/>
      <c r="G153" s="49"/>
      <c r="H153" s="52"/>
      <c r="I153" s="52"/>
      <c r="J153" s="53">
        <f t="shared" si="9"/>
        <v>0</v>
      </c>
      <c r="K153" s="49"/>
      <c r="L153" s="49"/>
      <c r="M153" s="43">
        <f>IF(A153="",0,IF(B153="ANNULLATO",0,IF(AND(B153="DEMO",CONFIGURAZIONE!$B$64="No"),0,1)))</f>
        <v>0</v>
      </c>
    </row>
    <row r="154" spans="1:13">
      <c r="A154" s="49"/>
      <c r="B154" s="49"/>
      <c r="C154" s="51"/>
      <c r="D154" s="43" t="str">
        <f t="shared" si="8"/>
        <v/>
      </c>
      <c r="E154" s="49"/>
      <c r="F154" s="49"/>
      <c r="G154" s="49"/>
      <c r="H154" s="52"/>
      <c r="I154" s="52"/>
      <c r="J154" s="53">
        <f t="shared" si="9"/>
        <v>0</v>
      </c>
      <c r="K154" s="49"/>
      <c r="L154" s="49"/>
      <c r="M154" s="43">
        <f>IF(A154="",0,IF(B154="ANNULLATO",0,IF(AND(B154="DEMO",CONFIGURAZIONE!$B$64="No"),0,1)))</f>
        <v>0</v>
      </c>
    </row>
    <row r="155" spans="1:13">
      <c r="A155" s="49"/>
      <c r="B155" s="49"/>
      <c r="C155" s="51"/>
      <c r="D155" s="43" t="str">
        <f t="shared" si="8"/>
        <v/>
      </c>
      <c r="E155" s="49"/>
      <c r="F155" s="49"/>
      <c r="G155" s="49"/>
      <c r="H155" s="52"/>
      <c r="I155" s="52"/>
      <c r="J155" s="53">
        <f t="shared" si="9"/>
        <v>0</v>
      </c>
      <c r="K155" s="49"/>
      <c r="L155" s="49"/>
      <c r="M155" s="43">
        <f>IF(A155="",0,IF(B155="ANNULLATO",0,IF(AND(B155="DEMO",CONFIGURAZIONE!$B$64="No"),0,1)))</f>
        <v>0</v>
      </c>
    </row>
    <row r="156" spans="1:13">
      <c r="A156" s="49"/>
      <c r="B156" s="49"/>
      <c r="C156" s="51"/>
      <c r="D156" s="43" t="str">
        <f t="shared" si="8"/>
        <v/>
      </c>
      <c r="E156" s="49"/>
      <c r="F156" s="49"/>
      <c r="G156" s="49"/>
      <c r="H156" s="52"/>
      <c r="I156" s="52"/>
      <c r="J156" s="53">
        <f t="shared" si="9"/>
        <v>0</v>
      </c>
      <c r="K156" s="49"/>
      <c r="L156" s="49"/>
      <c r="M156" s="43">
        <f>IF(A156="",0,IF(B156="ANNULLATO",0,IF(AND(B156="DEMO",CONFIGURAZIONE!$B$64="No"),0,1)))</f>
        <v>0</v>
      </c>
    </row>
    <row r="157" spans="1:13">
      <c r="A157" s="49"/>
      <c r="B157" s="49"/>
      <c r="C157" s="51"/>
      <c r="D157" s="43" t="str">
        <f t="shared" si="8"/>
        <v/>
      </c>
      <c r="E157" s="49"/>
      <c r="F157" s="49"/>
      <c r="G157" s="49"/>
      <c r="H157" s="52"/>
      <c r="I157" s="52"/>
      <c r="J157" s="53">
        <f t="shared" si="9"/>
        <v>0</v>
      </c>
      <c r="K157" s="49"/>
      <c r="L157" s="49"/>
      <c r="M157" s="43">
        <f>IF(A157="",0,IF(B157="ANNULLATO",0,IF(AND(B157="DEMO",CONFIGURAZIONE!$B$64="No"),0,1)))</f>
        <v>0</v>
      </c>
    </row>
    <row r="158" spans="1:13">
      <c r="A158" s="49"/>
      <c r="B158" s="49"/>
      <c r="C158" s="51"/>
      <c r="D158" s="43" t="str">
        <f t="shared" si="8"/>
        <v/>
      </c>
      <c r="E158" s="49"/>
      <c r="F158" s="49"/>
      <c r="G158" s="49"/>
      <c r="H158" s="52"/>
      <c r="I158" s="52"/>
      <c r="J158" s="53">
        <f t="shared" si="9"/>
        <v>0</v>
      </c>
      <c r="K158" s="49"/>
      <c r="L158" s="49"/>
      <c r="M158" s="43">
        <f>IF(A158="",0,IF(B158="ANNULLATO",0,IF(AND(B158="DEMO",CONFIGURAZIONE!$B$64="No"),0,1)))</f>
        <v>0</v>
      </c>
    </row>
    <row r="159" spans="1:13">
      <c r="A159" s="49"/>
      <c r="B159" s="49"/>
      <c r="C159" s="51"/>
      <c r="D159" s="43" t="str">
        <f t="shared" si="8"/>
        <v/>
      </c>
      <c r="E159" s="49"/>
      <c r="F159" s="49"/>
      <c r="G159" s="49"/>
      <c r="H159" s="52"/>
      <c r="I159" s="52"/>
      <c r="J159" s="53">
        <f t="shared" si="9"/>
        <v>0</v>
      </c>
      <c r="K159" s="49"/>
      <c r="L159" s="49"/>
      <c r="M159" s="43">
        <f>IF(A159="",0,IF(B159="ANNULLATO",0,IF(AND(B159="DEMO",CONFIGURAZIONE!$B$64="No"),0,1)))</f>
        <v>0</v>
      </c>
    </row>
    <row r="161" spans="1:13" hidden="1"/>
    <row r="162" spans="1:13" hidden="1">
      <c r="A162" s="259" t="s">
        <v>5436</v>
      </c>
      <c r="B162" s="259"/>
      <c r="C162" s="259"/>
      <c r="D162" s="259"/>
      <c r="E162" s="259"/>
      <c r="F162" s="259"/>
      <c r="G162" s="259"/>
      <c r="H162" s="259"/>
      <c r="I162" s="259"/>
      <c r="J162" s="259"/>
      <c r="K162" s="259"/>
      <c r="L162" s="259"/>
      <c r="M162" s="259"/>
    </row>
    <row r="163" spans="1:13" hidden="1"/>
    <row r="164" spans="1:13" hidden="1"/>
    <row r="165" spans="1:13" hidden="1"/>
    <row r="166" spans="1:13" hidden="1"/>
    <row r="167" spans="1:13" hidden="1"/>
  </sheetData>
  <mergeCells count="10">
    <mergeCell ref="A6:C6"/>
    <mergeCell ref="E6:G6"/>
    <mergeCell ref="I6:K6"/>
    <mergeCell ref="A8:M8"/>
    <mergeCell ref="A162:M162"/>
    <mergeCell ref="A1:M2"/>
    <mergeCell ref="A3:M3"/>
    <mergeCell ref="A5:C5"/>
    <mergeCell ref="E5:G5"/>
    <mergeCell ref="I5:K5"/>
  </mergeCells>
  <dataValidations count="4">
    <dataValidation type="list" allowBlank="1" sqref="B10:B159" xr:uid="{00000000-0002-0000-1300-000000000000}">
      <formula1>"REALE,DEMO,ANNULLATO"</formula1>
    </dataValidation>
    <dataValidation type="list" allowBlank="1" sqref="E10:E159" xr:uid="{00000000-0002-0000-1300-000001000000}">
      <formula1>"Gestione Separata,Artigiani INPS,Commercianti INPS,Cassa professionale,Altro ente"</formula1>
    </dataValidation>
    <dataValidation type="list" allowBlank="1" sqref="F10:F159" xr:uid="{00000000-0002-0000-1300-000002000000}">
      <formula1>"Contributi obbligatori – saldo,Contributi obbligatori – acconto,Contributi fissi sul minimale,Contributi eccedenti il minimale,Contributi Gestione Separata,Contributi Cassa professionale,Contributi facoltativi / non deducibili,Altro da verificare"</formula1>
    </dataValidation>
    <dataValidation type="list" allowBlank="1" sqref="I10:I159" xr:uid="{00000000-0002-0000-1300-000003000000}">
      <formula1>"Sì,No"</formula1>
    </dataValidation>
  </dataValidation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751"/>
  <sheetViews>
    <sheetView workbookViewId="0">
      <selection sqref="A1:H2"/>
    </sheetView>
  </sheetViews>
  <sheetFormatPr defaultRowHeight="13.8"/>
  <cols>
    <col min="1" max="1" width="15" customWidth="1"/>
    <col min="2" max="2" width="90.19921875" customWidth="1"/>
    <col min="3" max="3" width="14" customWidth="1"/>
    <col min="4" max="4" width="15" customWidth="1"/>
    <col min="5" max="5" width="48" customWidth="1"/>
    <col min="6" max="6" width="14" customWidth="1"/>
    <col min="7" max="7" width="18" customWidth="1"/>
    <col min="8" max="8" width="59.3984375" customWidth="1"/>
  </cols>
  <sheetData>
    <row r="1" spans="1:8" ht="17.399999999999999" customHeight="1">
      <c r="A1" s="307" t="s">
        <v>4978</v>
      </c>
      <c r="B1" s="307" t="s">
        <v>4978</v>
      </c>
      <c r="C1" s="307" t="s">
        <v>4978</v>
      </c>
      <c r="D1" s="307" t="s">
        <v>4978</v>
      </c>
      <c r="E1" s="307" t="s">
        <v>4978</v>
      </c>
      <c r="F1" s="307" t="s">
        <v>4978</v>
      </c>
      <c r="G1" s="307" t="s">
        <v>4978</v>
      </c>
      <c r="H1" s="307" t="s">
        <v>4978</v>
      </c>
    </row>
    <row r="2" spans="1:8" ht="17.399999999999999" customHeight="1">
      <c r="A2" s="307" t="s">
        <v>4978</v>
      </c>
      <c r="B2" s="307" t="s">
        <v>4978</v>
      </c>
      <c r="C2" s="307" t="s">
        <v>4978</v>
      </c>
      <c r="D2" s="307" t="s">
        <v>4978</v>
      </c>
      <c r="E2" s="307" t="s">
        <v>4978</v>
      </c>
      <c r="F2" s="307" t="s">
        <v>4978</v>
      </c>
      <c r="G2" s="307" t="s">
        <v>4978</v>
      </c>
      <c r="H2" s="307" t="s">
        <v>4978</v>
      </c>
    </row>
    <row r="3" spans="1:8" ht="14.25" customHeight="1">
      <c r="A3" s="1" t="s">
        <v>4979</v>
      </c>
      <c r="B3" s="1" t="s">
        <v>4980</v>
      </c>
      <c r="C3" s="1" t="s">
        <v>4981</v>
      </c>
      <c r="D3" s="1" t="s">
        <v>4982</v>
      </c>
      <c r="E3" s="1" t="s">
        <v>4983</v>
      </c>
      <c r="F3" s="1" t="s">
        <v>4984</v>
      </c>
      <c r="G3" s="1" t="s">
        <v>4985</v>
      </c>
      <c r="H3" s="1" t="s">
        <v>778</v>
      </c>
    </row>
    <row r="4" spans="1:8">
      <c r="A4" s="3" t="s">
        <v>837</v>
      </c>
      <c r="B4" s="2" t="s">
        <v>838</v>
      </c>
      <c r="C4" s="2" t="s">
        <v>4986</v>
      </c>
      <c r="D4" s="3" t="s">
        <v>3419</v>
      </c>
      <c r="E4" s="2" t="s">
        <v>3420</v>
      </c>
      <c r="F4" s="2" t="s">
        <v>4987</v>
      </c>
      <c r="G4" s="2"/>
      <c r="H4" s="2" t="s">
        <v>4988</v>
      </c>
    </row>
    <row r="5" spans="1:8">
      <c r="A5" s="3" t="s">
        <v>837</v>
      </c>
      <c r="B5" s="2" t="s">
        <v>838</v>
      </c>
      <c r="C5" s="2" t="s">
        <v>4986</v>
      </c>
      <c r="D5" s="3" t="s">
        <v>3421</v>
      </c>
      <c r="E5" s="2" t="s">
        <v>3422</v>
      </c>
      <c r="F5" s="2" t="s">
        <v>4987</v>
      </c>
      <c r="G5" s="2"/>
      <c r="H5" s="2" t="s">
        <v>4988</v>
      </c>
    </row>
    <row r="6" spans="1:8">
      <c r="A6" s="3" t="s">
        <v>837</v>
      </c>
      <c r="B6" s="2" t="s">
        <v>838</v>
      </c>
      <c r="C6" s="2" t="s">
        <v>4986</v>
      </c>
      <c r="D6" s="3" t="s">
        <v>3423</v>
      </c>
      <c r="E6" s="2" t="s">
        <v>3424</v>
      </c>
      <c r="F6" s="2" t="s">
        <v>4987</v>
      </c>
      <c r="G6" s="2"/>
      <c r="H6" s="2" t="s">
        <v>4988</v>
      </c>
    </row>
    <row r="7" spans="1:8">
      <c r="A7" s="3" t="s">
        <v>837</v>
      </c>
      <c r="B7" s="2" t="s">
        <v>838</v>
      </c>
      <c r="C7" s="2" t="s">
        <v>4986</v>
      </c>
      <c r="D7" s="3" t="s">
        <v>3425</v>
      </c>
      <c r="E7" s="2" t="s">
        <v>3426</v>
      </c>
      <c r="F7" s="2" t="s">
        <v>4987</v>
      </c>
      <c r="G7" s="2"/>
      <c r="H7" s="2" t="s">
        <v>4988</v>
      </c>
    </row>
    <row r="8" spans="1:8">
      <c r="A8" s="3" t="s">
        <v>840</v>
      </c>
      <c r="B8" s="2" t="s">
        <v>841</v>
      </c>
      <c r="C8" s="2" t="s">
        <v>4987</v>
      </c>
      <c r="D8" s="3" t="s">
        <v>840</v>
      </c>
      <c r="E8" s="2" t="s">
        <v>841</v>
      </c>
      <c r="F8" s="2" t="s">
        <v>4987</v>
      </c>
      <c r="G8" s="2"/>
      <c r="H8" s="2" t="s">
        <v>4988</v>
      </c>
    </row>
    <row r="9" spans="1:8">
      <c r="A9" s="3" t="s">
        <v>842</v>
      </c>
      <c r="B9" s="2" t="s">
        <v>843</v>
      </c>
      <c r="C9" s="2" t="s">
        <v>4986</v>
      </c>
      <c r="D9" s="3" t="s">
        <v>3427</v>
      </c>
      <c r="E9" s="2" t="s">
        <v>3428</v>
      </c>
      <c r="F9" s="2" t="s">
        <v>4986</v>
      </c>
      <c r="G9" s="2"/>
      <c r="H9" s="2" t="s">
        <v>4988</v>
      </c>
    </row>
    <row r="10" spans="1:8">
      <c r="A10" s="3" t="s">
        <v>842</v>
      </c>
      <c r="B10" s="2" t="s">
        <v>843</v>
      </c>
      <c r="C10" s="2" t="s">
        <v>4986</v>
      </c>
      <c r="D10" s="3" t="s">
        <v>880</v>
      </c>
      <c r="E10" s="2" t="s">
        <v>881</v>
      </c>
      <c r="F10" s="2" t="s">
        <v>4986</v>
      </c>
      <c r="G10" s="2"/>
      <c r="H10" s="2" t="s">
        <v>4988</v>
      </c>
    </row>
    <row r="11" spans="1:8">
      <c r="A11" s="3" t="s">
        <v>844</v>
      </c>
      <c r="B11" s="2" t="s">
        <v>845</v>
      </c>
      <c r="C11" s="2" t="s">
        <v>4986</v>
      </c>
      <c r="D11" s="3" t="s">
        <v>3429</v>
      </c>
      <c r="E11" s="2" t="s">
        <v>3430</v>
      </c>
      <c r="F11" s="2" t="s">
        <v>4986</v>
      </c>
      <c r="G11" s="2"/>
      <c r="H11" s="2" t="s">
        <v>4988</v>
      </c>
    </row>
    <row r="12" spans="1:8">
      <c r="A12" s="3" t="s">
        <v>844</v>
      </c>
      <c r="B12" s="2" t="s">
        <v>845</v>
      </c>
      <c r="C12" s="2" t="s">
        <v>4986</v>
      </c>
      <c r="D12" s="3" t="s">
        <v>880</v>
      </c>
      <c r="E12" s="2" t="s">
        <v>881</v>
      </c>
      <c r="F12" s="2" t="s">
        <v>4986</v>
      </c>
      <c r="G12" s="2"/>
      <c r="H12" s="2" t="s">
        <v>4988</v>
      </c>
    </row>
    <row r="13" spans="1:8">
      <c r="A13" s="3" t="s">
        <v>846</v>
      </c>
      <c r="B13" s="2" t="s">
        <v>847</v>
      </c>
      <c r="C13" s="2" t="s">
        <v>4986</v>
      </c>
      <c r="D13" s="3" t="s">
        <v>3431</v>
      </c>
      <c r="E13" s="2" t="s">
        <v>3432</v>
      </c>
      <c r="F13" s="2" t="s">
        <v>4986</v>
      </c>
      <c r="G13" s="2"/>
      <c r="H13" s="2" t="s">
        <v>4988</v>
      </c>
    </row>
    <row r="14" spans="1:8">
      <c r="A14" s="3" t="s">
        <v>846</v>
      </c>
      <c r="B14" s="2" t="s">
        <v>847</v>
      </c>
      <c r="C14" s="2" t="s">
        <v>4986</v>
      </c>
      <c r="D14" s="3" t="s">
        <v>880</v>
      </c>
      <c r="E14" s="2" t="s">
        <v>881</v>
      </c>
      <c r="F14" s="2" t="s">
        <v>4986</v>
      </c>
      <c r="G14" s="2"/>
      <c r="H14" s="2" t="s">
        <v>4988</v>
      </c>
    </row>
    <row r="15" spans="1:8">
      <c r="A15" s="3" t="s">
        <v>848</v>
      </c>
      <c r="B15" s="2" t="s">
        <v>849</v>
      </c>
      <c r="C15" s="2" t="s">
        <v>4986</v>
      </c>
      <c r="D15" s="3" t="s">
        <v>3427</v>
      </c>
      <c r="E15" s="2" t="s">
        <v>3428</v>
      </c>
      <c r="F15" s="2" t="s">
        <v>4986</v>
      </c>
      <c r="G15" s="2"/>
      <c r="H15" s="2" t="s">
        <v>4988</v>
      </c>
    </row>
    <row r="16" spans="1:8">
      <c r="A16" s="3" t="s">
        <v>848</v>
      </c>
      <c r="B16" s="2" t="s">
        <v>849</v>
      </c>
      <c r="C16" s="2" t="s">
        <v>4986</v>
      </c>
      <c r="D16" s="3" t="s">
        <v>3429</v>
      </c>
      <c r="E16" s="2" t="s">
        <v>3430</v>
      </c>
      <c r="F16" s="2" t="s">
        <v>4986</v>
      </c>
      <c r="G16" s="2"/>
      <c r="H16" s="2" t="s">
        <v>4988</v>
      </c>
    </row>
    <row r="17" spans="1:8">
      <c r="A17" s="3" t="s">
        <v>848</v>
      </c>
      <c r="B17" s="2" t="s">
        <v>849</v>
      </c>
      <c r="C17" s="2" t="s">
        <v>4986</v>
      </c>
      <c r="D17" s="3" t="s">
        <v>3431</v>
      </c>
      <c r="E17" s="2" t="s">
        <v>3432</v>
      </c>
      <c r="F17" s="2" t="s">
        <v>4986</v>
      </c>
      <c r="G17" s="2"/>
      <c r="H17" s="2" t="s">
        <v>4988</v>
      </c>
    </row>
    <row r="18" spans="1:8">
      <c r="A18" s="3" t="s">
        <v>848</v>
      </c>
      <c r="B18" s="2" t="s">
        <v>849</v>
      </c>
      <c r="C18" s="2" t="s">
        <v>4986</v>
      </c>
      <c r="D18" s="3" t="s">
        <v>850</v>
      </c>
      <c r="E18" s="2" t="s">
        <v>3433</v>
      </c>
      <c r="F18" s="2" t="s">
        <v>4987</v>
      </c>
      <c r="G18" s="2"/>
      <c r="H18" s="2" t="s">
        <v>4988</v>
      </c>
    </row>
    <row r="19" spans="1:8">
      <c r="A19" s="3" t="s">
        <v>848</v>
      </c>
      <c r="B19" s="2" t="s">
        <v>849</v>
      </c>
      <c r="C19" s="2" t="s">
        <v>4986</v>
      </c>
      <c r="D19" s="3" t="s">
        <v>864</v>
      </c>
      <c r="E19" s="2" t="s">
        <v>3441</v>
      </c>
      <c r="F19" s="2" t="s">
        <v>4986</v>
      </c>
      <c r="G19" s="2"/>
      <c r="H19" s="2" t="s">
        <v>4988</v>
      </c>
    </row>
    <row r="20" spans="1:8">
      <c r="A20" s="3" t="s">
        <v>850</v>
      </c>
      <c r="B20" s="2" t="s">
        <v>851</v>
      </c>
      <c r="C20" s="2" t="s">
        <v>4986</v>
      </c>
      <c r="D20" s="3" t="s">
        <v>3434</v>
      </c>
      <c r="E20" s="2" t="s">
        <v>3435</v>
      </c>
      <c r="F20" s="2" t="s">
        <v>4987</v>
      </c>
      <c r="G20" s="2"/>
      <c r="H20" s="2" t="s">
        <v>4988</v>
      </c>
    </row>
    <row r="21" spans="1:8">
      <c r="A21" s="3" t="s">
        <v>850</v>
      </c>
      <c r="B21" s="2" t="s">
        <v>851</v>
      </c>
      <c r="C21" s="2" t="s">
        <v>4986</v>
      </c>
      <c r="D21" s="3" t="s">
        <v>864</v>
      </c>
      <c r="E21" s="2" t="s">
        <v>3441</v>
      </c>
      <c r="F21" s="2" t="s">
        <v>4986</v>
      </c>
      <c r="G21" s="2"/>
      <c r="H21" s="2" t="s">
        <v>4988</v>
      </c>
    </row>
    <row r="22" spans="1:8">
      <c r="A22" s="3" t="s">
        <v>852</v>
      </c>
      <c r="B22" s="2" t="s">
        <v>853</v>
      </c>
      <c r="C22" s="2" t="s">
        <v>4987</v>
      </c>
      <c r="D22" s="3" t="s">
        <v>852</v>
      </c>
      <c r="E22" s="2" t="s">
        <v>853</v>
      </c>
      <c r="F22" s="2" t="s">
        <v>4987</v>
      </c>
      <c r="G22" s="2"/>
      <c r="H22" s="2" t="s">
        <v>4988</v>
      </c>
    </row>
    <row r="23" spans="1:8">
      <c r="A23" s="3" t="s">
        <v>854</v>
      </c>
      <c r="B23" s="2" t="s">
        <v>855</v>
      </c>
      <c r="C23" s="2" t="s">
        <v>4987</v>
      </c>
      <c r="D23" s="3" t="s">
        <v>854</v>
      </c>
      <c r="E23" s="2" t="s">
        <v>855</v>
      </c>
      <c r="F23" s="2" t="s">
        <v>4987</v>
      </c>
      <c r="G23" s="2"/>
      <c r="H23" s="2" t="s">
        <v>4988</v>
      </c>
    </row>
    <row r="24" spans="1:8">
      <c r="A24" s="3" t="s">
        <v>856</v>
      </c>
      <c r="B24" s="2" t="s">
        <v>857</v>
      </c>
      <c r="C24" s="2" t="s">
        <v>4987</v>
      </c>
      <c r="D24" s="3" t="s">
        <v>856</v>
      </c>
      <c r="E24" s="2" t="s">
        <v>3436</v>
      </c>
      <c r="F24" s="2" t="s">
        <v>4986</v>
      </c>
      <c r="G24" s="2"/>
      <c r="H24" s="2" t="s">
        <v>4988</v>
      </c>
    </row>
    <row r="25" spans="1:8">
      <c r="A25" s="3" t="s">
        <v>858</v>
      </c>
      <c r="B25" s="2" t="s">
        <v>859</v>
      </c>
      <c r="C25" s="2" t="s">
        <v>4987</v>
      </c>
      <c r="D25" s="3" t="s">
        <v>3437</v>
      </c>
      <c r="E25" s="2" t="s">
        <v>859</v>
      </c>
      <c r="F25" s="2" t="s">
        <v>4987</v>
      </c>
      <c r="G25" s="2"/>
      <c r="H25" s="2" t="s">
        <v>4988</v>
      </c>
    </row>
    <row r="26" spans="1:8">
      <c r="A26" s="3" t="s">
        <v>860</v>
      </c>
      <c r="B26" s="2" t="s">
        <v>861</v>
      </c>
      <c r="C26" s="2" t="s">
        <v>4987</v>
      </c>
      <c r="D26" s="3" t="s">
        <v>3438</v>
      </c>
      <c r="E26" s="2" t="s">
        <v>861</v>
      </c>
      <c r="F26" s="2" t="s">
        <v>4987</v>
      </c>
      <c r="G26" s="2"/>
      <c r="H26" s="2" t="s">
        <v>4988</v>
      </c>
    </row>
    <row r="27" spans="1:8">
      <c r="A27" s="3" t="s">
        <v>862</v>
      </c>
      <c r="B27" s="2" t="s">
        <v>863</v>
      </c>
      <c r="C27" s="2" t="s">
        <v>4987</v>
      </c>
      <c r="D27" s="3" t="s">
        <v>3439</v>
      </c>
      <c r="E27" s="2" t="s">
        <v>3440</v>
      </c>
      <c r="F27" s="2" t="s">
        <v>4987</v>
      </c>
      <c r="G27" s="2"/>
      <c r="H27" s="2" t="s">
        <v>4988</v>
      </c>
    </row>
    <row r="28" spans="1:8">
      <c r="A28" s="3" t="s">
        <v>864</v>
      </c>
      <c r="B28" s="2" t="s">
        <v>865</v>
      </c>
      <c r="C28" s="2" t="s">
        <v>4987</v>
      </c>
      <c r="D28" s="3" t="s">
        <v>864</v>
      </c>
      <c r="E28" s="2" t="s">
        <v>3441</v>
      </c>
      <c r="F28" s="2" t="s">
        <v>4986</v>
      </c>
      <c r="G28" s="2"/>
      <c r="H28" s="2" t="s">
        <v>4988</v>
      </c>
    </row>
    <row r="29" spans="1:8">
      <c r="A29" s="3" t="s">
        <v>866</v>
      </c>
      <c r="B29" s="2" t="s">
        <v>867</v>
      </c>
      <c r="C29" s="2" t="s">
        <v>4987</v>
      </c>
      <c r="D29" s="3" t="s">
        <v>866</v>
      </c>
      <c r="E29" s="2" t="s">
        <v>867</v>
      </c>
      <c r="F29" s="2" t="s">
        <v>4987</v>
      </c>
      <c r="G29" s="2"/>
      <c r="H29" s="2" t="s">
        <v>4988</v>
      </c>
    </row>
    <row r="30" spans="1:8">
      <c r="A30" s="3" t="s">
        <v>868</v>
      </c>
      <c r="B30" s="2" t="s">
        <v>869</v>
      </c>
      <c r="C30" s="2" t="s">
        <v>4987</v>
      </c>
      <c r="D30" s="3" t="s">
        <v>868</v>
      </c>
      <c r="E30" s="2" t="s">
        <v>869</v>
      </c>
      <c r="F30" s="2" t="s">
        <v>4987</v>
      </c>
      <c r="G30" s="2"/>
      <c r="H30" s="2" t="s">
        <v>4988</v>
      </c>
    </row>
    <row r="31" spans="1:8">
      <c r="A31" s="3" t="s">
        <v>870</v>
      </c>
      <c r="B31" s="2" t="s">
        <v>871</v>
      </c>
      <c r="C31" s="2" t="s">
        <v>4987</v>
      </c>
      <c r="D31" s="3" t="s">
        <v>870</v>
      </c>
      <c r="E31" s="2" t="s">
        <v>871</v>
      </c>
      <c r="F31" s="2" t="s">
        <v>4987</v>
      </c>
      <c r="G31" s="2"/>
      <c r="H31" s="2" t="s">
        <v>4988</v>
      </c>
    </row>
    <row r="32" spans="1:8">
      <c r="A32" s="3" t="s">
        <v>872</v>
      </c>
      <c r="B32" s="2" t="s">
        <v>873</v>
      </c>
      <c r="C32" s="2" t="s">
        <v>4987</v>
      </c>
      <c r="D32" s="3" t="s">
        <v>872</v>
      </c>
      <c r="E32" s="2" t="s">
        <v>873</v>
      </c>
      <c r="F32" s="2" t="s">
        <v>4987</v>
      </c>
      <c r="G32" s="2"/>
      <c r="H32" s="2" t="s">
        <v>4988</v>
      </c>
    </row>
    <row r="33" spans="1:8">
      <c r="A33" s="3" t="s">
        <v>874</v>
      </c>
      <c r="B33" s="2" t="s">
        <v>875</v>
      </c>
      <c r="C33" s="2" t="s">
        <v>4987</v>
      </c>
      <c r="D33" s="3" t="s">
        <v>874</v>
      </c>
      <c r="E33" s="2" t="s">
        <v>3442</v>
      </c>
      <c r="F33" s="2" t="s">
        <v>4987</v>
      </c>
      <c r="G33" s="2"/>
      <c r="H33" s="2" t="s">
        <v>4988</v>
      </c>
    </row>
    <row r="34" spans="1:8">
      <c r="A34" s="3" t="s">
        <v>876</v>
      </c>
      <c r="B34" s="2" t="s">
        <v>877</v>
      </c>
      <c r="C34" s="2" t="s">
        <v>4987</v>
      </c>
      <c r="D34" s="3" t="s">
        <v>876</v>
      </c>
      <c r="E34" s="2" t="s">
        <v>877</v>
      </c>
      <c r="F34" s="2" t="s">
        <v>4987</v>
      </c>
      <c r="G34" s="2"/>
      <c r="H34" s="2" t="s">
        <v>4988</v>
      </c>
    </row>
    <row r="35" spans="1:8">
      <c r="A35" s="3" t="s">
        <v>878</v>
      </c>
      <c r="B35" s="2" t="s">
        <v>879</v>
      </c>
      <c r="C35" s="2" t="s">
        <v>4987</v>
      </c>
      <c r="D35" s="3" t="s">
        <v>878</v>
      </c>
      <c r="E35" s="2" t="s">
        <v>879</v>
      </c>
      <c r="F35" s="2" t="s">
        <v>4987</v>
      </c>
      <c r="G35" s="2"/>
      <c r="H35" s="2" t="s">
        <v>4988</v>
      </c>
    </row>
    <row r="36" spans="1:8">
      <c r="A36" s="3" t="s">
        <v>880</v>
      </c>
      <c r="B36" s="2" t="s">
        <v>881</v>
      </c>
      <c r="C36" s="2" t="s">
        <v>4987</v>
      </c>
      <c r="D36" s="3" t="s">
        <v>880</v>
      </c>
      <c r="E36" s="2" t="s">
        <v>881</v>
      </c>
      <c r="F36" s="2" t="s">
        <v>4986</v>
      </c>
      <c r="G36" s="2"/>
      <c r="H36" s="2" t="s">
        <v>4988</v>
      </c>
    </row>
    <row r="37" spans="1:8">
      <c r="A37" s="3" t="s">
        <v>882</v>
      </c>
      <c r="B37" s="2" t="s">
        <v>883</v>
      </c>
      <c r="C37" s="2" t="s">
        <v>4987</v>
      </c>
      <c r="D37" s="3" t="s">
        <v>882</v>
      </c>
      <c r="E37" s="2" t="s">
        <v>3443</v>
      </c>
      <c r="F37" s="2" t="s">
        <v>4987</v>
      </c>
      <c r="G37" s="2"/>
      <c r="H37" s="2" t="s">
        <v>4988</v>
      </c>
    </row>
    <row r="38" spans="1:8">
      <c r="A38" s="3" t="s">
        <v>884</v>
      </c>
      <c r="B38" s="2" t="s">
        <v>885</v>
      </c>
      <c r="C38" s="2" t="s">
        <v>4987</v>
      </c>
      <c r="D38" s="3" t="s">
        <v>884</v>
      </c>
      <c r="E38" s="2" t="s">
        <v>885</v>
      </c>
      <c r="F38" s="2" t="s">
        <v>4987</v>
      </c>
      <c r="G38" s="2"/>
      <c r="H38" s="2" t="s">
        <v>4988</v>
      </c>
    </row>
    <row r="39" spans="1:8">
      <c r="A39" s="3" t="s">
        <v>886</v>
      </c>
      <c r="B39" s="2" t="s">
        <v>887</v>
      </c>
      <c r="C39" s="2" t="s">
        <v>4986</v>
      </c>
      <c r="D39" s="3" t="s">
        <v>886</v>
      </c>
      <c r="E39" s="2" t="s">
        <v>3444</v>
      </c>
      <c r="F39" s="2" t="s">
        <v>4987</v>
      </c>
      <c r="G39" s="2"/>
      <c r="H39" s="2" t="s">
        <v>4988</v>
      </c>
    </row>
    <row r="40" spans="1:8">
      <c r="A40" s="3" t="s">
        <v>886</v>
      </c>
      <c r="B40" s="2" t="s">
        <v>887</v>
      </c>
      <c r="C40" s="2" t="s">
        <v>4986</v>
      </c>
      <c r="D40" s="3" t="s">
        <v>888</v>
      </c>
      <c r="E40" s="2" t="s">
        <v>3445</v>
      </c>
      <c r="F40" s="2" t="s">
        <v>4986</v>
      </c>
      <c r="G40" s="2"/>
      <c r="H40" s="2" t="s">
        <v>4988</v>
      </c>
    </row>
    <row r="41" spans="1:8">
      <c r="A41" s="3" t="s">
        <v>888</v>
      </c>
      <c r="B41" s="2" t="s">
        <v>889</v>
      </c>
      <c r="C41" s="2" t="s">
        <v>4987</v>
      </c>
      <c r="D41" s="3" t="s">
        <v>888</v>
      </c>
      <c r="E41" s="2" t="s">
        <v>3445</v>
      </c>
      <c r="F41" s="2" t="s">
        <v>4986</v>
      </c>
      <c r="G41" s="2"/>
      <c r="H41" s="2" t="s">
        <v>4988</v>
      </c>
    </row>
    <row r="42" spans="1:8">
      <c r="A42" s="3" t="s">
        <v>890</v>
      </c>
      <c r="B42" s="2" t="s">
        <v>891</v>
      </c>
      <c r="C42" s="2" t="s">
        <v>4987</v>
      </c>
      <c r="D42" s="3" t="s">
        <v>890</v>
      </c>
      <c r="E42" s="2" t="s">
        <v>891</v>
      </c>
      <c r="F42" s="2" t="s">
        <v>4987</v>
      </c>
      <c r="G42" s="2"/>
      <c r="H42" s="2" t="s">
        <v>4988</v>
      </c>
    </row>
    <row r="43" spans="1:8">
      <c r="A43" s="3" t="s">
        <v>892</v>
      </c>
      <c r="B43" s="2" t="s">
        <v>893</v>
      </c>
      <c r="C43" s="2" t="s">
        <v>4987</v>
      </c>
      <c r="D43" s="3" t="s">
        <v>892</v>
      </c>
      <c r="E43" s="2" t="s">
        <v>893</v>
      </c>
      <c r="F43" s="2" t="s">
        <v>4987</v>
      </c>
      <c r="G43" s="2"/>
      <c r="H43" s="2" t="s">
        <v>4988</v>
      </c>
    </row>
    <row r="44" spans="1:8">
      <c r="A44" s="3" t="s">
        <v>894</v>
      </c>
      <c r="B44" s="2" t="s">
        <v>895</v>
      </c>
      <c r="C44" s="2" t="s">
        <v>4987</v>
      </c>
      <c r="D44" s="3" t="s">
        <v>894</v>
      </c>
      <c r="E44" s="2" t="s">
        <v>895</v>
      </c>
      <c r="F44" s="2" t="s">
        <v>4987</v>
      </c>
      <c r="G44" s="2"/>
      <c r="H44" s="2" t="s">
        <v>4988</v>
      </c>
    </row>
    <row r="45" spans="1:8">
      <c r="A45" s="3" t="s">
        <v>896</v>
      </c>
      <c r="B45" s="2" t="s">
        <v>897</v>
      </c>
      <c r="C45" s="2" t="s">
        <v>4987</v>
      </c>
      <c r="D45" s="3" t="s">
        <v>896</v>
      </c>
      <c r="E45" s="2" t="s">
        <v>897</v>
      </c>
      <c r="F45" s="2" t="s">
        <v>4987</v>
      </c>
      <c r="G45" s="2"/>
      <c r="H45" s="2" t="s">
        <v>4988</v>
      </c>
    </row>
    <row r="46" spans="1:8">
      <c r="A46" s="3" t="s">
        <v>898</v>
      </c>
      <c r="B46" s="2" t="s">
        <v>899</v>
      </c>
      <c r="C46" s="2" t="s">
        <v>4986</v>
      </c>
      <c r="D46" s="3" t="s">
        <v>898</v>
      </c>
      <c r="E46" s="2" t="s">
        <v>899</v>
      </c>
      <c r="F46" s="2" t="s">
        <v>4987</v>
      </c>
      <c r="G46" s="2"/>
      <c r="H46" s="2" t="s">
        <v>4988</v>
      </c>
    </row>
    <row r="47" spans="1:8">
      <c r="A47" s="3" t="s">
        <v>898</v>
      </c>
      <c r="B47" s="2" t="s">
        <v>899</v>
      </c>
      <c r="C47" s="2" t="s">
        <v>4986</v>
      </c>
      <c r="D47" s="3" t="s">
        <v>3451</v>
      </c>
      <c r="E47" s="2" t="s">
        <v>3452</v>
      </c>
      <c r="F47" s="2" t="s">
        <v>4986</v>
      </c>
      <c r="G47" s="2"/>
      <c r="H47" s="2" t="s">
        <v>4988</v>
      </c>
    </row>
    <row r="48" spans="1:8">
      <c r="A48" s="3" t="s">
        <v>898</v>
      </c>
      <c r="B48" s="2" t="s">
        <v>899</v>
      </c>
      <c r="C48" s="2" t="s">
        <v>4986</v>
      </c>
      <c r="D48" s="3" t="s">
        <v>922</v>
      </c>
      <c r="E48" s="2" t="s">
        <v>3456</v>
      </c>
      <c r="F48" s="2" t="s">
        <v>4986</v>
      </c>
      <c r="G48" s="2"/>
      <c r="H48" s="2" t="s">
        <v>4988</v>
      </c>
    </row>
    <row r="49" spans="1:8">
      <c r="A49" s="3" t="s">
        <v>900</v>
      </c>
      <c r="B49" s="2" t="s">
        <v>901</v>
      </c>
      <c r="C49" s="2" t="s">
        <v>4987</v>
      </c>
      <c r="D49" s="3" t="s">
        <v>3446</v>
      </c>
      <c r="E49" s="2" t="s">
        <v>901</v>
      </c>
      <c r="F49" s="2" t="s">
        <v>4987</v>
      </c>
      <c r="G49" s="2"/>
      <c r="H49" s="2" t="s">
        <v>4988</v>
      </c>
    </row>
    <row r="50" spans="1:8">
      <c r="A50" s="3" t="s">
        <v>902</v>
      </c>
      <c r="B50" s="2" t="s">
        <v>903</v>
      </c>
      <c r="C50" s="2" t="s">
        <v>4987</v>
      </c>
      <c r="D50" s="3" t="s">
        <v>3447</v>
      </c>
      <c r="E50" s="2" t="s">
        <v>3448</v>
      </c>
      <c r="F50" s="2" t="s">
        <v>4987</v>
      </c>
      <c r="G50" s="2"/>
      <c r="H50" s="2" t="s">
        <v>4988</v>
      </c>
    </row>
    <row r="51" spans="1:8">
      <c r="A51" s="3" t="s">
        <v>904</v>
      </c>
      <c r="B51" s="2" t="s">
        <v>905</v>
      </c>
      <c r="C51" s="2" t="s">
        <v>4987</v>
      </c>
      <c r="D51" s="3" t="s">
        <v>3449</v>
      </c>
      <c r="E51" s="2" t="s">
        <v>905</v>
      </c>
      <c r="F51" s="2" t="s">
        <v>4987</v>
      </c>
      <c r="G51" s="2"/>
      <c r="H51" s="2" t="s">
        <v>4988</v>
      </c>
    </row>
    <row r="52" spans="1:8">
      <c r="A52" s="3" t="s">
        <v>906</v>
      </c>
      <c r="B52" s="2" t="s">
        <v>907</v>
      </c>
      <c r="C52" s="2" t="s">
        <v>4987</v>
      </c>
      <c r="D52" s="3" t="s">
        <v>3450</v>
      </c>
      <c r="E52" s="2" t="s">
        <v>907</v>
      </c>
      <c r="F52" s="2" t="s">
        <v>4987</v>
      </c>
      <c r="G52" s="2"/>
      <c r="H52" s="2" t="s">
        <v>4988</v>
      </c>
    </row>
    <row r="53" spans="1:8">
      <c r="A53" s="3" t="s">
        <v>908</v>
      </c>
      <c r="B53" s="2" t="s">
        <v>909</v>
      </c>
      <c r="C53" s="2" t="s">
        <v>4987</v>
      </c>
      <c r="D53" s="3" t="s">
        <v>3451</v>
      </c>
      <c r="E53" s="2" t="s">
        <v>3452</v>
      </c>
      <c r="F53" s="2" t="s">
        <v>4986</v>
      </c>
      <c r="G53" s="2"/>
      <c r="H53" s="2" t="s">
        <v>4988</v>
      </c>
    </row>
    <row r="54" spans="1:8">
      <c r="A54" s="3" t="s">
        <v>910</v>
      </c>
      <c r="B54" s="2" t="s">
        <v>911</v>
      </c>
      <c r="C54" s="2" t="s">
        <v>4986</v>
      </c>
      <c r="D54" s="3" t="s">
        <v>3451</v>
      </c>
      <c r="E54" s="2" t="s">
        <v>3452</v>
      </c>
      <c r="F54" s="2" t="s">
        <v>4986</v>
      </c>
      <c r="G54" s="2"/>
      <c r="H54" s="2" t="s">
        <v>4988</v>
      </c>
    </row>
    <row r="55" spans="1:8">
      <c r="A55" s="3" t="s">
        <v>910</v>
      </c>
      <c r="B55" s="2" t="s">
        <v>911</v>
      </c>
      <c r="C55" s="2" t="s">
        <v>4986</v>
      </c>
      <c r="D55" s="3" t="s">
        <v>3467</v>
      </c>
      <c r="E55" s="2" t="s">
        <v>3468</v>
      </c>
      <c r="F55" s="2" t="s">
        <v>4986</v>
      </c>
      <c r="G55" s="2"/>
      <c r="H55" s="2" t="s">
        <v>4988</v>
      </c>
    </row>
    <row r="56" spans="1:8">
      <c r="A56" s="3" t="s">
        <v>912</v>
      </c>
      <c r="B56" s="2" t="s">
        <v>913</v>
      </c>
      <c r="C56" s="2" t="s">
        <v>4987</v>
      </c>
      <c r="D56" s="3" t="s">
        <v>912</v>
      </c>
      <c r="E56" s="2" t="s">
        <v>913</v>
      </c>
      <c r="F56" s="2" t="s">
        <v>4987</v>
      </c>
      <c r="G56" s="2"/>
      <c r="H56" s="2" t="s">
        <v>4988</v>
      </c>
    </row>
    <row r="57" spans="1:8">
      <c r="A57" s="3" t="s">
        <v>914</v>
      </c>
      <c r="B57" s="2" t="s">
        <v>915</v>
      </c>
      <c r="C57" s="2" t="s">
        <v>4987</v>
      </c>
      <c r="D57" s="3" t="s">
        <v>3453</v>
      </c>
      <c r="E57" s="2" t="s">
        <v>3454</v>
      </c>
      <c r="F57" s="2" t="s">
        <v>4986</v>
      </c>
      <c r="G57" s="2"/>
      <c r="H57" s="2" t="s">
        <v>4988</v>
      </c>
    </row>
    <row r="58" spans="1:8">
      <c r="A58" s="3" t="s">
        <v>916</v>
      </c>
      <c r="B58" s="2" t="s">
        <v>917</v>
      </c>
      <c r="C58" s="2" t="s">
        <v>4987</v>
      </c>
      <c r="D58" s="3" t="s">
        <v>3453</v>
      </c>
      <c r="E58" s="2" t="s">
        <v>3454</v>
      </c>
      <c r="F58" s="2" t="s">
        <v>4986</v>
      </c>
      <c r="G58" s="2"/>
      <c r="H58" s="2" t="s">
        <v>4988</v>
      </c>
    </row>
    <row r="59" spans="1:8">
      <c r="A59" s="3" t="s">
        <v>918</v>
      </c>
      <c r="B59" s="2" t="s">
        <v>919</v>
      </c>
      <c r="C59" s="2" t="s">
        <v>4987</v>
      </c>
      <c r="D59" s="3" t="s">
        <v>3453</v>
      </c>
      <c r="E59" s="2" t="s">
        <v>3454</v>
      </c>
      <c r="F59" s="2" t="s">
        <v>4986</v>
      </c>
      <c r="G59" s="2"/>
      <c r="H59" s="2" t="s">
        <v>4988</v>
      </c>
    </row>
    <row r="60" spans="1:8">
      <c r="A60" s="3" t="s">
        <v>920</v>
      </c>
      <c r="B60" s="2" t="s">
        <v>921</v>
      </c>
      <c r="C60" s="2" t="s">
        <v>4987</v>
      </c>
      <c r="D60" s="3" t="s">
        <v>920</v>
      </c>
      <c r="E60" s="2" t="s">
        <v>3455</v>
      </c>
      <c r="F60" s="2" t="s">
        <v>4987</v>
      </c>
      <c r="G60" s="2"/>
      <c r="H60" s="2" t="s">
        <v>4988</v>
      </c>
    </row>
    <row r="61" spans="1:8">
      <c r="A61" s="3" t="s">
        <v>922</v>
      </c>
      <c r="B61" s="2" t="s">
        <v>923</v>
      </c>
      <c r="C61" s="2" t="s">
        <v>4987</v>
      </c>
      <c r="D61" s="3" t="s">
        <v>922</v>
      </c>
      <c r="E61" s="2" t="s">
        <v>3456</v>
      </c>
      <c r="F61" s="2" t="s">
        <v>4986</v>
      </c>
      <c r="G61" s="2"/>
      <c r="H61" s="2" t="s">
        <v>4988</v>
      </c>
    </row>
    <row r="62" spans="1:8">
      <c r="A62" s="3" t="s">
        <v>924</v>
      </c>
      <c r="B62" s="2" t="s">
        <v>925</v>
      </c>
      <c r="C62" s="2" t="s">
        <v>4986</v>
      </c>
      <c r="D62" s="3" t="s">
        <v>856</v>
      </c>
      <c r="E62" s="2" t="s">
        <v>3436</v>
      </c>
      <c r="F62" s="2" t="s">
        <v>4986</v>
      </c>
      <c r="G62" s="2"/>
      <c r="H62" s="2" t="s">
        <v>4988</v>
      </c>
    </row>
    <row r="63" spans="1:8">
      <c r="A63" s="3" t="s">
        <v>924</v>
      </c>
      <c r="B63" s="2" t="s">
        <v>925</v>
      </c>
      <c r="C63" s="2" t="s">
        <v>4986</v>
      </c>
      <c r="D63" s="3" t="s">
        <v>3457</v>
      </c>
      <c r="E63" s="2" t="s">
        <v>3458</v>
      </c>
      <c r="F63" s="2" t="s">
        <v>4987</v>
      </c>
      <c r="G63" s="2"/>
      <c r="H63" s="2" t="s">
        <v>4988</v>
      </c>
    </row>
    <row r="64" spans="1:8">
      <c r="A64" s="3" t="s">
        <v>926</v>
      </c>
      <c r="B64" s="2" t="s">
        <v>927</v>
      </c>
      <c r="C64" s="2" t="s">
        <v>4986</v>
      </c>
      <c r="D64" s="3" t="s">
        <v>3459</v>
      </c>
      <c r="E64" s="2" t="s">
        <v>3460</v>
      </c>
      <c r="F64" s="2" t="s">
        <v>4987</v>
      </c>
      <c r="G64" s="2"/>
      <c r="H64" s="2" t="s">
        <v>4988</v>
      </c>
    </row>
    <row r="65" spans="1:8">
      <c r="A65" s="3" t="s">
        <v>926</v>
      </c>
      <c r="B65" s="2" t="s">
        <v>927</v>
      </c>
      <c r="C65" s="2" t="s">
        <v>4986</v>
      </c>
      <c r="D65" s="3" t="s">
        <v>3461</v>
      </c>
      <c r="E65" s="2" t="s">
        <v>3462</v>
      </c>
      <c r="F65" s="2" t="s">
        <v>4987</v>
      </c>
      <c r="G65" s="2"/>
      <c r="H65" s="2" t="s">
        <v>4988</v>
      </c>
    </row>
    <row r="66" spans="1:8">
      <c r="A66" s="3" t="s">
        <v>928</v>
      </c>
      <c r="B66" s="2" t="s">
        <v>929</v>
      </c>
      <c r="C66" s="2" t="s">
        <v>4987</v>
      </c>
      <c r="D66" s="3" t="s">
        <v>928</v>
      </c>
      <c r="E66" s="2" t="s">
        <v>929</v>
      </c>
      <c r="F66" s="2" t="s">
        <v>4987</v>
      </c>
      <c r="G66" s="2"/>
      <c r="H66" s="2" t="s">
        <v>4988</v>
      </c>
    </row>
    <row r="67" spans="1:8">
      <c r="A67" s="3" t="s">
        <v>930</v>
      </c>
      <c r="B67" s="2" t="s">
        <v>931</v>
      </c>
      <c r="C67" s="2" t="s">
        <v>4987</v>
      </c>
      <c r="D67" s="3" t="s">
        <v>930</v>
      </c>
      <c r="E67" s="2" t="s">
        <v>931</v>
      </c>
      <c r="F67" s="2" t="s">
        <v>4987</v>
      </c>
      <c r="G67" s="2"/>
      <c r="H67" s="2" t="s">
        <v>4988</v>
      </c>
    </row>
    <row r="68" spans="1:8">
      <c r="A68" s="3" t="s">
        <v>932</v>
      </c>
      <c r="B68" s="2" t="s">
        <v>933</v>
      </c>
      <c r="C68" s="2" t="s">
        <v>4987</v>
      </c>
      <c r="D68" s="3" t="s">
        <v>932</v>
      </c>
      <c r="E68" s="2" t="s">
        <v>933</v>
      </c>
      <c r="F68" s="2" t="s">
        <v>4987</v>
      </c>
      <c r="G68" s="2"/>
      <c r="H68" s="2" t="s">
        <v>4988</v>
      </c>
    </row>
    <row r="69" spans="1:8">
      <c r="A69" s="3" t="s">
        <v>934</v>
      </c>
      <c r="B69" s="2" t="s">
        <v>935</v>
      </c>
      <c r="C69" s="2" t="s">
        <v>4987</v>
      </c>
      <c r="D69" s="3" t="s">
        <v>934</v>
      </c>
      <c r="E69" s="2" t="s">
        <v>935</v>
      </c>
      <c r="F69" s="2" t="s">
        <v>4987</v>
      </c>
      <c r="G69" s="2"/>
      <c r="H69" s="2" t="s">
        <v>4988</v>
      </c>
    </row>
    <row r="70" spans="1:8">
      <c r="A70" s="3" t="s">
        <v>936</v>
      </c>
      <c r="B70" s="2" t="s">
        <v>937</v>
      </c>
      <c r="C70" s="2" t="s">
        <v>4987</v>
      </c>
      <c r="D70" s="3" t="s">
        <v>936</v>
      </c>
      <c r="E70" s="2" t="s">
        <v>937</v>
      </c>
      <c r="F70" s="2" t="s">
        <v>4987</v>
      </c>
      <c r="G70" s="2"/>
      <c r="H70" s="2" t="s">
        <v>4988</v>
      </c>
    </row>
    <row r="71" spans="1:8">
      <c r="A71" s="3" t="s">
        <v>938</v>
      </c>
      <c r="B71" s="2" t="s">
        <v>939</v>
      </c>
      <c r="C71" s="2" t="s">
        <v>4987</v>
      </c>
      <c r="D71" s="3" t="s">
        <v>938</v>
      </c>
      <c r="E71" s="2" t="s">
        <v>3463</v>
      </c>
      <c r="F71" s="2" t="s">
        <v>4986</v>
      </c>
      <c r="G71" s="2"/>
      <c r="H71" s="2" t="s">
        <v>4988</v>
      </c>
    </row>
    <row r="72" spans="1:8">
      <c r="A72" s="3" t="s">
        <v>940</v>
      </c>
      <c r="B72" s="2" t="s">
        <v>941</v>
      </c>
      <c r="C72" s="2" t="s">
        <v>4987</v>
      </c>
      <c r="D72" s="3" t="s">
        <v>940</v>
      </c>
      <c r="E72" s="2" t="s">
        <v>3464</v>
      </c>
      <c r="F72" s="2" t="s">
        <v>4986</v>
      </c>
      <c r="G72" s="2"/>
      <c r="H72" s="2" t="s">
        <v>4988</v>
      </c>
    </row>
    <row r="73" spans="1:8">
      <c r="A73" s="3" t="s">
        <v>942</v>
      </c>
      <c r="B73" s="2" t="s">
        <v>943</v>
      </c>
      <c r="C73" s="2" t="s">
        <v>4987</v>
      </c>
      <c r="D73" s="3" t="s">
        <v>3465</v>
      </c>
      <c r="E73" s="2" t="s">
        <v>3466</v>
      </c>
      <c r="F73" s="2" t="s">
        <v>4986</v>
      </c>
      <c r="G73" s="2"/>
      <c r="H73" s="2" t="s">
        <v>4988</v>
      </c>
    </row>
    <row r="74" spans="1:8">
      <c r="A74" s="3" t="s">
        <v>944</v>
      </c>
      <c r="B74" s="2" t="s">
        <v>945</v>
      </c>
      <c r="C74" s="2" t="s">
        <v>4987</v>
      </c>
      <c r="D74" s="3" t="s">
        <v>3465</v>
      </c>
      <c r="E74" s="2" t="s">
        <v>3466</v>
      </c>
      <c r="F74" s="2" t="s">
        <v>4986</v>
      </c>
      <c r="G74" s="2"/>
      <c r="H74" s="2" t="s">
        <v>4988</v>
      </c>
    </row>
    <row r="75" spans="1:8">
      <c r="A75" s="3" t="s">
        <v>946</v>
      </c>
      <c r="B75" s="2" t="s">
        <v>947</v>
      </c>
      <c r="C75" s="2" t="s">
        <v>4987</v>
      </c>
      <c r="D75" s="3" t="s">
        <v>3467</v>
      </c>
      <c r="E75" s="2" t="s">
        <v>3468</v>
      </c>
      <c r="F75" s="2" t="s">
        <v>4986</v>
      </c>
      <c r="G75" s="2"/>
      <c r="H75" s="2" t="s">
        <v>4988</v>
      </c>
    </row>
    <row r="76" spans="1:8">
      <c r="A76" s="3" t="s">
        <v>948</v>
      </c>
      <c r="B76" s="2" t="s">
        <v>949</v>
      </c>
      <c r="C76" s="2" t="s">
        <v>4987</v>
      </c>
      <c r="D76" s="3" t="s">
        <v>3467</v>
      </c>
      <c r="E76" s="2" t="s">
        <v>3468</v>
      </c>
      <c r="F76" s="2" t="s">
        <v>4986</v>
      </c>
      <c r="G76" s="2"/>
      <c r="H76" s="2" t="s">
        <v>4988</v>
      </c>
    </row>
    <row r="77" spans="1:8">
      <c r="A77" s="3" t="s">
        <v>950</v>
      </c>
      <c r="B77" s="2" t="s">
        <v>951</v>
      </c>
      <c r="C77" s="2" t="s">
        <v>4986</v>
      </c>
      <c r="D77" s="3" t="s">
        <v>938</v>
      </c>
      <c r="E77" s="2" t="s">
        <v>3463</v>
      </c>
      <c r="F77" s="2" t="s">
        <v>4986</v>
      </c>
      <c r="G77" s="2"/>
      <c r="H77" s="2" t="s">
        <v>4988</v>
      </c>
    </row>
    <row r="78" spans="1:8">
      <c r="A78" s="3" t="s">
        <v>950</v>
      </c>
      <c r="B78" s="2" t="s">
        <v>951</v>
      </c>
      <c r="C78" s="2" t="s">
        <v>4986</v>
      </c>
      <c r="D78" s="3" t="s">
        <v>940</v>
      </c>
      <c r="E78" s="2" t="s">
        <v>3464</v>
      </c>
      <c r="F78" s="2" t="s">
        <v>4986</v>
      </c>
      <c r="G78" s="2"/>
      <c r="H78" s="2" t="s">
        <v>4988</v>
      </c>
    </row>
    <row r="79" spans="1:8">
      <c r="A79" s="3" t="s">
        <v>950</v>
      </c>
      <c r="B79" s="2" t="s">
        <v>951</v>
      </c>
      <c r="C79" s="2" t="s">
        <v>4986</v>
      </c>
      <c r="D79" s="3" t="s">
        <v>3465</v>
      </c>
      <c r="E79" s="2" t="s">
        <v>3466</v>
      </c>
      <c r="F79" s="2" t="s">
        <v>4986</v>
      </c>
      <c r="G79" s="2"/>
      <c r="H79" s="2" t="s">
        <v>4988</v>
      </c>
    </row>
    <row r="80" spans="1:8">
      <c r="A80" s="3" t="s">
        <v>950</v>
      </c>
      <c r="B80" s="2" t="s">
        <v>951</v>
      </c>
      <c r="C80" s="2" t="s">
        <v>4986</v>
      </c>
      <c r="D80" s="3" t="s">
        <v>3467</v>
      </c>
      <c r="E80" s="2" t="s">
        <v>3468</v>
      </c>
      <c r="F80" s="2" t="s">
        <v>4986</v>
      </c>
      <c r="G80" s="2"/>
      <c r="H80" s="2" t="s">
        <v>4988</v>
      </c>
    </row>
    <row r="81" spans="1:8">
      <c r="A81" s="3" t="s">
        <v>950</v>
      </c>
      <c r="B81" s="2" t="s">
        <v>951</v>
      </c>
      <c r="C81" s="2" t="s">
        <v>4986</v>
      </c>
      <c r="D81" s="3" t="s">
        <v>1726</v>
      </c>
      <c r="E81" s="2" t="s">
        <v>1727</v>
      </c>
      <c r="F81" s="2" t="s">
        <v>4986</v>
      </c>
      <c r="G81" s="2"/>
      <c r="H81" s="2" t="s">
        <v>4988</v>
      </c>
    </row>
    <row r="82" spans="1:8">
      <c r="A82" s="3" t="s">
        <v>952</v>
      </c>
      <c r="B82" s="2" t="s">
        <v>953</v>
      </c>
      <c r="C82" s="2" t="s">
        <v>4987</v>
      </c>
      <c r="D82" s="3" t="s">
        <v>952</v>
      </c>
      <c r="E82" s="2" t="s">
        <v>3469</v>
      </c>
      <c r="F82" s="2" t="s">
        <v>4987</v>
      </c>
      <c r="G82" s="2"/>
      <c r="H82" s="2" t="s">
        <v>4988</v>
      </c>
    </row>
    <row r="83" spans="1:8">
      <c r="A83" s="3" t="s">
        <v>954</v>
      </c>
      <c r="B83" s="2" t="s">
        <v>955</v>
      </c>
      <c r="C83" s="2" t="s">
        <v>4987</v>
      </c>
      <c r="D83" s="3" t="s">
        <v>954</v>
      </c>
      <c r="E83" s="2" t="s">
        <v>955</v>
      </c>
      <c r="F83" s="2" t="s">
        <v>4987</v>
      </c>
      <c r="G83" s="2"/>
      <c r="H83" s="2" t="s">
        <v>4988</v>
      </c>
    </row>
    <row r="84" spans="1:8">
      <c r="A84" s="3" t="s">
        <v>956</v>
      </c>
      <c r="B84" s="2" t="s">
        <v>957</v>
      </c>
      <c r="C84" s="2" t="s">
        <v>4987</v>
      </c>
      <c r="D84" s="3" t="s">
        <v>956</v>
      </c>
      <c r="E84" s="2" t="s">
        <v>957</v>
      </c>
      <c r="F84" s="2" t="s">
        <v>4987</v>
      </c>
      <c r="G84" s="2"/>
      <c r="H84" s="2" t="s">
        <v>4988</v>
      </c>
    </row>
    <row r="85" spans="1:8">
      <c r="A85" s="3" t="s">
        <v>958</v>
      </c>
      <c r="B85" s="2" t="s">
        <v>959</v>
      </c>
      <c r="C85" s="2" t="s">
        <v>4987</v>
      </c>
      <c r="D85" s="3" t="s">
        <v>958</v>
      </c>
      <c r="E85" s="2" t="s">
        <v>959</v>
      </c>
      <c r="F85" s="2" t="s">
        <v>4987</v>
      </c>
      <c r="G85" s="2"/>
      <c r="H85" s="2" t="s">
        <v>4988</v>
      </c>
    </row>
    <row r="86" spans="1:8">
      <c r="A86" s="3" t="s">
        <v>960</v>
      </c>
      <c r="B86" s="2" t="s">
        <v>961</v>
      </c>
      <c r="C86" s="2" t="s">
        <v>4987</v>
      </c>
      <c r="D86" s="3" t="s">
        <v>960</v>
      </c>
      <c r="E86" s="2" t="s">
        <v>961</v>
      </c>
      <c r="F86" s="2" t="s">
        <v>4987</v>
      </c>
      <c r="G86" s="2"/>
      <c r="H86" s="2" t="s">
        <v>4988</v>
      </c>
    </row>
    <row r="87" spans="1:8">
      <c r="A87" s="3" t="s">
        <v>962</v>
      </c>
      <c r="B87" s="2" t="s">
        <v>963</v>
      </c>
      <c r="C87" s="2" t="s">
        <v>4987</v>
      </c>
      <c r="D87" s="3" t="s">
        <v>962</v>
      </c>
      <c r="E87" s="2" t="s">
        <v>3470</v>
      </c>
      <c r="F87" s="2" t="s">
        <v>4987</v>
      </c>
      <c r="G87" s="2"/>
      <c r="H87" s="2" t="s">
        <v>4988</v>
      </c>
    </row>
    <row r="88" spans="1:8">
      <c r="A88" s="3" t="s">
        <v>964</v>
      </c>
      <c r="B88" s="2" t="s">
        <v>965</v>
      </c>
      <c r="C88" s="2" t="s">
        <v>4987</v>
      </c>
      <c r="D88" s="3" t="s">
        <v>964</v>
      </c>
      <c r="E88" s="2" t="s">
        <v>965</v>
      </c>
      <c r="F88" s="2" t="s">
        <v>4987</v>
      </c>
      <c r="G88" s="2"/>
      <c r="H88" s="2" t="s">
        <v>4988</v>
      </c>
    </row>
    <row r="89" spans="1:8">
      <c r="A89" s="3" t="s">
        <v>966</v>
      </c>
      <c r="B89" s="2" t="s">
        <v>967</v>
      </c>
      <c r="C89" s="2" t="s">
        <v>4987</v>
      </c>
      <c r="D89" s="3" t="s">
        <v>966</v>
      </c>
      <c r="E89" s="2" t="s">
        <v>3471</v>
      </c>
      <c r="F89" s="2" t="s">
        <v>4987</v>
      </c>
      <c r="G89" s="2"/>
      <c r="H89" s="2" t="s">
        <v>4988</v>
      </c>
    </row>
    <row r="90" spans="1:8">
      <c r="A90" s="3" t="s">
        <v>968</v>
      </c>
      <c r="B90" s="2" t="s">
        <v>969</v>
      </c>
      <c r="C90" s="2" t="s">
        <v>4987</v>
      </c>
      <c r="D90" s="3" t="s">
        <v>968</v>
      </c>
      <c r="E90" s="2" t="s">
        <v>3472</v>
      </c>
      <c r="F90" s="2" t="s">
        <v>4987</v>
      </c>
      <c r="G90" s="2"/>
      <c r="H90" s="2" t="s">
        <v>4988</v>
      </c>
    </row>
    <row r="91" spans="1:8">
      <c r="A91" s="3" t="s">
        <v>970</v>
      </c>
      <c r="B91" s="2" t="s">
        <v>971</v>
      </c>
      <c r="C91" s="2" t="s">
        <v>4987</v>
      </c>
      <c r="D91" s="3" t="s">
        <v>970</v>
      </c>
      <c r="E91" s="2" t="s">
        <v>971</v>
      </c>
      <c r="F91" s="2" t="s">
        <v>4987</v>
      </c>
      <c r="G91" s="2"/>
      <c r="H91" s="2" t="s">
        <v>4988</v>
      </c>
    </row>
    <row r="92" spans="1:8">
      <c r="A92" s="3" t="s">
        <v>972</v>
      </c>
      <c r="B92" s="2" t="s">
        <v>973</v>
      </c>
      <c r="C92" s="2" t="s">
        <v>4987</v>
      </c>
      <c r="D92" s="3" t="s">
        <v>972</v>
      </c>
      <c r="E92" s="2" t="s">
        <v>973</v>
      </c>
      <c r="F92" s="2" t="s">
        <v>4987</v>
      </c>
      <c r="G92" s="2"/>
      <c r="H92" s="2" t="s">
        <v>4988</v>
      </c>
    </row>
    <row r="93" spans="1:8">
      <c r="A93" s="3" t="s">
        <v>974</v>
      </c>
      <c r="B93" s="2" t="s">
        <v>975</v>
      </c>
      <c r="C93" s="2" t="s">
        <v>4987</v>
      </c>
      <c r="D93" s="3" t="s">
        <v>3473</v>
      </c>
      <c r="E93" s="2" t="s">
        <v>3474</v>
      </c>
      <c r="F93" s="2" t="s">
        <v>4986</v>
      </c>
      <c r="G93" s="2"/>
      <c r="H93" s="2" t="s">
        <v>4988</v>
      </c>
    </row>
    <row r="94" spans="1:8">
      <c r="A94" s="3" t="s">
        <v>976</v>
      </c>
      <c r="B94" s="2" t="s">
        <v>977</v>
      </c>
      <c r="C94" s="2" t="s">
        <v>4987</v>
      </c>
      <c r="D94" s="3" t="s">
        <v>3473</v>
      </c>
      <c r="E94" s="2" t="s">
        <v>3474</v>
      </c>
      <c r="F94" s="2" t="s">
        <v>4986</v>
      </c>
      <c r="G94" s="2"/>
      <c r="H94" s="2" t="s">
        <v>4988</v>
      </c>
    </row>
    <row r="95" spans="1:8">
      <c r="A95" s="3" t="s">
        <v>978</v>
      </c>
      <c r="B95" s="2" t="s">
        <v>979</v>
      </c>
      <c r="C95" s="2" t="s">
        <v>4987</v>
      </c>
      <c r="D95" s="3" t="s">
        <v>3473</v>
      </c>
      <c r="E95" s="2" t="s">
        <v>3474</v>
      </c>
      <c r="F95" s="2" t="s">
        <v>4986</v>
      </c>
      <c r="G95" s="2"/>
      <c r="H95" s="2" t="s">
        <v>4988</v>
      </c>
    </row>
    <row r="96" spans="1:8">
      <c r="A96" s="3" t="s">
        <v>980</v>
      </c>
      <c r="B96" s="2" t="s">
        <v>981</v>
      </c>
      <c r="C96" s="2" t="s">
        <v>4986</v>
      </c>
      <c r="D96" s="3" t="s">
        <v>980</v>
      </c>
      <c r="E96" s="2" t="s">
        <v>981</v>
      </c>
      <c r="F96" s="2" t="s">
        <v>4987</v>
      </c>
      <c r="G96" s="2"/>
      <c r="H96" s="2" t="s">
        <v>4988</v>
      </c>
    </row>
    <row r="97" spans="1:8">
      <c r="A97" s="3" t="s">
        <v>980</v>
      </c>
      <c r="B97" s="2" t="s">
        <v>981</v>
      </c>
      <c r="C97" s="2" t="s">
        <v>4986</v>
      </c>
      <c r="D97" s="3" t="s">
        <v>982</v>
      </c>
      <c r="E97" s="2" t="s">
        <v>3475</v>
      </c>
      <c r="F97" s="2" t="s">
        <v>4986</v>
      </c>
      <c r="G97" s="2"/>
      <c r="H97" s="2" t="s">
        <v>4988</v>
      </c>
    </row>
    <row r="98" spans="1:8">
      <c r="A98" s="3" t="s">
        <v>982</v>
      </c>
      <c r="B98" s="2" t="s">
        <v>983</v>
      </c>
      <c r="C98" s="2" t="s">
        <v>4987</v>
      </c>
      <c r="D98" s="3" t="s">
        <v>982</v>
      </c>
      <c r="E98" s="2" t="s">
        <v>3475</v>
      </c>
      <c r="F98" s="2" t="s">
        <v>4986</v>
      </c>
      <c r="G98" s="2"/>
      <c r="H98" s="2" t="s">
        <v>4988</v>
      </c>
    </row>
    <row r="99" spans="1:8">
      <c r="A99" s="3" t="s">
        <v>984</v>
      </c>
      <c r="B99" s="2" t="s">
        <v>985</v>
      </c>
      <c r="C99" s="2" t="s">
        <v>4987</v>
      </c>
      <c r="D99" s="3" t="s">
        <v>984</v>
      </c>
      <c r="E99" s="2" t="s">
        <v>3476</v>
      </c>
      <c r="F99" s="2" t="s">
        <v>4987</v>
      </c>
      <c r="G99" s="2"/>
      <c r="H99" s="2" t="s">
        <v>4988</v>
      </c>
    </row>
    <row r="100" spans="1:8">
      <c r="A100" s="3" t="s">
        <v>986</v>
      </c>
      <c r="B100" s="2" t="s">
        <v>987</v>
      </c>
      <c r="C100" s="2" t="s">
        <v>4986</v>
      </c>
      <c r="D100" s="3" t="s">
        <v>3477</v>
      </c>
      <c r="E100" s="2" t="s">
        <v>3478</v>
      </c>
      <c r="F100" s="2" t="s">
        <v>4987</v>
      </c>
      <c r="G100" s="2"/>
      <c r="H100" s="2" t="s">
        <v>4988</v>
      </c>
    </row>
    <row r="101" spans="1:8">
      <c r="A101" s="3" t="s">
        <v>986</v>
      </c>
      <c r="B101" s="2" t="s">
        <v>987</v>
      </c>
      <c r="C101" s="2" t="s">
        <v>4986</v>
      </c>
      <c r="D101" s="3" t="s">
        <v>3479</v>
      </c>
      <c r="E101" s="2" t="s">
        <v>3480</v>
      </c>
      <c r="F101" s="2" t="s">
        <v>4987</v>
      </c>
      <c r="G101" s="2"/>
      <c r="H101" s="2" t="s">
        <v>4988</v>
      </c>
    </row>
    <row r="102" spans="1:8">
      <c r="A102" s="3" t="s">
        <v>988</v>
      </c>
      <c r="B102" s="2" t="s">
        <v>989</v>
      </c>
      <c r="C102" s="2" t="s">
        <v>4987</v>
      </c>
      <c r="D102" s="3" t="s">
        <v>988</v>
      </c>
      <c r="E102" s="2" t="s">
        <v>3481</v>
      </c>
      <c r="F102" s="2" t="s">
        <v>4987</v>
      </c>
      <c r="G102" s="2"/>
      <c r="H102" s="2" t="s">
        <v>4988</v>
      </c>
    </row>
    <row r="103" spans="1:8">
      <c r="A103" s="3" t="s">
        <v>990</v>
      </c>
      <c r="B103" s="2" t="s">
        <v>991</v>
      </c>
      <c r="C103" s="2" t="s">
        <v>4987</v>
      </c>
      <c r="D103" s="3" t="s">
        <v>990</v>
      </c>
      <c r="E103" s="2" t="s">
        <v>3482</v>
      </c>
      <c r="F103" s="2" t="s">
        <v>4987</v>
      </c>
      <c r="G103" s="2"/>
      <c r="H103" s="2" t="s">
        <v>4988</v>
      </c>
    </row>
    <row r="104" spans="1:8">
      <c r="A104" s="3" t="s">
        <v>992</v>
      </c>
      <c r="B104" s="2" t="s">
        <v>993</v>
      </c>
      <c r="C104" s="2" t="s">
        <v>4987</v>
      </c>
      <c r="D104" s="3" t="s">
        <v>992</v>
      </c>
      <c r="E104" s="2" t="s">
        <v>3483</v>
      </c>
      <c r="F104" s="2" t="s">
        <v>4987</v>
      </c>
      <c r="G104" s="2"/>
      <c r="H104" s="2" t="s">
        <v>4988</v>
      </c>
    </row>
    <row r="105" spans="1:8">
      <c r="A105" s="3" t="s">
        <v>994</v>
      </c>
      <c r="B105" s="2" t="s">
        <v>995</v>
      </c>
      <c r="C105" s="2" t="s">
        <v>4987</v>
      </c>
      <c r="D105" s="3" t="s">
        <v>3484</v>
      </c>
      <c r="E105" s="2" t="s">
        <v>3485</v>
      </c>
      <c r="F105" s="2" t="s">
        <v>4986</v>
      </c>
      <c r="G105" s="2"/>
      <c r="H105" s="2" t="s">
        <v>4988</v>
      </c>
    </row>
    <row r="106" spans="1:8">
      <c r="A106" s="3" t="s">
        <v>996</v>
      </c>
      <c r="B106" s="2" t="s">
        <v>997</v>
      </c>
      <c r="C106" s="2" t="s">
        <v>4987</v>
      </c>
      <c r="D106" s="3" t="s">
        <v>3484</v>
      </c>
      <c r="E106" s="2" t="s">
        <v>3485</v>
      </c>
      <c r="F106" s="2" t="s">
        <v>4986</v>
      </c>
      <c r="G106" s="2"/>
      <c r="H106" s="2" t="s">
        <v>4988</v>
      </c>
    </row>
    <row r="107" spans="1:8">
      <c r="A107" s="3" t="s">
        <v>998</v>
      </c>
      <c r="B107" s="2" t="s">
        <v>999</v>
      </c>
      <c r="C107" s="2" t="s">
        <v>4987</v>
      </c>
      <c r="D107" s="3" t="s">
        <v>998</v>
      </c>
      <c r="E107" s="2" t="s">
        <v>3486</v>
      </c>
      <c r="F107" s="2" t="s">
        <v>4987</v>
      </c>
      <c r="G107" s="2"/>
      <c r="H107" s="2" t="s">
        <v>4988</v>
      </c>
    </row>
    <row r="108" spans="1:8">
      <c r="A108" s="3" t="s">
        <v>1000</v>
      </c>
      <c r="B108" s="2" t="s">
        <v>1001</v>
      </c>
      <c r="C108" s="2" t="s">
        <v>4987</v>
      </c>
      <c r="D108" s="3" t="s">
        <v>1000</v>
      </c>
      <c r="E108" s="2" t="s">
        <v>3487</v>
      </c>
      <c r="F108" s="2" t="s">
        <v>4987</v>
      </c>
      <c r="G108" s="2"/>
      <c r="H108" s="2" t="s">
        <v>4988</v>
      </c>
    </row>
    <row r="109" spans="1:8">
      <c r="A109" s="3" t="s">
        <v>1002</v>
      </c>
      <c r="B109" s="2" t="s">
        <v>1003</v>
      </c>
      <c r="C109" s="2" t="s">
        <v>4987</v>
      </c>
      <c r="D109" s="3" t="s">
        <v>1002</v>
      </c>
      <c r="E109" s="2" t="s">
        <v>3488</v>
      </c>
      <c r="F109" s="2" t="s">
        <v>4987</v>
      </c>
      <c r="G109" s="2"/>
      <c r="H109" s="2" t="s">
        <v>4988</v>
      </c>
    </row>
    <row r="110" spans="1:8">
      <c r="A110" s="3" t="s">
        <v>1004</v>
      </c>
      <c r="B110" s="2" t="s">
        <v>1005</v>
      </c>
      <c r="C110" s="2" t="s">
        <v>4987</v>
      </c>
      <c r="D110" s="3" t="s">
        <v>1004</v>
      </c>
      <c r="E110" s="2" t="s">
        <v>3489</v>
      </c>
      <c r="F110" s="2" t="s">
        <v>4987</v>
      </c>
      <c r="G110" s="2"/>
      <c r="H110" s="2" t="s">
        <v>4988</v>
      </c>
    </row>
    <row r="111" spans="1:8">
      <c r="A111" s="3" t="s">
        <v>1006</v>
      </c>
      <c r="B111" s="2" t="s">
        <v>1007</v>
      </c>
      <c r="C111" s="2" t="s">
        <v>4987</v>
      </c>
      <c r="D111" s="3" t="s">
        <v>1006</v>
      </c>
      <c r="E111" s="2" t="s">
        <v>3490</v>
      </c>
      <c r="F111" s="2" t="s">
        <v>4987</v>
      </c>
      <c r="G111" s="2"/>
      <c r="H111" s="2" t="s">
        <v>4988</v>
      </c>
    </row>
    <row r="112" spans="1:8">
      <c r="A112" s="3" t="s">
        <v>1008</v>
      </c>
      <c r="B112" s="2" t="s">
        <v>1009</v>
      </c>
      <c r="C112" s="2" t="s">
        <v>4987</v>
      </c>
      <c r="D112" s="3" t="s">
        <v>1008</v>
      </c>
      <c r="E112" s="2" t="s">
        <v>3491</v>
      </c>
      <c r="F112" s="2" t="s">
        <v>4987</v>
      </c>
      <c r="G112" s="2"/>
      <c r="H112" s="2" t="s">
        <v>4988</v>
      </c>
    </row>
    <row r="113" spans="1:8">
      <c r="A113" s="3" t="s">
        <v>1010</v>
      </c>
      <c r="B113" s="2" t="s">
        <v>1011</v>
      </c>
      <c r="C113" s="2" t="s">
        <v>4987</v>
      </c>
      <c r="D113" s="3" t="s">
        <v>1010</v>
      </c>
      <c r="E113" s="2" t="s">
        <v>3492</v>
      </c>
      <c r="F113" s="2" t="s">
        <v>4987</v>
      </c>
      <c r="G113" s="2"/>
      <c r="H113" s="2" t="s">
        <v>4988</v>
      </c>
    </row>
    <row r="114" spans="1:8">
      <c r="A114" s="3" t="s">
        <v>1012</v>
      </c>
      <c r="B114" s="2" t="s">
        <v>1013</v>
      </c>
      <c r="C114" s="2" t="s">
        <v>4987</v>
      </c>
      <c r="D114" s="3" t="s">
        <v>1012</v>
      </c>
      <c r="E114" s="2" t="s">
        <v>1013</v>
      </c>
      <c r="F114" s="2" t="s">
        <v>4987</v>
      </c>
      <c r="G114" s="2"/>
      <c r="H114" s="2" t="s">
        <v>4988</v>
      </c>
    </row>
    <row r="115" spans="1:8">
      <c r="A115" s="3" t="s">
        <v>1014</v>
      </c>
      <c r="B115" s="2" t="s">
        <v>1015</v>
      </c>
      <c r="C115" s="2" t="s">
        <v>4987</v>
      </c>
      <c r="D115" s="3" t="s">
        <v>1014</v>
      </c>
      <c r="E115" s="2" t="s">
        <v>3493</v>
      </c>
      <c r="F115" s="2" t="s">
        <v>4987</v>
      </c>
      <c r="G115" s="2"/>
      <c r="H115" s="2" t="s">
        <v>4988</v>
      </c>
    </row>
    <row r="116" spans="1:8">
      <c r="A116" s="3" t="s">
        <v>1016</v>
      </c>
      <c r="B116" s="2" t="s">
        <v>1017</v>
      </c>
      <c r="C116" s="2" t="s">
        <v>4987</v>
      </c>
      <c r="D116" s="3" t="s">
        <v>1016</v>
      </c>
      <c r="E116" s="2" t="s">
        <v>3494</v>
      </c>
      <c r="F116" s="2" t="s">
        <v>4987</v>
      </c>
      <c r="G116" s="2"/>
      <c r="H116" s="2" t="s">
        <v>4988</v>
      </c>
    </row>
    <row r="117" spans="1:8">
      <c r="A117" s="3" t="s">
        <v>1018</v>
      </c>
      <c r="B117" s="2" t="s">
        <v>1019</v>
      </c>
      <c r="C117" s="2" t="s">
        <v>4987</v>
      </c>
      <c r="D117" s="3" t="s">
        <v>3495</v>
      </c>
      <c r="E117" s="2" t="s">
        <v>3496</v>
      </c>
      <c r="F117" s="2" t="s">
        <v>4987</v>
      </c>
      <c r="G117" s="2"/>
      <c r="H117" s="2" t="s">
        <v>4988</v>
      </c>
    </row>
    <row r="118" spans="1:8">
      <c r="A118" s="3" t="s">
        <v>1020</v>
      </c>
      <c r="B118" s="2" t="s">
        <v>1021</v>
      </c>
      <c r="C118" s="2" t="s">
        <v>4986</v>
      </c>
      <c r="D118" s="3" t="s">
        <v>1022</v>
      </c>
      <c r="E118" s="2" t="s">
        <v>3497</v>
      </c>
      <c r="F118" s="2" t="s">
        <v>4987</v>
      </c>
      <c r="G118" s="2"/>
      <c r="H118" s="2" t="s">
        <v>4988</v>
      </c>
    </row>
    <row r="119" spans="1:8">
      <c r="A119" s="3" t="s">
        <v>1020</v>
      </c>
      <c r="B119" s="2" t="s">
        <v>1021</v>
      </c>
      <c r="C119" s="2" t="s">
        <v>4986</v>
      </c>
      <c r="D119" s="3" t="s">
        <v>1060</v>
      </c>
      <c r="E119" s="2" t="s">
        <v>1061</v>
      </c>
      <c r="F119" s="2" t="s">
        <v>4986</v>
      </c>
      <c r="G119" s="2"/>
      <c r="H119" s="2" t="s">
        <v>4988</v>
      </c>
    </row>
    <row r="120" spans="1:8">
      <c r="A120" s="3" t="s">
        <v>1022</v>
      </c>
      <c r="B120" s="2" t="s">
        <v>1023</v>
      </c>
      <c r="C120" s="2" t="s">
        <v>4987</v>
      </c>
      <c r="D120" s="3" t="s">
        <v>3498</v>
      </c>
      <c r="E120" s="2" t="s">
        <v>1023</v>
      </c>
      <c r="F120" s="2" t="s">
        <v>4987</v>
      </c>
      <c r="G120" s="2"/>
      <c r="H120" s="2" t="s">
        <v>4988</v>
      </c>
    </row>
    <row r="121" spans="1:8">
      <c r="A121" s="3" t="s">
        <v>1024</v>
      </c>
      <c r="B121" s="2" t="s">
        <v>1025</v>
      </c>
      <c r="C121" s="2" t="s">
        <v>4986</v>
      </c>
      <c r="D121" s="3" t="s">
        <v>3499</v>
      </c>
      <c r="E121" s="2" t="s">
        <v>3500</v>
      </c>
      <c r="F121" s="2" t="s">
        <v>4987</v>
      </c>
      <c r="G121" s="2"/>
      <c r="H121" s="2" t="s">
        <v>4988</v>
      </c>
    </row>
    <row r="122" spans="1:8">
      <c r="A122" s="3" t="s">
        <v>1024</v>
      </c>
      <c r="B122" s="2" t="s">
        <v>1025</v>
      </c>
      <c r="C122" s="2" t="s">
        <v>4986</v>
      </c>
      <c r="D122" s="3" t="s">
        <v>1060</v>
      </c>
      <c r="E122" s="2" t="s">
        <v>1061</v>
      </c>
      <c r="F122" s="2" t="s">
        <v>4986</v>
      </c>
      <c r="G122" s="2"/>
      <c r="H122" s="2" t="s">
        <v>4988</v>
      </c>
    </row>
    <row r="123" spans="1:8">
      <c r="A123" s="3" t="s">
        <v>1026</v>
      </c>
      <c r="B123" s="2" t="s">
        <v>1027</v>
      </c>
      <c r="C123" s="2" t="s">
        <v>4986</v>
      </c>
      <c r="D123" s="3" t="s">
        <v>1026</v>
      </c>
      <c r="E123" s="2" t="s">
        <v>3501</v>
      </c>
      <c r="F123" s="2" t="s">
        <v>4987</v>
      </c>
      <c r="G123" s="2"/>
      <c r="H123" s="2" t="s">
        <v>4988</v>
      </c>
    </row>
    <row r="124" spans="1:8">
      <c r="A124" s="3" t="s">
        <v>1026</v>
      </c>
      <c r="B124" s="2" t="s">
        <v>1027</v>
      </c>
      <c r="C124" s="2" t="s">
        <v>4986</v>
      </c>
      <c r="D124" s="3" t="s">
        <v>1060</v>
      </c>
      <c r="E124" s="2" t="s">
        <v>1061</v>
      </c>
      <c r="F124" s="2" t="s">
        <v>4986</v>
      </c>
      <c r="G124" s="2"/>
      <c r="H124" s="2" t="s">
        <v>4988</v>
      </c>
    </row>
    <row r="125" spans="1:8">
      <c r="A125" s="3" t="s">
        <v>1028</v>
      </c>
      <c r="B125" s="2" t="s">
        <v>1029</v>
      </c>
      <c r="C125" s="2" t="s">
        <v>4986</v>
      </c>
      <c r="D125" s="3" t="s">
        <v>1028</v>
      </c>
      <c r="E125" s="2" t="s">
        <v>3502</v>
      </c>
      <c r="F125" s="2" t="s">
        <v>4987</v>
      </c>
      <c r="G125" s="2"/>
      <c r="H125" s="2" t="s">
        <v>4988</v>
      </c>
    </row>
    <row r="126" spans="1:8">
      <c r="A126" s="3" t="s">
        <v>1028</v>
      </c>
      <c r="B126" s="2" t="s">
        <v>1029</v>
      </c>
      <c r="C126" s="2" t="s">
        <v>4986</v>
      </c>
      <c r="D126" s="3" t="s">
        <v>1060</v>
      </c>
      <c r="E126" s="2" t="s">
        <v>1061</v>
      </c>
      <c r="F126" s="2" t="s">
        <v>4986</v>
      </c>
      <c r="G126" s="2"/>
      <c r="H126" s="2" t="s">
        <v>4988</v>
      </c>
    </row>
    <row r="127" spans="1:8">
      <c r="A127" s="3" t="s">
        <v>1030</v>
      </c>
      <c r="B127" s="2" t="s">
        <v>1031</v>
      </c>
      <c r="C127" s="2" t="s">
        <v>4986</v>
      </c>
      <c r="D127" s="3" t="s">
        <v>1030</v>
      </c>
      <c r="E127" s="2" t="s">
        <v>3503</v>
      </c>
      <c r="F127" s="2" t="s">
        <v>4987</v>
      </c>
      <c r="G127" s="2"/>
      <c r="H127" s="2" t="s">
        <v>4988</v>
      </c>
    </row>
    <row r="128" spans="1:8">
      <c r="A128" s="3" t="s">
        <v>1030</v>
      </c>
      <c r="B128" s="2" t="s">
        <v>1031</v>
      </c>
      <c r="C128" s="2" t="s">
        <v>4986</v>
      </c>
      <c r="D128" s="3" t="s">
        <v>1060</v>
      </c>
      <c r="E128" s="2" t="s">
        <v>1061</v>
      </c>
      <c r="F128" s="2" t="s">
        <v>4986</v>
      </c>
      <c r="G128" s="2"/>
      <c r="H128" s="2" t="s">
        <v>4988</v>
      </c>
    </row>
    <row r="129" spans="1:8">
      <c r="A129" s="3" t="s">
        <v>1032</v>
      </c>
      <c r="B129" s="2" t="s">
        <v>1033</v>
      </c>
      <c r="C129" s="2" t="s">
        <v>4986</v>
      </c>
      <c r="D129" s="3" t="s">
        <v>1032</v>
      </c>
      <c r="E129" s="2" t="s">
        <v>3504</v>
      </c>
      <c r="F129" s="2" t="s">
        <v>4987</v>
      </c>
      <c r="G129" s="2"/>
      <c r="H129" s="2" t="s">
        <v>4988</v>
      </c>
    </row>
    <row r="130" spans="1:8">
      <c r="A130" s="3" t="s">
        <v>1032</v>
      </c>
      <c r="B130" s="2" t="s">
        <v>1033</v>
      </c>
      <c r="C130" s="2" t="s">
        <v>4986</v>
      </c>
      <c r="D130" s="3" t="s">
        <v>1060</v>
      </c>
      <c r="E130" s="2" t="s">
        <v>1061</v>
      </c>
      <c r="F130" s="2" t="s">
        <v>4986</v>
      </c>
      <c r="G130" s="2"/>
      <c r="H130" s="2" t="s">
        <v>4988</v>
      </c>
    </row>
    <row r="131" spans="1:8">
      <c r="A131" s="3" t="s">
        <v>1034</v>
      </c>
      <c r="B131" s="2" t="s">
        <v>1035</v>
      </c>
      <c r="C131" s="2" t="s">
        <v>4986</v>
      </c>
      <c r="D131" s="3" t="s">
        <v>3505</v>
      </c>
      <c r="E131" s="2" t="s">
        <v>3506</v>
      </c>
      <c r="F131" s="2" t="s">
        <v>4986</v>
      </c>
      <c r="G131" s="2"/>
      <c r="H131" s="2" t="s">
        <v>4988</v>
      </c>
    </row>
    <row r="132" spans="1:8">
      <c r="A132" s="3" t="s">
        <v>1034</v>
      </c>
      <c r="B132" s="2" t="s">
        <v>1035</v>
      </c>
      <c r="C132" s="2" t="s">
        <v>4986</v>
      </c>
      <c r="D132" s="3" t="s">
        <v>1060</v>
      </c>
      <c r="E132" s="2" t="s">
        <v>1061</v>
      </c>
      <c r="F132" s="2" t="s">
        <v>4986</v>
      </c>
      <c r="G132" s="2"/>
      <c r="H132" s="2" t="s">
        <v>4988</v>
      </c>
    </row>
    <row r="133" spans="1:8">
      <c r="A133" s="3" t="s">
        <v>1036</v>
      </c>
      <c r="B133" s="2" t="s">
        <v>1037</v>
      </c>
      <c r="C133" s="2" t="s">
        <v>4986</v>
      </c>
      <c r="D133" s="3" t="s">
        <v>3505</v>
      </c>
      <c r="E133" s="2" t="s">
        <v>3506</v>
      </c>
      <c r="F133" s="2" t="s">
        <v>4986</v>
      </c>
      <c r="G133" s="2"/>
      <c r="H133" s="2" t="s">
        <v>4988</v>
      </c>
    </row>
    <row r="134" spans="1:8">
      <c r="A134" s="3" t="s">
        <v>1036</v>
      </c>
      <c r="B134" s="2" t="s">
        <v>1037</v>
      </c>
      <c r="C134" s="2" t="s">
        <v>4986</v>
      </c>
      <c r="D134" s="3" t="s">
        <v>1060</v>
      </c>
      <c r="E134" s="2" t="s">
        <v>1061</v>
      </c>
      <c r="F134" s="2" t="s">
        <v>4986</v>
      </c>
      <c r="G134" s="2"/>
      <c r="H134" s="2" t="s">
        <v>4988</v>
      </c>
    </row>
    <row r="135" spans="1:8">
      <c r="A135" s="3" t="s">
        <v>1038</v>
      </c>
      <c r="B135" s="2" t="s">
        <v>1039</v>
      </c>
      <c r="C135" s="2" t="s">
        <v>4987</v>
      </c>
      <c r="D135" s="3" t="s">
        <v>1038</v>
      </c>
      <c r="E135" s="2" t="s">
        <v>1039</v>
      </c>
      <c r="F135" s="2" t="s">
        <v>4987</v>
      </c>
      <c r="G135" s="2"/>
      <c r="H135" s="2" t="s">
        <v>4988</v>
      </c>
    </row>
    <row r="136" spans="1:8">
      <c r="A136" s="3" t="s">
        <v>1040</v>
      </c>
      <c r="B136" s="2" t="s">
        <v>1041</v>
      </c>
      <c r="C136" s="2" t="s">
        <v>4987</v>
      </c>
      <c r="D136" s="3" t="s">
        <v>1040</v>
      </c>
      <c r="E136" s="2" t="s">
        <v>3507</v>
      </c>
      <c r="F136" s="2" t="s">
        <v>4987</v>
      </c>
      <c r="G136" s="2"/>
      <c r="H136" s="2" t="s">
        <v>4988</v>
      </c>
    </row>
    <row r="137" spans="1:8">
      <c r="A137" s="3" t="s">
        <v>1042</v>
      </c>
      <c r="B137" s="2" t="s">
        <v>1043</v>
      </c>
      <c r="C137" s="2" t="s">
        <v>4987</v>
      </c>
      <c r="D137" s="3" t="s">
        <v>1044</v>
      </c>
      <c r="E137" s="2" t="s">
        <v>3509</v>
      </c>
      <c r="F137" s="2" t="s">
        <v>4987</v>
      </c>
      <c r="G137" s="2"/>
      <c r="H137" s="2" t="s">
        <v>4988</v>
      </c>
    </row>
    <row r="138" spans="1:8">
      <c r="A138" s="3" t="s">
        <v>1044</v>
      </c>
      <c r="B138" s="2" t="s">
        <v>1045</v>
      </c>
      <c r="C138" s="2" t="s">
        <v>4987</v>
      </c>
      <c r="D138" s="3" t="s">
        <v>1042</v>
      </c>
      <c r="E138" s="2" t="s">
        <v>3508</v>
      </c>
      <c r="F138" s="2" t="s">
        <v>4987</v>
      </c>
      <c r="G138" s="2"/>
      <c r="H138" s="2" t="s">
        <v>4988</v>
      </c>
    </row>
    <row r="139" spans="1:8">
      <c r="A139" s="3" t="s">
        <v>1046</v>
      </c>
      <c r="B139" s="2" t="s">
        <v>1047</v>
      </c>
      <c r="C139" s="2" t="s">
        <v>4987</v>
      </c>
      <c r="D139" s="3" t="s">
        <v>1046</v>
      </c>
      <c r="E139" s="2" t="s">
        <v>1047</v>
      </c>
      <c r="F139" s="2" t="s">
        <v>4987</v>
      </c>
      <c r="G139" s="2"/>
      <c r="H139" s="2" t="s">
        <v>4988</v>
      </c>
    </row>
    <row r="140" spans="1:8">
      <c r="A140" s="3" t="s">
        <v>1048</v>
      </c>
      <c r="B140" s="2" t="s">
        <v>1049</v>
      </c>
      <c r="C140" s="2" t="s">
        <v>4987</v>
      </c>
      <c r="D140" s="3" t="s">
        <v>1048</v>
      </c>
      <c r="E140" s="2" t="s">
        <v>3510</v>
      </c>
      <c r="F140" s="2" t="s">
        <v>4987</v>
      </c>
      <c r="G140" s="2"/>
      <c r="H140" s="2" t="s">
        <v>4988</v>
      </c>
    </row>
    <row r="141" spans="1:8">
      <c r="A141" s="3" t="s">
        <v>1050</v>
      </c>
      <c r="B141" s="2" t="s">
        <v>1051</v>
      </c>
      <c r="C141" s="2" t="s">
        <v>4987</v>
      </c>
      <c r="D141" s="3" t="s">
        <v>1050</v>
      </c>
      <c r="E141" s="2" t="s">
        <v>3511</v>
      </c>
      <c r="F141" s="2" t="s">
        <v>4987</v>
      </c>
      <c r="G141" s="2"/>
      <c r="H141" s="2" t="s">
        <v>4988</v>
      </c>
    </row>
    <row r="142" spans="1:8">
      <c r="A142" s="3" t="s">
        <v>1052</v>
      </c>
      <c r="B142" s="2" t="s">
        <v>1053</v>
      </c>
      <c r="C142" s="2" t="s">
        <v>4987</v>
      </c>
      <c r="D142" s="3" t="s">
        <v>1052</v>
      </c>
      <c r="E142" s="2" t="s">
        <v>3512</v>
      </c>
      <c r="F142" s="2" t="s">
        <v>4987</v>
      </c>
      <c r="G142" s="2"/>
      <c r="H142" s="2" t="s">
        <v>4988</v>
      </c>
    </row>
    <row r="143" spans="1:8">
      <c r="A143" s="3" t="s">
        <v>1054</v>
      </c>
      <c r="B143" s="2" t="s">
        <v>1055</v>
      </c>
      <c r="C143" s="2" t="s">
        <v>4987</v>
      </c>
      <c r="D143" s="3" t="s">
        <v>1054</v>
      </c>
      <c r="E143" s="2" t="s">
        <v>3513</v>
      </c>
      <c r="F143" s="2" t="s">
        <v>4987</v>
      </c>
      <c r="G143" s="2"/>
      <c r="H143" s="2" t="s">
        <v>4988</v>
      </c>
    </row>
    <row r="144" spans="1:8">
      <c r="A144" s="3" t="s">
        <v>1056</v>
      </c>
      <c r="B144" s="2" t="s">
        <v>1057</v>
      </c>
      <c r="C144" s="2" t="s">
        <v>4987</v>
      </c>
      <c r="D144" s="3" t="s">
        <v>1056</v>
      </c>
      <c r="E144" s="2" t="s">
        <v>3514</v>
      </c>
      <c r="F144" s="2" t="s">
        <v>4987</v>
      </c>
      <c r="G144" s="2"/>
      <c r="H144" s="2" t="s">
        <v>4988</v>
      </c>
    </row>
    <row r="145" spans="1:8">
      <c r="A145" s="3" t="s">
        <v>1058</v>
      </c>
      <c r="B145" s="2" t="s">
        <v>1059</v>
      </c>
      <c r="C145" s="2" t="s">
        <v>4987</v>
      </c>
      <c r="D145" s="3" t="s">
        <v>1058</v>
      </c>
      <c r="E145" s="2" t="s">
        <v>3515</v>
      </c>
      <c r="F145" s="2" t="s">
        <v>4987</v>
      </c>
      <c r="G145" s="2"/>
      <c r="H145" s="2" t="s">
        <v>4988</v>
      </c>
    </row>
    <row r="146" spans="1:8">
      <c r="A146" s="3" t="s">
        <v>1060</v>
      </c>
      <c r="B146" s="2" t="s">
        <v>1061</v>
      </c>
      <c r="C146" s="2" t="s">
        <v>4987</v>
      </c>
      <c r="D146" s="3" t="s">
        <v>1060</v>
      </c>
      <c r="E146" s="2" t="s">
        <v>1061</v>
      </c>
      <c r="F146" s="2" t="s">
        <v>4986</v>
      </c>
      <c r="G146" s="2"/>
      <c r="H146" s="2" t="s">
        <v>4988</v>
      </c>
    </row>
    <row r="147" spans="1:8">
      <c r="A147" s="3" t="s">
        <v>1062</v>
      </c>
      <c r="B147" s="2" t="s">
        <v>1063</v>
      </c>
      <c r="C147" s="2" t="s">
        <v>4987</v>
      </c>
      <c r="D147" s="3" t="s">
        <v>1064</v>
      </c>
      <c r="E147" s="2" t="s">
        <v>3517</v>
      </c>
      <c r="F147" s="2" t="s">
        <v>4986</v>
      </c>
      <c r="G147" s="2"/>
      <c r="H147" s="2" t="s">
        <v>4988</v>
      </c>
    </row>
    <row r="148" spans="1:8">
      <c r="A148" s="3" t="s">
        <v>1064</v>
      </c>
      <c r="B148" s="2" t="s">
        <v>1065</v>
      </c>
      <c r="C148" s="2" t="s">
        <v>4986</v>
      </c>
      <c r="D148" s="3" t="s">
        <v>1062</v>
      </c>
      <c r="E148" s="2" t="s">
        <v>3516</v>
      </c>
      <c r="F148" s="2" t="s">
        <v>4987</v>
      </c>
      <c r="G148" s="2"/>
      <c r="H148" s="2" t="s">
        <v>4988</v>
      </c>
    </row>
    <row r="149" spans="1:8">
      <c r="A149" s="3" t="s">
        <v>1064</v>
      </c>
      <c r="B149" s="2" t="s">
        <v>1065</v>
      </c>
      <c r="C149" s="2" t="s">
        <v>4986</v>
      </c>
      <c r="D149" s="3" t="s">
        <v>1064</v>
      </c>
      <c r="E149" s="2" t="s">
        <v>3517</v>
      </c>
      <c r="F149" s="2" t="s">
        <v>4986</v>
      </c>
      <c r="G149" s="2"/>
      <c r="H149" s="2" t="s">
        <v>4988</v>
      </c>
    </row>
    <row r="150" spans="1:8">
      <c r="A150" s="3" t="s">
        <v>1066</v>
      </c>
      <c r="B150" s="2" t="s">
        <v>1067</v>
      </c>
      <c r="C150" s="2" t="s">
        <v>4987</v>
      </c>
      <c r="D150" s="3" t="s">
        <v>1066</v>
      </c>
      <c r="E150" s="2" t="s">
        <v>1067</v>
      </c>
      <c r="F150" s="2" t="s">
        <v>4987</v>
      </c>
      <c r="G150" s="2"/>
      <c r="H150" s="2" t="s">
        <v>4988</v>
      </c>
    </row>
    <row r="151" spans="1:8">
      <c r="A151" s="3" t="s">
        <v>1068</v>
      </c>
      <c r="B151" s="2" t="s">
        <v>1069</v>
      </c>
      <c r="C151" s="2" t="s">
        <v>4987</v>
      </c>
      <c r="D151" s="3" t="s">
        <v>1068</v>
      </c>
      <c r="E151" s="2" t="s">
        <v>1069</v>
      </c>
      <c r="F151" s="2" t="s">
        <v>4987</v>
      </c>
      <c r="G151" s="2"/>
      <c r="H151" s="2" t="s">
        <v>4988</v>
      </c>
    </row>
    <row r="152" spans="1:8">
      <c r="A152" s="3" t="s">
        <v>1070</v>
      </c>
      <c r="B152" s="2" t="s">
        <v>1071</v>
      </c>
      <c r="C152" s="2" t="s">
        <v>4987</v>
      </c>
      <c r="D152" s="3" t="s">
        <v>1070</v>
      </c>
      <c r="E152" s="2" t="s">
        <v>3518</v>
      </c>
      <c r="F152" s="2" t="s">
        <v>4987</v>
      </c>
      <c r="G152" s="2"/>
      <c r="H152" s="2" t="s">
        <v>4988</v>
      </c>
    </row>
    <row r="153" spans="1:8">
      <c r="A153" s="3" t="s">
        <v>1072</v>
      </c>
      <c r="B153" s="2" t="s">
        <v>1073</v>
      </c>
      <c r="C153" s="2" t="s">
        <v>4987</v>
      </c>
      <c r="D153" s="3" t="s">
        <v>1072</v>
      </c>
      <c r="E153" s="2" t="s">
        <v>3519</v>
      </c>
      <c r="F153" s="2" t="s">
        <v>4987</v>
      </c>
      <c r="G153" s="2"/>
      <c r="H153" s="2" t="s">
        <v>4988</v>
      </c>
    </row>
    <row r="154" spans="1:8">
      <c r="A154" s="3" t="s">
        <v>1074</v>
      </c>
      <c r="B154" s="2" t="s">
        <v>1075</v>
      </c>
      <c r="C154" s="2" t="s">
        <v>4987</v>
      </c>
      <c r="D154" s="3" t="s">
        <v>1074</v>
      </c>
      <c r="E154" s="2" t="s">
        <v>3520</v>
      </c>
      <c r="F154" s="2" t="s">
        <v>4987</v>
      </c>
      <c r="G154" s="2"/>
      <c r="H154" s="2" t="s">
        <v>4988</v>
      </c>
    </row>
    <row r="155" spans="1:8">
      <c r="A155" s="3" t="s">
        <v>1076</v>
      </c>
      <c r="B155" s="2" t="s">
        <v>1077</v>
      </c>
      <c r="C155" s="2" t="s">
        <v>4987</v>
      </c>
      <c r="D155" s="3" t="s">
        <v>1076</v>
      </c>
      <c r="E155" s="2" t="s">
        <v>3521</v>
      </c>
      <c r="F155" s="2" t="s">
        <v>4987</v>
      </c>
      <c r="G155" s="2"/>
      <c r="H155" s="2" t="s">
        <v>4988</v>
      </c>
    </row>
    <row r="156" spans="1:8">
      <c r="A156" s="3" t="s">
        <v>1078</v>
      </c>
      <c r="B156" s="2" t="s">
        <v>1079</v>
      </c>
      <c r="C156" s="2" t="s">
        <v>4987</v>
      </c>
      <c r="D156" s="3" t="s">
        <v>1078</v>
      </c>
      <c r="E156" s="2" t="s">
        <v>1079</v>
      </c>
      <c r="F156" s="2" t="s">
        <v>4987</v>
      </c>
      <c r="G156" s="2"/>
      <c r="H156" s="2" t="s">
        <v>4988</v>
      </c>
    </row>
    <row r="157" spans="1:8">
      <c r="A157" s="3" t="s">
        <v>1080</v>
      </c>
      <c r="B157" s="2" t="s">
        <v>1081</v>
      </c>
      <c r="C157" s="2" t="s">
        <v>4987</v>
      </c>
      <c r="D157" s="3" t="s">
        <v>1080</v>
      </c>
      <c r="E157" s="2" t="s">
        <v>1081</v>
      </c>
      <c r="F157" s="2" t="s">
        <v>4987</v>
      </c>
      <c r="G157" s="2"/>
      <c r="H157" s="2" t="s">
        <v>4988</v>
      </c>
    </row>
    <row r="158" spans="1:8">
      <c r="A158" s="3" t="s">
        <v>1082</v>
      </c>
      <c r="B158" s="2" t="s">
        <v>1083</v>
      </c>
      <c r="C158" s="2" t="s">
        <v>4987</v>
      </c>
      <c r="D158" s="3" t="s">
        <v>1082</v>
      </c>
      <c r="E158" s="2" t="s">
        <v>1083</v>
      </c>
      <c r="F158" s="2" t="s">
        <v>4987</v>
      </c>
      <c r="G158" s="2"/>
      <c r="H158" s="2" t="s">
        <v>4988</v>
      </c>
    </row>
    <row r="159" spans="1:8">
      <c r="A159" s="3" t="s">
        <v>1084</v>
      </c>
      <c r="B159" s="2" t="s">
        <v>1085</v>
      </c>
      <c r="C159" s="2" t="s">
        <v>4986</v>
      </c>
      <c r="D159" s="3" t="s">
        <v>1064</v>
      </c>
      <c r="E159" s="2" t="s">
        <v>3517</v>
      </c>
      <c r="F159" s="2" t="s">
        <v>4986</v>
      </c>
      <c r="G159" s="2"/>
      <c r="H159" s="2" t="s">
        <v>4988</v>
      </c>
    </row>
    <row r="160" spans="1:8">
      <c r="A160" s="3" t="s">
        <v>1084</v>
      </c>
      <c r="B160" s="2" t="s">
        <v>1085</v>
      </c>
      <c r="C160" s="2" t="s">
        <v>4986</v>
      </c>
      <c r="D160" s="3" t="s">
        <v>3522</v>
      </c>
      <c r="E160" s="2" t="s">
        <v>3523</v>
      </c>
      <c r="F160" s="2" t="s">
        <v>4986</v>
      </c>
      <c r="G160" s="2"/>
      <c r="H160" s="2" t="s">
        <v>4988</v>
      </c>
    </row>
    <row r="161" spans="1:8">
      <c r="A161" s="3" t="s">
        <v>1086</v>
      </c>
      <c r="B161" s="2" t="s">
        <v>1087</v>
      </c>
      <c r="C161" s="2" t="s">
        <v>4987</v>
      </c>
      <c r="D161" s="3" t="s">
        <v>3522</v>
      </c>
      <c r="E161" s="2" t="s">
        <v>3523</v>
      </c>
      <c r="F161" s="2" t="s">
        <v>4986</v>
      </c>
      <c r="G161" s="2"/>
      <c r="H161" s="2" t="s">
        <v>4988</v>
      </c>
    </row>
    <row r="162" spans="1:8">
      <c r="A162" s="3" t="s">
        <v>1088</v>
      </c>
      <c r="B162" s="2" t="s">
        <v>1089</v>
      </c>
      <c r="C162" s="2" t="s">
        <v>4987</v>
      </c>
      <c r="D162" s="3" t="s">
        <v>1088</v>
      </c>
      <c r="E162" s="2" t="s">
        <v>3524</v>
      </c>
      <c r="F162" s="2" t="s">
        <v>4987</v>
      </c>
      <c r="G162" s="2"/>
      <c r="H162" s="2" t="s">
        <v>4988</v>
      </c>
    </row>
    <row r="163" spans="1:8">
      <c r="A163" s="3" t="s">
        <v>1090</v>
      </c>
      <c r="B163" s="2" t="s">
        <v>1091</v>
      </c>
      <c r="C163" s="2" t="s">
        <v>4987</v>
      </c>
      <c r="D163" s="3" t="s">
        <v>1090</v>
      </c>
      <c r="E163" s="2" t="s">
        <v>1091</v>
      </c>
      <c r="F163" s="2" t="s">
        <v>4987</v>
      </c>
      <c r="G163" s="2"/>
      <c r="H163" s="2" t="s">
        <v>4988</v>
      </c>
    </row>
    <row r="164" spans="1:8">
      <c r="A164" s="3" t="s">
        <v>1092</v>
      </c>
      <c r="B164" s="2" t="s">
        <v>1093</v>
      </c>
      <c r="C164" s="2" t="s">
        <v>4987</v>
      </c>
      <c r="D164" s="3" t="s">
        <v>1092</v>
      </c>
      <c r="E164" s="2" t="s">
        <v>1093</v>
      </c>
      <c r="F164" s="2" t="s">
        <v>4986</v>
      </c>
      <c r="G164" s="2"/>
      <c r="H164" s="2" t="s">
        <v>4988</v>
      </c>
    </row>
    <row r="165" spans="1:8">
      <c r="A165" s="3" t="s">
        <v>1094</v>
      </c>
      <c r="B165" s="2" t="s">
        <v>1095</v>
      </c>
      <c r="C165" s="2" t="s">
        <v>4986</v>
      </c>
      <c r="D165" s="3" t="s">
        <v>1094</v>
      </c>
      <c r="E165" s="2" t="s">
        <v>3525</v>
      </c>
      <c r="F165" s="2" t="s">
        <v>4986</v>
      </c>
      <c r="G165" s="2"/>
      <c r="H165" s="2" t="s">
        <v>4988</v>
      </c>
    </row>
    <row r="166" spans="1:8">
      <c r="A166" s="3" t="s">
        <v>1094</v>
      </c>
      <c r="B166" s="2" t="s">
        <v>1095</v>
      </c>
      <c r="C166" s="2" t="s">
        <v>4986</v>
      </c>
      <c r="D166" s="3" t="s">
        <v>1184</v>
      </c>
      <c r="E166" s="2" t="s">
        <v>1185</v>
      </c>
      <c r="F166" s="2" t="s">
        <v>4986</v>
      </c>
      <c r="G166" s="2"/>
      <c r="H166" s="2" t="s">
        <v>4988</v>
      </c>
    </row>
    <row r="167" spans="1:8">
      <c r="A167" s="3" t="s">
        <v>1096</v>
      </c>
      <c r="B167" s="2" t="s">
        <v>1097</v>
      </c>
      <c r="C167" s="2" t="s">
        <v>4987</v>
      </c>
      <c r="D167" s="3" t="s">
        <v>1096</v>
      </c>
      <c r="E167" s="2" t="s">
        <v>3526</v>
      </c>
      <c r="F167" s="2" t="s">
        <v>4987</v>
      </c>
      <c r="G167" s="2"/>
      <c r="H167" s="2" t="s">
        <v>4988</v>
      </c>
    </row>
    <row r="168" spans="1:8">
      <c r="A168" s="3" t="s">
        <v>1098</v>
      </c>
      <c r="B168" s="2" t="s">
        <v>1099</v>
      </c>
      <c r="C168" s="2" t="s">
        <v>4987</v>
      </c>
      <c r="D168" s="3" t="s">
        <v>1098</v>
      </c>
      <c r="E168" s="2" t="s">
        <v>3527</v>
      </c>
      <c r="F168" s="2" t="s">
        <v>4986</v>
      </c>
      <c r="G168" s="2"/>
      <c r="H168" s="2" t="s">
        <v>4988</v>
      </c>
    </row>
    <row r="169" spans="1:8">
      <c r="A169" s="3" t="s">
        <v>1100</v>
      </c>
      <c r="B169" s="2" t="s">
        <v>1101</v>
      </c>
      <c r="C169" s="2" t="s">
        <v>4986</v>
      </c>
      <c r="D169" s="3" t="s">
        <v>1098</v>
      </c>
      <c r="E169" s="2" t="s">
        <v>3527</v>
      </c>
      <c r="F169" s="2" t="s">
        <v>4986</v>
      </c>
      <c r="G169" s="2"/>
      <c r="H169" s="2" t="s">
        <v>4988</v>
      </c>
    </row>
    <row r="170" spans="1:8">
      <c r="A170" s="3" t="s">
        <v>1100</v>
      </c>
      <c r="B170" s="2" t="s">
        <v>1101</v>
      </c>
      <c r="C170" s="2" t="s">
        <v>4986</v>
      </c>
      <c r="D170" s="3" t="s">
        <v>1100</v>
      </c>
      <c r="E170" s="2" t="s">
        <v>3528</v>
      </c>
      <c r="F170" s="2" t="s">
        <v>4986</v>
      </c>
      <c r="G170" s="2"/>
      <c r="H170" s="2" t="s">
        <v>4988</v>
      </c>
    </row>
    <row r="171" spans="1:8">
      <c r="A171" s="3" t="s">
        <v>1102</v>
      </c>
      <c r="B171" s="2" t="s">
        <v>1103</v>
      </c>
      <c r="C171" s="2" t="s">
        <v>4987</v>
      </c>
      <c r="D171" s="3" t="s">
        <v>1102</v>
      </c>
      <c r="E171" s="2" t="s">
        <v>1103</v>
      </c>
      <c r="F171" s="2" t="s">
        <v>4987</v>
      </c>
      <c r="G171" s="2"/>
      <c r="H171" s="2" t="s">
        <v>4988</v>
      </c>
    </row>
    <row r="172" spans="1:8">
      <c r="A172" s="3" t="s">
        <v>1104</v>
      </c>
      <c r="B172" s="2" t="s">
        <v>1105</v>
      </c>
      <c r="C172" s="2" t="s">
        <v>4987</v>
      </c>
      <c r="D172" s="3" t="s">
        <v>1104</v>
      </c>
      <c r="E172" s="2" t="s">
        <v>1105</v>
      </c>
      <c r="F172" s="2" t="s">
        <v>4987</v>
      </c>
      <c r="G172" s="2"/>
      <c r="H172" s="2" t="s">
        <v>4988</v>
      </c>
    </row>
    <row r="173" spans="1:8">
      <c r="A173" s="3" t="s">
        <v>1106</v>
      </c>
      <c r="B173" s="2" t="s">
        <v>1107</v>
      </c>
      <c r="C173" s="2" t="s">
        <v>4987</v>
      </c>
      <c r="D173" s="3" t="s">
        <v>1106</v>
      </c>
      <c r="E173" s="2" t="s">
        <v>3529</v>
      </c>
      <c r="F173" s="2" t="s">
        <v>4987</v>
      </c>
      <c r="G173" s="2"/>
      <c r="H173" s="2" t="s">
        <v>4988</v>
      </c>
    </row>
    <row r="174" spans="1:8">
      <c r="A174" s="3" t="s">
        <v>1108</v>
      </c>
      <c r="B174" s="2" t="s">
        <v>1109</v>
      </c>
      <c r="C174" s="2" t="s">
        <v>4986</v>
      </c>
      <c r="D174" s="3" t="s">
        <v>1092</v>
      </c>
      <c r="E174" s="2" t="s">
        <v>1093</v>
      </c>
      <c r="F174" s="2" t="s">
        <v>4986</v>
      </c>
      <c r="G174" s="2"/>
      <c r="H174" s="2" t="s">
        <v>4988</v>
      </c>
    </row>
    <row r="175" spans="1:8">
      <c r="A175" s="3" t="s">
        <v>1108</v>
      </c>
      <c r="B175" s="2" t="s">
        <v>1109</v>
      </c>
      <c r="C175" s="2" t="s">
        <v>4986</v>
      </c>
      <c r="D175" s="3" t="s">
        <v>1100</v>
      </c>
      <c r="E175" s="2" t="s">
        <v>3528</v>
      </c>
      <c r="F175" s="2" t="s">
        <v>4986</v>
      </c>
      <c r="G175" s="2"/>
      <c r="H175" s="2" t="s">
        <v>4988</v>
      </c>
    </row>
    <row r="176" spans="1:8">
      <c r="A176" s="3" t="s">
        <v>1108</v>
      </c>
      <c r="B176" s="2" t="s">
        <v>1109</v>
      </c>
      <c r="C176" s="2" t="s">
        <v>4986</v>
      </c>
      <c r="D176" s="3" t="s">
        <v>3530</v>
      </c>
      <c r="E176" s="2" t="s">
        <v>3531</v>
      </c>
      <c r="F176" s="2" t="s">
        <v>4987</v>
      </c>
      <c r="G176" s="2"/>
      <c r="H176" s="2" t="s">
        <v>4988</v>
      </c>
    </row>
    <row r="177" spans="1:8">
      <c r="A177" s="3" t="s">
        <v>1108</v>
      </c>
      <c r="B177" s="2" t="s">
        <v>1109</v>
      </c>
      <c r="C177" s="2" t="s">
        <v>4986</v>
      </c>
      <c r="D177" s="3" t="s">
        <v>3532</v>
      </c>
      <c r="E177" s="2" t="s">
        <v>3533</v>
      </c>
      <c r="F177" s="2" t="s">
        <v>4987</v>
      </c>
      <c r="G177" s="2"/>
      <c r="H177" s="2" t="s">
        <v>4988</v>
      </c>
    </row>
    <row r="178" spans="1:8">
      <c r="A178" s="3" t="s">
        <v>1110</v>
      </c>
      <c r="B178" s="2" t="s">
        <v>1111</v>
      </c>
      <c r="C178" s="2" t="s">
        <v>4986</v>
      </c>
      <c r="D178" s="3" t="s">
        <v>1110</v>
      </c>
      <c r="E178" s="2" t="s">
        <v>3534</v>
      </c>
      <c r="F178" s="2" t="s">
        <v>4987</v>
      </c>
      <c r="G178" s="2"/>
      <c r="H178" s="2" t="s">
        <v>4988</v>
      </c>
    </row>
    <row r="179" spans="1:8">
      <c r="A179" s="3" t="s">
        <v>1110</v>
      </c>
      <c r="B179" s="2" t="s">
        <v>1111</v>
      </c>
      <c r="C179" s="2" t="s">
        <v>4986</v>
      </c>
      <c r="D179" s="3" t="s">
        <v>3535</v>
      </c>
      <c r="E179" s="2" t="s">
        <v>3536</v>
      </c>
      <c r="F179" s="2" t="s">
        <v>4987</v>
      </c>
      <c r="G179" s="2"/>
      <c r="H179" s="2" t="s">
        <v>4988</v>
      </c>
    </row>
    <row r="180" spans="1:8">
      <c r="A180" s="3" t="s">
        <v>1112</v>
      </c>
      <c r="B180" s="2" t="s">
        <v>1113</v>
      </c>
      <c r="C180" s="2" t="s">
        <v>4987</v>
      </c>
      <c r="D180" s="3" t="s">
        <v>1112</v>
      </c>
      <c r="E180" s="2" t="s">
        <v>3537</v>
      </c>
      <c r="F180" s="2" t="s">
        <v>4987</v>
      </c>
      <c r="G180" s="2"/>
      <c r="H180" s="2" t="s">
        <v>4988</v>
      </c>
    </row>
    <row r="181" spans="1:8">
      <c r="A181" s="3" t="s">
        <v>1114</v>
      </c>
      <c r="B181" s="2" t="s">
        <v>1115</v>
      </c>
      <c r="C181" s="2" t="s">
        <v>4987</v>
      </c>
      <c r="D181" s="3" t="s">
        <v>3555</v>
      </c>
      <c r="E181" s="2" t="s">
        <v>3556</v>
      </c>
      <c r="F181" s="2" t="s">
        <v>4987</v>
      </c>
      <c r="G181" s="2"/>
      <c r="H181" s="2" t="s">
        <v>4988</v>
      </c>
    </row>
    <row r="182" spans="1:8">
      <c r="A182" s="3" t="s">
        <v>1116</v>
      </c>
      <c r="B182" s="2" t="s">
        <v>1117</v>
      </c>
      <c r="C182" s="2" t="s">
        <v>4986</v>
      </c>
      <c r="D182" s="3" t="s">
        <v>3542</v>
      </c>
      <c r="E182" s="2" t="s">
        <v>3543</v>
      </c>
      <c r="F182" s="2" t="s">
        <v>4986</v>
      </c>
      <c r="G182" s="2"/>
      <c r="H182" s="2" t="s">
        <v>4988</v>
      </c>
    </row>
    <row r="183" spans="1:8">
      <c r="A183" s="3" t="s">
        <v>1116</v>
      </c>
      <c r="B183" s="2" t="s">
        <v>1117</v>
      </c>
      <c r="C183" s="2" t="s">
        <v>4986</v>
      </c>
      <c r="D183" s="3" t="s">
        <v>3545</v>
      </c>
      <c r="E183" s="2" t="s">
        <v>3546</v>
      </c>
      <c r="F183" s="2" t="s">
        <v>4986</v>
      </c>
      <c r="G183" s="2"/>
      <c r="H183" s="2" t="s">
        <v>4988</v>
      </c>
    </row>
    <row r="184" spans="1:8">
      <c r="A184" s="3" t="s">
        <v>1116</v>
      </c>
      <c r="B184" s="2" t="s">
        <v>1117</v>
      </c>
      <c r="C184" s="2" t="s">
        <v>4986</v>
      </c>
      <c r="D184" s="3" t="s">
        <v>3547</v>
      </c>
      <c r="E184" s="2" t="s">
        <v>3548</v>
      </c>
      <c r="F184" s="2" t="s">
        <v>4986</v>
      </c>
      <c r="G184" s="2"/>
      <c r="H184" s="2" t="s">
        <v>4988</v>
      </c>
    </row>
    <row r="185" spans="1:8">
      <c r="A185" s="3" t="s">
        <v>1116</v>
      </c>
      <c r="B185" s="2" t="s">
        <v>1117</v>
      </c>
      <c r="C185" s="2" t="s">
        <v>4986</v>
      </c>
      <c r="D185" s="3" t="s">
        <v>3557</v>
      </c>
      <c r="E185" s="2" t="s">
        <v>3558</v>
      </c>
      <c r="F185" s="2" t="s">
        <v>4987</v>
      </c>
      <c r="G185" s="2"/>
      <c r="H185" s="2" t="s">
        <v>4988</v>
      </c>
    </row>
    <row r="186" spans="1:8">
      <c r="A186" s="3" t="s">
        <v>1118</v>
      </c>
      <c r="B186" s="2" t="s">
        <v>1119</v>
      </c>
      <c r="C186" s="2" t="s">
        <v>4986</v>
      </c>
      <c r="D186" s="3" t="s">
        <v>3542</v>
      </c>
      <c r="E186" s="2" t="s">
        <v>3543</v>
      </c>
      <c r="F186" s="2" t="s">
        <v>4986</v>
      </c>
      <c r="G186" s="2"/>
      <c r="H186" s="2" t="s">
        <v>4988</v>
      </c>
    </row>
    <row r="187" spans="1:8">
      <c r="A187" s="3" t="s">
        <v>1118</v>
      </c>
      <c r="B187" s="2" t="s">
        <v>1119</v>
      </c>
      <c r="C187" s="2" t="s">
        <v>4986</v>
      </c>
      <c r="D187" s="3" t="s">
        <v>3545</v>
      </c>
      <c r="E187" s="2" t="s">
        <v>3546</v>
      </c>
      <c r="F187" s="2" t="s">
        <v>4986</v>
      </c>
      <c r="G187" s="2"/>
      <c r="H187" s="2" t="s">
        <v>4988</v>
      </c>
    </row>
    <row r="188" spans="1:8">
      <c r="A188" s="3" t="s">
        <v>1118</v>
      </c>
      <c r="B188" s="2" t="s">
        <v>1119</v>
      </c>
      <c r="C188" s="2" t="s">
        <v>4986</v>
      </c>
      <c r="D188" s="3" t="s">
        <v>3547</v>
      </c>
      <c r="E188" s="2" t="s">
        <v>3548</v>
      </c>
      <c r="F188" s="2" t="s">
        <v>4986</v>
      </c>
      <c r="G188" s="2"/>
      <c r="H188" s="2" t="s">
        <v>4988</v>
      </c>
    </row>
    <row r="189" spans="1:8">
      <c r="A189" s="3" t="s">
        <v>1118</v>
      </c>
      <c r="B189" s="2" t="s">
        <v>1119</v>
      </c>
      <c r="C189" s="2" t="s">
        <v>4986</v>
      </c>
      <c r="D189" s="3" t="s">
        <v>3551</v>
      </c>
      <c r="E189" s="2" t="s">
        <v>3552</v>
      </c>
      <c r="F189" s="2" t="s">
        <v>4986</v>
      </c>
      <c r="G189" s="2"/>
      <c r="H189" s="2" t="s">
        <v>4988</v>
      </c>
    </row>
    <row r="190" spans="1:8">
      <c r="A190" s="3" t="s">
        <v>1120</v>
      </c>
      <c r="B190" s="2" t="s">
        <v>1121</v>
      </c>
      <c r="C190" s="2" t="s">
        <v>4987</v>
      </c>
      <c r="D190" s="3" t="s">
        <v>3544</v>
      </c>
      <c r="E190" s="2" t="s">
        <v>1121</v>
      </c>
      <c r="F190" s="2" t="s">
        <v>4987</v>
      </c>
      <c r="G190" s="2"/>
      <c r="H190" s="2" t="s">
        <v>4988</v>
      </c>
    </row>
    <row r="191" spans="1:8">
      <c r="A191" s="3" t="s">
        <v>1122</v>
      </c>
      <c r="B191" s="2" t="s">
        <v>1123</v>
      </c>
      <c r="C191" s="2" t="s">
        <v>4986</v>
      </c>
      <c r="D191" s="3" t="s">
        <v>3545</v>
      </c>
      <c r="E191" s="2" t="s">
        <v>3546</v>
      </c>
      <c r="F191" s="2" t="s">
        <v>4986</v>
      </c>
      <c r="G191" s="2"/>
      <c r="H191" s="2" t="s">
        <v>4988</v>
      </c>
    </row>
    <row r="192" spans="1:8">
      <c r="A192" s="3" t="s">
        <v>1122</v>
      </c>
      <c r="B192" s="2" t="s">
        <v>1123</v>
      </c>
      <c r="C192" s="2" t="s">
        <v>4986</v>
      </c>
      <c r="D192" s="3" t="s">
        <v>3551</v>
      </c>
      <c r="E192" s="2" t="s">
        <v>3552</v>
      </c>
      <c r="F192" s="2" t="s">
        <v>4986</v>
      </c>
      <c r="G192" s="2"/>
      <c r="H192" s="2" t="s">
        <v>4988</v>
      </c>
    </row>
    <row r="193" spans="1:8">
      <c r="A193" s="3" t="s">
        <v>1124</v>
      </c>
      <c r="B193" s="2" t="s">
        <v>1125</v>
      </c>
      <c r="C193" s="2" t="s">
        <v>4987</v>
      </c>
      <c r="D193" s="3" t="s">
        <v>3540</v>
      </c>
      <c r="E193" s="2" t="s">
        <v>3541</v>
      </c>
      <c r="F193" s="2" t="s">
        <v>4987</v>
      </c>
      <c r="G193" s="2"/>
      <c r="H193" s="2" t="s">
        <v>4988</v>
      </c>
    </row>
    <row r="194" spans="1:8">
      <c r="A194" s="3" t="s">
        <v>1126</v>
      </c>
      <c r="B194" s="2" t="s">
        <v>1127</v>
      </c>
      <c r="C194" s="2" t="s">
        <v>4986</v>
      </c>
      <c r="D194" s="3" t="s">
        <v>3538</v>
      </c>
      <c r="E194" s="2" t="s">
        <v>3539</v>
      </c>
      <c r="F194" s="2" t="s">
        <v>4987</v>
      </c>
      <c r="G194" s="2"/>
      <c r="H194" s="2" t="s">
        <v>4988</v>
      </c>
    </row>
    <row r="195" spans="1:8">
      <c r="A195" s="3" t="s">
        <v>1126</v>
      </c>
      <c r="B195" s="2" t="s">
        <v>1127</v>
      </c>
      <c r="C195" s="2" t="s">
        <v>4986</v>
      </c>
      <c r="D195" s="3" t="s">
        <v>3553</v>
      </c>
      <c r="E195" s="2" t="s">
        <v>3554</v>
      </c>
      <c r="F195" s="2" t="s">
        <v>4987</v>
      </c>
      <c r="G195" s="2"/>
      <c r="H195" s="2" t="s">
        <v>4988</v>
      </c>
    </row>
    <row r="196" spans="1:8">
      <c r="A196" s="3" t="s">
        <v>1128</v>
      </c>
      <c r="B196" s="2" t="s">
        <v>1129</v>
      </c>
      <c r="C196" s="2" t="s">
        <v>4986</v>
      </c>
      <c r="D196" s="3" t="s">
        <v>3547</v>
      </c>
      <c r="E196" s="2" t="s">
        <v>3548</v>
      </c>
      <c r="F196" s="2" t="s">
        <v>4986</v>
      </c>
      <c r="G196" s="2"/>
      <c r="H196" s="2" t="s">
        <v>4988</v>
      </c>
    </row>
    <row r="197" spans="1:8">
      <c r="A197" s="3" t="s">
        <v>1128</v>
      </c>
      <c r="B197" s="2" t="s">
        <v>1129</v>
      </c>
      <c r="C197" s="2" t="s">
        <v>4986</v>
      </c>
      <c r="D197" s="3" t="s">
        <v>3549</v>
      </c>
      <c r="E197" s="2" t="s">
        <v>3550</v>
      </c>
      <c r="F197" s="2" t="s">
        <v>4987</v>
      </c>
      <c r="G197" s="2"/>
      <c r="H197" s="2" t="s">
        <v>4988</v>
      </c>
    </row>
    <row r="198" spans="1:8">
      <c r="A198" s="3" t="s">
        <v>1128</v>
      </c>
      <c r="B198" s="2" t="s">
        <v>1129</v>
      </c>
      <c r="C198" s="2" t="s">
        <v>4986</v>
      </c>
      <c r="D198" s="3" t="s">
        <v>3551</v>
      </c>
      <c r="E198" s="2" t="s">
        <v>3552</v>
      </c>
      <c r="F198" s="2" t="s">
        <v>4986</v>
      </c>
      <c r="G198" s="2"/>
      <c r="H198" s="2" t="s">
        <v>4988</v>
      </c>
    </row>
    <row r="199" spans="1:8">
      <c r="A199" s="3" t="s">
        <v>1130</v>
      </c>
      <c r="B199" s="2" t="s">
        <v>1131</v>
      </c>
      <c r="C199" s="2" t="s">
        <v>4987</v>
      </c>
      <c r="D199" s="3" t="s">
        <v>1130</v>
      </c>
      <c r="E199" s="2" t="s">
        <v>3559</v>
      </c>
      <c r="F199" s="2" t="s">
        <v>4987</v>
      </c>
      <c r="G199" s="2"/>
      <c r="H199" s="2" t="s">
        <v>4988</v>
      </c>
    </row>
    <row r="200" spans="1:8">
      <c r="A200" s="3" t="s">
        <v>1132</v>
      </c>
      <c r="B200" s="2" t="s">
        <v>1133</v>
      </c>
      <c r="C200" s="2" t="s">
        <v>4986</v>
      </c>
      <c r="D200" s="3" t="s">
        <v>3560</v>
      </c>
      <c r="E200" s="2" t="s">
        <v>3561</v>
      </c>
      <c r="F200" s="2" t="s">
        <v>4987</v>
      </c>
      <c r="G200" s="2"/>
      <c r="H200" s="2" t="s">
        <v>4988</v>
      </c>
    </row>
    <row r="201" spans="1:8">
      <c r="A201" s="3" t="s">
        <v>1132</v>
      </c>
      <c r="B201" s="2" t="s">
        <v>1133</v>
      </c>
      <c r="C201" s="2" t="s">
        <v>4986</v>
      </c>
      <c r="D201" s="3" t="s">
        <v>3562</v>
      </c>
      <c r="E201" s="2" t="s">
        <v>3563</v>
      </c>
      <c r="F201" s="2" t="s">
        <v>4987</v>
      </c>
      <c r="G201" s="2"/>
      <c r="H201" s="2" t="s">
        <v>4988</v>
      </c>
    </row>
    <row r="202" spans="1:8">
      <c r="A202" s="3" t="s">
        <v>1134</v>
      </c>
      <c r="B202" s="2" t="s">
        <v>1135</v>
      </c>
      <c r="C202" s="2" t="s">
        <v>4986</v>
      </c>
      <c r="D202" s="3" t="s">
        <v>1134</v>
      </c>
      <c r="E202" s="2" t="s">
        <v>3564</v>
      </c>
      <c r="F202" s="2" t="s">
        <v>4987</v>
      </c>
      <c r="G202" s="2"/>
      <c r="H202" s="2" t="s">
        <v>4988</v>
      </c>
    </row>
    <row r="203" spans="1:8">
      <c r="A203" s="3" t="s">
        <v>1134</v>
      </c>
      <c r="B203" s="2" t="s">
        <v>1135</v>
      </c>
      <c r="C203" s="2" t="s">
        <v>4986</v>
      </c>
      <c r="D203" s="3" t="s">
        <v>3573</v>
      </c>
      <c r="E203" s="2" t="s">
        <v>3574</v>
      </c>
      <c r="F203" s="2" t="s">
        <v>4986</v>
      </c>
      <c r="G203" s="2"/>
      <c r="H203" s="2" t="s">
        <v>4988</v>
      </c>
    </row>
    <row r="204" spans="1:8">
      <c r="A204" s="3" t="s">
        <v>1134</v>
      </c>
      <c r="B204" s="2" t="s">
        <v>1135</v>
      </c>
      <c r="C204" s="2" t="s">
        <v>4986</v>
      </c>
      <c r="D204" s="3" t="s">
        <v>3628</v>
      </c>
      <c r="E204" s="2" t="s">
        <v>3629</v>
      </c>
      <c r="F204" s="2" t="s">
        <v>4987</v>
      </c>
      <c r="G204" s="2"/>
      <c r="H204" s="2" t="s">
        <v>4988</v>
      </c>
    </row>
    <row r="205" spans="1:8">
      <c r="A205" s="3" t="s">
        <v>1134</v>
      </c>
      <c r="B205" s="2" t="s">
        <v>1135</v>
      </c>
      <c r="C205" s="2" t="s">
        <v>4986</v>
      </c>
      <c r="D205" s="3" t="s">
        <v>3638</v>
      </c>
      <c r="E205" s="2" t="s">
        <v>3639</v>
      </c>
      <c r="F205" s="2" t="s">
        <v>4986</v>
      </c>
      <c r="G205" s="2"/>
      <c r="H205" s="2" t="s">
        <v>4988</v>
      </c>
    </row>
    <row r="206" spans="1:8">
      <c r="A206" s="3" t="s">
        <v>1136</v>
      </c>
      <c r="B206" s="2" t="s">
        <v>1137</v>
      </c>
      <c r="C206" s="2" t="s">
        <v>4987</v>
      </c>
      <c r="D206" s="3" t="s">
        <v>1136</v>
      </c>
      <c r="E206" s="2" t="s">
        <v>1137</v>
      </c>
      <c r="F206" s="2" t="s">
        <v>4987</v>
      </c>
      <c r="G206" s="2"/>
      <c r="H206" s="2" t="s">
        <v>4988</v>
      </c>
    </row>
    <row r="207" spans="1:8">
      <c r="A207" s="3" t="s">
        <v>1138</v>
      </c>
      <c r="B207" s="2" t="s">
        <v>1139</v>
      </c>
      <c r="C207" s="2" t="s">
        <v>4987</v>
      </c>
      <c r="D207" s="3" t="s">
        <v>3565</v>
      </c>
      <c r="E207" s="2" t="s">
        <v>1139</v>
      </c>
      <c r="F207" s="2" t="s">
        <v>4986</v>
      </c>
      <c r="G207" s="2"/>
      <c r="H207" s="2" t="s">
        <v>4988</v>
      </c>
    </row>
    <row r="208" spans="1:8">
      <c r="A208" s="3" t="s">
        <v>1140</v>
      </c>
      <c r="B208" s="2" t="s">
        <v>1141</v>
      </c>
      <c r="C208" s="2" t="s">
        <v>4987</v>
      </c>
      <c r="D208" s="3" t="s">
        <v>3565</v>
      </c>
      <c r="E208" s="2" t="s">
        <v>1139</v>
      </c>
      <c r="F208" s="2" t="s">
        <v>4986</v>
      </c>
      <c r="G208" s="2"/>
      <c r="H208" s="2" t="s">
        <v>4988</v>
      </c>
    </row>
    <row r="209" spans="1:8">
      <c r="A209" s="3" t="s">
        <v>1142</v>
      </c>
      <c r="B209" s="2" t="s">
        <v>1143</v>
      </c>
      <c r="C209" s="2" t="s">
        <v>4987</v>
      </c>
      <c r="D209" s="3" t="s">
        <v>1142</v>
      </c>
      <c r="E209" s="2" t="s">
        <v>1143</v>
      </c>
      <c r="F209" s="2" t="s">
        <v>4986</v>
      </c>
      <c r="G209" s="2"/>
      <c r="H209" s="2" t="s">
        <v>4988</v>
      </c>
    </row>
    <row r="210" spans="1:8">
      <c r="A210" s="3" t="s">
        <v>1144</v>
      </c>
      <c r="B210" s="2" t="s">
        <v>1145</v>
      </c>
      <c r="C210" s="2" t="s">
        <v>4987</v>
      </c>
      <c r="D210" s="3" t="s">
        <v>1144</v>
      </c>
      <c r="E210" s="2" t="s">
        <v>3566</v>
      </c>
      <c r="F210" s="2" t="s">
        <v>4986</v>
      </c>
      <c r="G210" s="2"/>
      <c r="H210" s="2" t="s">
        <v>4988</v>
      </c>
    </row>
    <row r="211" spans="1:8">
      <c r="A211" s="3" t="s">
        <v>1146</v>
      </c>
      <c r="B211" s="2" t="s">
        <v>1147</v>
      </c>
      <c r="C211" s="2" t="s">
        <v>4987</v>
      </c>
      <c r="D211" s="3" t="s">
        <v>3569</v>
      </c>
      <c r="E211" s="2" t="s">
        <v>3570</v>
      </c>
      <c r="F211" s="2" t="s">
        <v>4986</v>
      </c>
      <c r="G211" s="2"/>
      <c r="H211" s="2" t="s">
        <v>4988</v>
      </c>
    </row>
    <row r="212" spans="1:8">
      <c r="A212" s="3" t="s">
        <v>1148</v>
      </c>
      <c r="B212" s="2" t="s">
        <v>1149</v>
      </c>
      <c r="C212" s="2" t="s">
        <v>4987</v>
      </c>
      <c r="D212" s="3" t="s">
        <v>3571</v>
      </c>
      <c r="E212" s="2" t="s">
        <v>3572</v>
      </c>
      <c r="F212" s="2" t="s">
        <v>4986</v>
      </c>
      <c r="G212" s="2"/>
      <c r="H212" s="2" t="s">
        <v>4988</v>
      </c>
    </row>
    <row r="213" spans="1:8">
      <c r="A213" s="3" t="s">
        <v>1150</v>
      </c>
      <c r="B213" s="2" t="s">
        <v>1151</v>
      </c>
      <c r="C213" s="2" t="s">
        <v>4987</v>
      </c>
      <c r="D213" s="3" t="s">
        <v>1150</v>
      </c>
      <c r="E213" s="2" t="s">
        <v>1151</v>
      </c>
      <c r="F213" s="2" t="s">
        <v>4986</v>
      </c>
      <c r="G213" s="2"/>
      <c r="H213" s="2" t="s">
        <v>4988</v>
      </c>
    </row>
    <row r="214" spans="1:8">
      <c r="A214" s="3" t="s">
        <v>1152</v>
      </c>
      <c r="B214" s="2" t="s">
        <v>1153</v>
      </c>
      <c r="C214" s="2" t="s">
        <v>4987</v>
      </c>
      <c r="D214" s="3" t="s">
        <v>3567</v>
      </c>
      <c r="E214" s="2" t="s">
        <v>3568</v>
      </c>
      <c r="F214" s="2" t="s">
        <v>4986</v>
      </c>
      <c r="G214" s="2"/>
      <c r="H214" s="2" t="s">
        <v>4988</v>
      </c>
    </row>
    <row r="215" spans="1:8">
      <c r="A215" s="3" t="s">
        <v>1154</v>
      </c>
      <c r="B215" s="2" t="s">
        <v>1155</v>
      </c>
      <c r="C215" s="2" t="s">
        <v>4987</v>
      </c>
      <c r="D215" s="3" t="s">
        <v>3577</v>
      </c>
      <c r="E215" s="2" t="s">
        <v>3578</v>
      </c>
      <c r="F215" s="2" t="s">
        <v>4986</v>
      </c>
      <c r="G215" s="2"/>
      <c r="H215" s="2" t="s">
        <v>4988</v>
      </c>
    </row>
    <row r="216" spans="1:8">
      <c r="A216" s="3" t="s">
        <v>1156</v>
      </c>
      <c r="B216" s="2" t="s">
        <v>1157</v>
      </c>
      <c r="C216" s="2" t="s">
        <v>4986</v>
      </c>
      <c r="D216" s="3" t="s">
        <v>1142</v>
      </c>
      <c r="E216" s="2" t="s">
        <v>1143</v>
      </c>
      <c r="F216" s="2" t="s">
        <v>4986</v>
      </c>
      <c r="G216" s="2"/>
      <c r="H216" s="2" t="s">
        <v>4988</v>
      </c>
    </row>
    <row r="217" spans="1:8">
      <c r="A217" s="3" t="s">
        <v>1156</v>
      </c>
      <c r="B217" s="2" t="s">
        <v>1157</v>
      </c>
      <c r="C217" s="2" t="s">
        <v>4986</v>
      </c>
      <c r="D217" s="3" t="s">
        <v>1144</v>
      </c>
      <c r="E217" s="2" t="s">
        <v>3566</v>
      </c>
      <c r="F217" s="2" t="s">
        <v>4986</v>
      </c>
      <c r="G217" s="2"/>
      <c r="H217" s="2" t="s">
        <v>4988</v>
      </c>
    </row>
    <row r="218" spans="1:8">
      <c r="A218" s="3" t="s">
        <v>1156</v>
      </c>
      <c r="B218" s="2" t="s">
        <v>1157</v>
      </c>
      <c r="C218" s="2" t="s">
        <v>4986</v>
      </c>
      <c r="D218" s="3" t="s">
        <v>3567</v>
      </c>
      <c r="E218" s="2" t="s">
        <v>3568</v>
      </c>
      <c r="F218" s="2" t="s">
        <v>4986</v>
      </c>
      <c r="G218" s="2"/>
      <c r="H218" s="2" t="s">
        <v>4988</v>
      </c>
    </row>
    <row r="219" spans="1:8">
      <c r="A219" s="3" t="s">
        <v>1156</v>
      </c>
      <c r="B219" s="2" t="s">
        <v>1157</v>
      </c>
      <c r="C219" s="2" t="s">
        <v>4986</v>
      </c>
      <c r="D219" s="3" t="s">
        <v>3569</v>
      </c>
      <c r="E219" s="2" t="s">
        <v>3570</v>
      </c>
      <c r="F219" s="2" t="s">
        <v>4986</v>
      </c>
      <c r="G219" s="2"/>
      <c r="H219" s="2" t="s">
        <v>4988</v>
      </c>
    </row>
    <row r="220" spans="1:8">
      <c r="A220" s="3" t="s">
        <v>1156</v>
      </c>
      <c r="B220" s="2" t="s">
        <v>1157</v>
      </c>
      <c r="C220" s="2" t="s">
        <v>4986</v>
      </c>
      <c r="D220" s="3" t="s">
        <v>3571</v>
      </c>
      <c r="E220" s="2" t="s">
        <v>3572</v>
      </c>
      <c r="F220" s="2" t="s">
        <v>4986</v>
      </c>
      <c r="G220" s="2"/>
      <c r="H220" s="2" t="s">
        <v>4988</v>
      </c>
    </row>
    <row r="221" spans="1:8">
      <c r="A221" s="3" t="s">
        <v>1156</v>
      </c>
      <c r="B221" s="2" t="s">
        <v>1157</v>
      </c>
      <c r="C221" s="2" t="s">
        <v>4986</v>
      </c>
      <c r="D221" s="3" t="s">
        <v>1150</v>
      </c>
      <c r="E221" s="2" t="s">
        <v>1151</v>
      </c>
      <c r="F221" s="2" t="s">
        <v>4986</v>
      </c>
      <c r="G221" s="2"/>
      <c r="H221" s="2" t="s">
        <v>4988</v>
      </c>
    </row>
    <row r="222" spans="1:8">
      <c r="A222" s="3" t="s">
        <v>1156</v>
      </c>
      <c r="B222" s="2" t="s">
        <v>1157</v>
      </c>
      <c r="C222" s="2" t="s">
        <v>4986</v>
      </c>
      <c r="D222" s="3" t="s">
        <v>3573</v>
      </c>
      <c r="E222" s="2" t="s">
        <v>3574</v>
      </c>
      <c r="F222" s="2" t="s">
        <v>4986</v>
      </c>
      <c r="G222" s="2"/>
      <c r="H222" s="2" t="s">
        <v>4988</v>
      </c>
    </row>
    <row r="223" spans="1:8">
      <c r="A223" s="3" t="s">
        <v>1156</v>
      </c>
      <c r="B223" s="2" t="s">
        <v>1157</v>
      </c>
      <c r="C223" s="2" t="s">
        <v>4986</v>
      </c>
      <c r="D223" s="3" t="s">
        <v>3575</v>
      </c>
      <c r="E223" s="2" t="s">
        <v>3576</v>
      </c>
      <c r="F223" s="2" t="s">
        <v>4986</v>
      </c>
      <c r="G223" s="2"/>
      <c r="H223" s="2" t="s">
        <v>4988</v>
      </c>
    </row>
    <row r="224" spans="1:8">
      <c r="A224" s="3" t="s">
        <v>1156</v>
      </c>
      <c r="B224" s="2" t="s">
        <v>1157</v>
      </c>
      <c r="C224" s="2" t="s">
        <v>4986</v>
      </c>
      <c r="D224" s="3" t="s">
        <v>3577</v>
      </c>
      <c r="E224" s="2" t="s">
        <v>3578</v>
      </c>
      <c r="F224" s="2" t="s">
        <v>4986</v>
      </c>
      <c r="G224" s="2"/>
      <c r="H224" s="2" t="s">
        <v>4988</v>
      </c>
    </row>
    <row r="225" spans="1:8">
      <c r="A225" s="3" t="s">
        <v>1156</v>
      </c>
      <c r="B225" s="2" t="s">
        <v>1157</v>
      </c>
      <c r="C225" s="2" t="s">
        <v>4986</v>
      </c>
      <c r="D225" s="3" t="s">
        <v>3582</v>
      </c>
      <c r="E225" s="2" t="s">
        <v>3583</v>
      </c>
      <c r="F225" s="2" t="s">
        <v>4986</v>
      </c>
      <c r="G225" s="2"/>
      <c r="H225" s="2" t="s">
        <v>4988</v>
      </c>
    </row>
    <row r="226" spans="1:8">
      <c r="A226" s="3" t="s">
        <v>1158</v>
      </c>
      <c r="B226" s="2" t="s">
        <v>1159</v>
      </c>
      <c r="C226" s="2" t="s">
        <v>4987</v>
      </c>
      <c r="D226" s="3" t="s">
        <v>3582</v>
      </c>
      <c r="E226" s="2" t="s">
        <v>3583</v>
      </c>
      <c r="F226" s="2" t="s">
        <v>4986</v>
      </c>
      <c r="G226" s="2"/>
      <c r="H226" s="2" t="s">
        <v>4988</v>
      </c>
    </row>
    <row r="227" spans="1:8">
      <c r="A227" s="3" t="s">
        <v>1160</v>
      </c>
      <c r="B227" s="2" t="s">
        <v>1161</v>
      </c>
      <c r="C227" s="2" t="s">
        <v>4986</v>
      </c>
      <c r="D227" s="3" t="s">
        <v>3573</v>
      </c>
      <c r="E227" s="2" t="s">
        <v>3574</v>
      </c>
      <c r="F227" s="2" t="s">
        <v>4986</v>
      </c>
      <c r="G227" s="2"/>
      <c r="H227" s="2" t="s">
        <v>4988</v>
      </c>
    </row>
    <row r="228" spans="1:8">
      <c r="A228" s="3" t="s">
        <v>1160</v>
      </c>
      <c r="B228" s="2" t="s">
        <v>1161</v>
      </c>
      <c r="C228" s="2" t="s">
        <v>4986</v>
      </c>
      <c r="D228" s="3" t="s">
        <v>3575</v>
      </c>
      <c r="E228" s="2" t="s">
        <v>3576</v>
      </c>
      <c r="F228" s="2" t="s">
        <v>4986</v>
      </c>
      <c r="G228" s="2"/>
      <c r="H228" s="2" t="s">
        <v>4988</v>
      </c>
    </row>
    <row r="229" spans="1:8">
      <c r="A229" s="3" t="s">
        <v>1160</v>
      </c>
      <c r="B229" s="2" t="s">
        <v>1161</v>
      </c>
      <c r="C229" s="2" t="s">
        <v>4986</v>
      </c>
      <c r="D229" s="3" t="s">
        <v>3577</v>
      </c>
      <c r="E229" s="2" t="s">
        <v>3578</v>
      </c>
      <c r="F229" s="2" t="s">
        <v>4986</v>
      </c>
      <c r="G229" s="2"/>
      <c r="H229" s="2" t="s">
        <v>4988</v>
      </c>
    </row>
    <row r="230" spans="1:8">
      <c r="A230" s="3" t="s">
        <v>1162</v>
      </c>
      <c r="B230" s="2" t="s">
        <v>1163</v>
      </c>
      <c r="C230" s="2" t="s">
        <v>4987</v>
      </c>
      <c r="D230" s="3" t="s">
        <v>3579</v>
      </c>
      <c r="E230" s="2" t="s">
        <v>3580</v>
      </c>
      <c r="F230" s="2" t="s">
        <v>4987</v>
      </c>
      <c r="G230" s="2"/>
      <c r="H230" s="2" t="s">
        <v>4988</v>
      </c>
    </row>
    <row r="231" spans="1:8">
      <c r="A231" s="3" t="s">
        <v>1164</v>
      </c>
      <c r="B231" s="2" t="s">
        <v>1165</v>
      </c>
      <c r="C231" s="2" t="s">
        <v>4987</v>
      </c>
      <c r="D231" s="3" t="s">
        <v>3581</v>
      </c>
      <c r="E231" s="2" t="s">
        <v>1165</v>
      </c>
      <c r="F231" s="2" t="s">
        <v>4987</v>
      </c>
      <c r="G231" s="2"/>
      <c r="H231" s="2" t="s">
        <v>4988</v>
      </c>
    </row>
    <row r="232" spans="1:8">
      <c r="A232" s="3" t="s">
        <v>1166</v>
      </c>
      <c r="B232" s="2" t="s">
        <v>1167</v>
      </c>
      <c r="C232" s="2" t="s">
        <v>4987</v>
      </c>
      <c r="D232" s="3" t="s">
        <v>1166</v>
      </c>
      <c r="E232" s="2" t="s">
        <v>1167</v>
      </c>
      <c r="F232" s="2" t="s">
        <v>4987</v>
      </c>
      <c r="G232" s="2"/>
      <c r="H232" s="2" t="s">
        <v>4988</v>
      </c>
    </row>
    <row r="233" spans="1:8">
      <c r="A233" s="3" t="s">
        <v>1168</v>
      </c>
      <c r="B233" s="2" t="s">
        <v>1169</v>
      </c>
      <c r="C233" s="2" t="s">
        <v>4987</v>
      </c>
      <c r="D233" s="3" t="s">
        <v>1168</v>
      </c>
      <c r="E233" s="2" t="s">
        <v>1169</v>
      </c>
      <c r="F233" s="2" t="s">
        <v>4987</v>
      </c>
      <c r="G233" s="2"/>
      <c r="H233" s="2" t="s">
        <v>4988</v>
      </c>
    </row>
    <row r="234" spans="1:8">
      <c r="A234" s="3" t="s">
        <v>1170</v>
      </c>
      <c r="B234" s="2" t="s">
        <v>1171</v>
      </c>
      <c r="C234" s="2" t="s">
        <v>4987</v>
      </c>
      <c r="D234" s="3" t="s">
        <v>1170</v>
      </c>
      <c r="E234" s="2" t="s">
        <v>3584</v>
      </c>
      <c r="F234" s="2" t="s">
        <v>4987</v>
      </c>
      <c r="G234" s="2"/>
      <c r="H234" s="2" t="s">
        <v>4988</v>
      </c>
    </row>
    <row r="235" spans="1:8">
      <c r="A235" s="3" t="s">
        <v>1172</v>
      </c>
      <c r="B235" s="2" t="s">
        <v>1173</v>
      </c>
      <c r="C235" s="2" t="s">
        <v>4987</v>
      </c>
      <c r="D235" s="3" t="s">
        <v>1172</v>
      </c>
      <c r="E235" s="2" t="s">
        <v>1173</v>
      </c>
      <c r="F235" s="2" t="s">
        <v>4987</v>
      </c>
      <c r="G235" s="2"/>
      <c r="H235" s="2" t="s">
        <v>4988</v>
      </c>
    </row>
    <row r="236" spans="1:8">
      <c r="A236" s="3" t="s">
        <v>1174</v>
      </c>
      <c r="B236" s="2" t="s">
        <v>1175</v>
      </c>
      <c r="C236" s="2" t="s">
        <v>4987</v>
      </c>
      <c r="D236" s="3" t="s">
        <v>1174</v>
      </c>
      <c r="E236" s="2" t="s">
        <v>3585</v>
      </c>
      <c r="F236" s="2" t="s">
        <v>4987</v>
      </c>
      <c r="G236" s="2"/>
      <c r="H236" s="2" t="s">
        <v>4988</v>
      </c>
    </row>
    <row r="237" spans="1:8">
      <c r="A237" s="3" t="s">
        <v>1176</v>
      </c>
      <c r="B237" s="2" t="s">
        <v>1177</v>
      </c>
      <c r="C237" s="2" t="s">
        <v>4987</v>
      </c>
      <c r="D237" s="3" t="s">
        <v>1176</v>
      </c>
      <c r="E237" s="2" t="s">
        <v>1177</v>
      </c>
      <c r="F237" s="2" t="s">
        <v>4987</v>
      </c>
      <c r="G237" s="2"/>
      <c r="H237" s="2" t="s">
        <v>4988</v>
      </c>
    </row>
    <row r="238" spans="1:8">
      <c r="A238" s="3" t="s">
        <v>1178</v>
      </c>
      <c r="B238" s="2" t="s">
        <v>1179</v>
      </c>
      <c r="C238" s="2" t="s">
        <v>4987</v>
      </c>
      <c r="D238" s="3" t="s">
        <v>1178</v>
      </c>
      <c r="E238" s="2" t="s">
        <v>1179</v>
      </c>
      <c r="F238" s="2" t="s">
        <v>4987</v>
      </c>
      <c r="G238" s="2"/>
      <c r="H238" s="2" t="s">
        <v>4988</v>
      </c>
    </row>
    <row r="239" spans="1:8">
      <c r="A239" s="3" t="s">
        <v>1180</v>
      </c>
      <c r="B239" s="2" t="s">
        <v>1181</v>
      </c>
      <c r="C239" s="2" t="s">
        <v>4987</v>
      </c>
      <c r="D239" s="3" t="s">
        <v>3586</v>
      </c>
      <c r="E239" s="2" t="s">
        <v>1181</v>
      </c>
      <c r="F239" s="2" t="s">
        <v>4987</v>
      </c>
      <c r="G239" s="2"/>
      <c r="H239" s="2" t="s">
        <v>4988</v>
      </c>
    </row>
    <row r="240" spans="1:8">
      <c r="A240" s="3" t="s">
        <v>1182</v>
      </c>
      <c r="B240" s="2" t="s">
        <v>1183</v>
      </c>
      <c r="C240" s="2" t="s">
        <v>4987</v>
      </c>
      <c r="D240" s="3" t="s">
        <v>1182</v>
      </c>
      <c r="E240" s="2" t="s">
        <v>1183</v>
      </c>
      <c r="F240" s="2" t="s">
        <v>4987</v>
      </c>
      <c r="G240" s="2"/>
      <c r="H240" s="2" t="s">
        <v>4988</v>
      </c>
    </row>
    <row r="241" spans="1:8">
      <c r="A241" s="3" t="s">
        <v>1184</v>
      </c>
      <c r="B241" s="2" t="s">
        <v>1185</v>
      </c>
      <c r="C241" s="2" t="s">
        <v>4986</v>
      </c>
      <c r="D241" s="3" t="s">
        <v>1094</v>
      </c>
      <c r="E241" s="2" t="s">
        <v>3525</v>
      </c>
      <c r="F241" s="2" t="s">
        <v>4986</v>
      </c>
      <c r="G241" s="2"/>
      <c r="H241" s="2" t="s">
        <v>4988</v>
      </c>
    </row>
    <row r="242" spans="1:8">
      <c r="A242" s="3" t="s">
        <v>1184</v>
      </c>
      <c r="B242" s="2" t="s">
        <v>1185</v>
      </c>
      <c r="C242" s="2" t="s">
        <v>4986</v>
      </c>
      <c r="D242" s="3" t="s">
        <v>1184</v>
      </c>
      <c r="E242" s="2" t="s">
        <v>1185</v>
      </c>
      <c r="F242" s="2" t="s">
        <v>4986</v>
      </c>
      <c r="G242" s="2"/>
      <c r="H242" s="2" t="s">
        <v>4988</v>
      </c>
    </row>
    <row r="243" spans="1:8">
      <c r="A243" s="3" t="s">
        <v>1184</v>
      </c>
      <c r="B243" s="2" t="s">
        <v>1185</v>
      </c>
      <c r="C243" s="2" t="s">
        <v>4986</v>
      </c>
      <c r="D243" s="3" t="s">
        <v>2889</v>
      </c>
      <c r="E243" s="2" t="s">
        <v>4663</v>
      </c>
      <c r="F243" s="2" t="s">
        <v>4986</v>
      </c>
      <c r="G243" s="2"/>
      <c r="H243" s="2" t="s">
        <v>4988</v>
      </c>
    </row>
    <row r="244" spans="1:8">
      <c r="A244" s="3" t="s">
        <v>1184</v>
      </c>
      <c r="B244" s="2" t="s">
        <v>1185</v>
      </c>
      <c r="C244" s="2" t="s">
        <v>4986</v>
      </c>
      <c r="D244" s="3" t="s">
        <v>4753</v>
      </c>
      <c r="E244" s="2" t="s">
        <v>4754</v>
      </c>
      <c r="F244" s="2" t="s">
        <v>4986</v>
      </c>
      <c r="G244" s="2"/>
      <c r="H244" s="2" t="s">
        <v>4988</v>
      </c>
    </row>
    <row r="245" spans="1:8">
      <c r="A245" s="3" t="s">
        <v>1186</v>
      </c>
      <c r="B245" s="2" t="s">
        <v>1187</v>
      </c>
      <c r="C245" s="2" t="s">
        <v>4987</v>
      </c>
      <c r="D245" s="3" t="s">
        <v>1186</v>
      </c>
      <c r="E245" s="2" t="s">
        <v>1187</v>
      </c>
      <c r="F245" s="2" t="s">
        <v>4987</v>
      </c>
      <c r="G245" s="2"/>
      <c r="H245" s="2" t="s">
        <v>4988</v>
      </c>
    </row>
    <row r="246" spans="1:8">
      <c r="A246" s="3" t="s">
        <v>1188</v>
      </c>
      <c r="B246" s="2" t="s">
        <v>1189</v>
      </c>
      <c r="C246" s="2" t="s">
        <v>4987</v>
      </c>
      <c r="D246" s="3" t="s">
        <v>1188</v>
      </c>
      <c r="E246" s="2" t="s">
        <v>1189</v>
      </c>
      <c r="F246" s="2" t="s">
        <v>4987</v>
      </c>
      <c r="G246" s="2"/>
      <c r="H246" s="2" t="s">
        <v>4988</v>
      </c>
    </row>
    <row r="247" spans="1:8">
      <c r="A247" s="3" t="s">
        <v>1190</v>
      </c>
      <c r="B247" s="2" t="s">
        <v>1191</v>
      </c>
      <c r="C247" s="2" t="s">
        <v>4987</v>
      </c>
      <c r="D247" s="3" t="s">
        <v>1190</v>
      </c>
      <c r="E247" s="2" t="s">
        <v>1191</v>
      </c>
      <c r="F247" s="2" t="s">
        <v>4987</v>
      </c>
      <c r="G247" s="2"/>
      <c r="H247" s="2" t="s">
        <v>4988</v>
      </c>
    </row>
    <row r="248" spans="1:8">
      <c r="A248" s="3" t="s">
        <v>1192</v>
      </c>
      <c r="B248" s="2" t="s">
        <v>1193</v>
      </c>
      <c r="C248" s="2" t="s">
        <v>4986</v>
      </c>
      <c r="D248" s="3" t="s">
        <v>3587</v>
      </c>
      <c r="E248" s="2" t="s">
        <v>3588</v>
      </c>
      <c r="F248" s="2" t="s">
        <v>4987</v>
      </c>
      <c r="G248" s="2"/>
      <c r="H248" s="2" t="s">
        <v>4988</v>
      </c>
    </row>
    <row r="249" spans="1:8">
      <c r="A249" s="3" t="s">
        <v>1192</v>
      </c>
      <c r="B249" s="2" t="s">
        <v>1193</v>
      </c>
      <c r="C249" s="2" t="s">
        <v>4986</v>
      </c>
      <c r="D249" s="3" t="s">
        <v>3589</v>
      </c>
      <c r="E249" s="2" t="s">
        <v>3590</v>
      </c>
      <c r="F249" s="2" t="s">
        <v>4987</v>
      </c>
      <c r="G249" s="2"/>
      <c r="H249" s="2" t="s">
        <v>4988</v>
      </c>
    </row>
    <row r="250" spans="1:8">
      <c r="A250" s="3" t="s">
        <v>1194</v>
      </c>
      <c r="B250" s="2" t="s">
        <v>1195</v>
      </c>
      <c r="C250" s="2" t="s">
        <v>4987</v>
      </c>
      <c r="D250" s="3" t="s">
        <v>1194</v>
      </c>
      <c r="E250" s="2" t="s">
        <v>3591</v>
      </c>
      <c r="F250" s="2" t="s">
        <v>4987</v>
      </c>
      <c r="G250" s="2"/>
      <c r="H250" s="2" t="s">
        <v>4988</v>
      </c>
    </row>
    <row r="251" spans="1:8">
      <c r="A251" s="3" t="s">
        <v>1196</v>
      </c>
      <c r="B251" s="2" t="s">
        <v>1197</v>
      </c>
      <c r="C251" s="2" t="s">
        <v>4987</v>
      </c>
      <c r="D251" s="3" t="s">
        <v>1196</v>
      </c>
      <c r="E251" s="2" t="s">
        <v>3592</v>
      </c>
      <c r="F251" s="2" t="s">
        <v>4987</v>
      </c>
      <c r="G251" s="2"/>
      <c r="H251" s="2" t="s">
        <v>4988</v>
      </c>
    </row>
    <row r="252" spans="1:8">
      <c r="A252" s="3" t="s">
        <v>1198</v>
      </c>
      <c r="B252" s="2" t="s">
        <v>1199</v>
      </c>
      <c r="C252" s="2" t="s">
        <v>4987</v>
      </c>
      <c r="D252" s="3" t="s">
        <v>1198</v>
      </c>
      <c r="E252" s="2" t="s">
        <v>1199</v>
      </c>
      <c r="F252" s="2" t="s">
        <v>4987</v>
      </c>
      <c r="G252" s="2"/>
      <c r="H252" s="2" t="s">
        <v>4988</v>
      </c>
    </row>
    <row r="253" spans="1:8">
      <c r="A253" s="3" t="s">
        <v>1200</v>
      </c>
      <c r="B253" s="2" t="s">
        <v>1201</v>
      </c>
      <c r="C253" s="2" t="s">
        <v>4987</v>
      </c>
      <c r="D253" s="3" t="s">
        <v>1200</v>
      </c>
      <c r="E253" s="2" t="s">
        <v>3593</v>
      </c>
      <c r="F253" s="2" t="s">
        <v>4987</v>
      </c>
      <c r="G253" s="2"/>
      <c r="H253" s="2" t="s">
        <v>4988</v>
      </c>
    </row>
    <row r="254" spans="1:8">
      <c r="A254" s="3" t="s">
        <v>1202</v>
      </c>
      <c r="B254" s="2" t="s">
        <v>1203</v>
      </c>
      <c r="C254" s="2" t="s">
        <v>4987</v>
      </c>
      <c r="D254" s="3" t="s">
        <v>1202</v>
      </c>
      <c r="E254" s="2" t="s">
        <v>3594</v>
      </c>
      <c r="F254" s="2" t="s">
        <v>4987</v>
      </c>
      <c r="G254" s="2"/>
      <c r="H254" s="2" t="s">
        <v>4988</v>
      </c>
    </row>
    <row r="255" spans="1:8">
      <c r="A255" s="3" t="s">
        <v>1204</v>
      </c>
      <c r="B255" s="2" t="s">
        <v>1205</v>
      </c>
      <c r="C255" s="2" t="s">
        <v>4987</v>
      </c>
      <c r="D255" s="3" t="s">
        <v>1204</v>
      </c>
      <c r="E255" s="2" t="s">
        <v>1205</v>
      </c>
      <c r="F255" s="2" t="s">
        <v>4986</v>
      </c>
      <c r="G255" s="2"/>
      <c r="H255" s="2" t="s">
        <v>4988</v>
      </c>
    </row>
    <row r="256" spans="1:8">
      <c r="A256" s="3" t="s">
        <v>1206</v>
      </c>
      <c r="B256" s="2" t="s">
        <v>1207</v>
      </c>
      <c r="C256" s="2" t="s">
        <v>4987</v>
      </c>
      <c r="D256" s="3" t="s">
        <v>1206</v>
      </c>
      <c r="E256" s="2" t="s">
        <v>1207</v>
      </c>
      <c r="F256" s="2" t="s">
        <v>4987</v>
      </c>
      <c r="G256" s="2"/>
      <c r="H256" s="2" t="s">
        <v>4988</v>
      </c>
    </row>
    <row r="257" spans="1:8">
      <c r="A257" s="3" t="s">
        <v>1208</v>
      </c>
      <c r="B257" s="2" t="s">
        <v>1209</v>
      </c>
      <c r="C257" s="2" t="s">
        <v>4986</v>
      </c>
      <c r="D257" s="3" t="s">
        <v>3595</v>
      </c>
      <c r="E257" s="2" t="s">
        <v>3596</v>
      </c>
      <c r="F257" s="2" t="s">
        <v>4987</v>
      </c>
      <c r="G257" s="2"/>
      <c r="H257" s="2" t="s">
        <v>4988</v>
      </c>
    </row>
    <row r="258" spans="1:8">
      <c r="A258" s="3" t="s">
        <v>1208</v>
      </c>
      <c r="B258" s="2" t="s">
        <v>1209</v>
      </c>
      <c r="C258" s="2" t="s">
        <v>4986</v>
      </c>
      <c r="D258" s="3" t="s">
        <v>3597</v>
      </c>
      <c r="E258" s="2" t="s">
        <v>1209</v>
      </c>
      <c r="F258" s="2" t="s">
        <v>4987</v>
      </c>
      <c r="G258" s="2"/>
      <c r="H258" s="2" t="s">
        <v>4988</v>
      </c>
    </row>
    <row r="259" spans="1:8">
      <c r="A259" s="3" t="s">
        <v>1210</v>
      </c>
      <c r="B259" s="2" t="s">
        <v>1211</v>
      </c>
      <c r="C259" s="2" t="s">
        <v>4986</v>
      </c>
      <c r="D259" s="3" t="s">
        <v>1204</v>
      </c>
      <c r="E259" s="2" t="s">
        <v>1205</v>
      </c>
      <c r="F259" s="2" t="s">
        <v>4986</v>
      </c>
      <c r="G259" s="2"/>
      <c r="H259" s="2" t="s">
        <v>4988</v>
      </c>
    </row>
    <row r="260" spans="1:8">
      <c r="A260" s="3" t="s">
        <v>1210</v>
      </c>
      <c r="B260" s="2" t="s">
        <v>1211</v>
      </c>
      <c r="C260" s="2" t="s">
        <v>4986</v>
      </c>
      <c r="D260" s="3" t="s">
        <v>3598</v>
      </c>
      <c r="E260" s="2" t="s">
        <v>3599</v>
      </c>
      <c r="F260" s="2" t="s">
        <v>4987</v>
      </c>
      <c r="G260" s="2"/>
      <c r="H260" s="2" t="s">
        <v>4988</v>
      </c>
    </row>
    <row r="261" spans="1:8">
      <c r="A261" s="3" t="s">
        <v>1210</v>
      </c>
      <c r="B261" s="2" t="s">
        <v>1211</v>
      </c>
      <c r="C261" s="2" t="s">
        <v>4986</v>
      </c>
      <c r="D261" s="3" t="s">
        <v>3600</v>
      </c>
      <c r="E261" s="2" t="s">
        <v>3601</v>
      </c>
      <c r="F261" s="2" t="s">
        <v>4986</v>
      </c>
      <c r="G261" s="2"/>
      <c r="H261" s="2" t="s">
        <v>4988</v>
      </c>
    </row>
    <row r="262" spans="1:8">
      <c r="A262" s="3" t="s">
        <v>1212</v>
      </c>
      <c r="B262" s="2" t="s">
        <v>1213</v>
      </c>
      <c r="C262" s="2" t="s">
        <v>4987</v>
      </c>
      <c r="D262" s="3" t="s">
        <v>1212</v>
      </c>
      <c r="E262" s="2" t="s">
        <v>3602</v>
      </c>
      <c r="F262" s="2" t="s">
        <v>4987</v>
      </c>
      <c r="G262" s="2"/>
      <c r="H262" s="2" t="s">
        <v>4988</v>
      </c>
    </row>
    <row r="263" spans="1:8">
      <c r="A263" s="3" t="s">
        <v>1214</v>
      </c>
      <c r="B263" s="2" t="s">
        <v>1215</v>
      </c>
      <c r="C263" s="2" t="s">
        <v>4986</v>
      </c>
      <c r="D263" s="3" t="s">
        <v>1214</v>
      </c>
      <c r="E263" s="2" t="s">
        <v>1215</v>
      </c>
      <c r="F263" s="2" t="s">
        <v>4987</v>
      </c>
      <c r="G263" s="2"/>
      <c r="H263" s="2" t="s">
        <v>4988</v>
      </c>
    </row>
    <row r="264" spans="1:8">
      <c r="A264" s="3" t="s">
        <v>1214</v>
      </c>
      <c r="B264" s="2" t="s">
        <v>1215</v>
      </c>
      <c r="C264" s="2" t="s">
        <v>4986</v>
      </c>
      <c r="D264" s="3" t="s">
        <v>3962</v>
      </c>
      <c r="E264" s="2" t="s">
        <v>3963</v>
      </c>
      <c r="F264" s="2" t="s">
        <v>4986</v>
      </c>
      <c r="G264" s="2"/>
      <c r="H264" s="2" t="s">
        <v>4988</v>
      </c>
    </row>
    <row r="265" spans="1:8">
      <c r="A265" s="3" t="s">
        <v>1216</v>
      </c>
      <c r="B265" s="2" t="s">
        <v>1217</v>
      </c>
      <c r="C265" s="2" t="s">
        <v>4987</v>
      </c>
      <c r="D265" s="3" t="s">
        <v>1216</v>
      </c>
      <c r="E265" s="2" t="s">
        <v>1217</v>
      </c>
      <c r="F265" s="2" t="s">
        <v>4987</v>
      </c>
      <c r="G265" s="2"/>
      <c r="H265" s="2" t="s">
        <v>4988</v>
      </c>
    </row>
    <row r="266" spans="1:8">
      <c r="A266" s="3" t="s">
        <v>1218</v>
      </c>
      <c r="B266" s="2" t="s">
        <v>1219</v>
      </c>
      <c r="C266" s="2" t="s">
        <v>4987</v>
      </c>
      <c r="D266" s="3" t="s">
        <v>1218</v>
      </c>
      <c r="E266" s="2" t="s">
        <v>3603</v>
      </c>
      <c r="F266" s="2" t="s">
        <v>4987</v>
      </c>
      <c r="G266" s="2"/>
      <c r="H266" s="2" t="s">
        <v>4988</v>
      </c>
    </row>
    <row r="267" spans="1:8">
      <c r="A267" s="3" t="s">
        <v>1220</v>
      </c>
      <c r="B267" s="2" t="s">
        <v>1221</v>
      </c>
      <c r="C267" s="2" t="s">
        <v>4987</v>
      </c>
      <c r="D267" s="3" t="s">
        <v>1220</v>
      </c>
      <c r="E267" s="2" t="s">
        <v>3604</v>
      </c>
      <c r="F267" s="2" t="s">
        <v>4987</v>
      </c>
      <c r="G267" s="2"/>
      <c r="H267" s="2" t="s">
        <v>4988</v>
      </c>
    </row>
    <row r="268" spans="1:8">
      <c r="A268" s="3" t="s">
        <v>1222</v>
      </c>
      <c r="B268" s="2" t="s">
        <v>1223</v>
      </c>
      <c r="C268" s="2" t="s">
        <v>4987</v>
      </c>
      <c r="D268" s="3" t="s">
        <v>1222</v>
      </c>
      <c r="E268" s="2" t="s">
        <v>3605</v>
      </c>
      <c r="F268" s="2" t="s">
        <v>4987</v>
      </c>
      <c r="G268" s="2"/>
      <c r="H268" s="2" t="s">
        <v>4988</v>
      </c>
    </row>
    <row r="269" spans="1:8">
      <c r="A269" s="3" t="s">
        <v>1224</v>
      </c>
      <c r="B269" s="2" t="s">
        <v>1225</v>
      </c>
      <c r="C269" s="2" t="s">
        <v>4987</v>
      </c>
      <c r="D269" s="3" t="s">
        <v>1224</v>
      </c>
      <c r="E269" s="2" t="s">
        <v>3606</v>
      </c>
      <c r="F269" s="2" t="s">
        <v>4987</v>
      </c>
      <c r="G269" s="2"/>
      <c r="H269" s="2" t="s">
        <v>4988</v>
      </c>
    </row>
    <row r="270" spans="1:8">
      <c r="A270" s="3" t="s">
        <v>1226</v>
      </c>
      <c r="B270" s="2" t="s">
        <v>1227</v>
      </c>
      <c r="C270" s="2" t="s">
        <v>4987</v>
      </c>
      <c r="D270" s="3" t="s">
        <v>1226</v>
      </c>
      <c r="E270" s="2" t="s">
        <v>3607</v>
      </c>
      <c r="F270" s="2" t="s">
        <v>4987</v>
      </c>
      <c r="G270" s="2"/>
      <c r="H270" s="2" t="s">
        <v>4988</v>
      </c>
    </row>
    <row r="271" spans="1:8">
      <c r="A271" s="3" t="s">
        <v>1228</v>
      </c>
      <c r="B271" s="2" t="s">
        <v>1229</v>
      </c>
      <c r="C271" s="2" t="s">
        <v>4986</v>
      </c>
      <c r="D271" s="3" t="s">
        <v>3600</v>
      </c>
      <c r="E271" s="2" t="s">
        <v>3601</v>
      </c>
      <c r="F271" s="2" t="s">
        <v>4986</v>
      </c>
      <c r="G271" s="2"/>
      <c r="H271" s="2" t="s">
        <v>4988</v>
      </c>
    </row>
    <row r="272" spans="1:8">
      <c r="A272" s="3" t="s">
        <v>1228</v>
      </c>
      <c r="B272" s="2" t="s">
        <v>1229</v>
      </c>
      <c r="C272" s="2" t="s">
        <v>4986</v>
      </c>
      <c r="D272" s="3" t="s">
        <v>3624</v>
      </c>
      <c r="E272" s="2" t="s">
        <v>3625</v>
      </c>
      <c r="F272" s="2" t="s">
        <v>4986</v>
      </c>
      <c r="G272" s="2"/>
      <c r="H272" s="2" t="s">
        <v>4988</v>
      </c>
    </row>
    <row r="273" spans="1:8">
      <c r="A273" s="3" t="s">
        <v>1230</v>
      </c>
      <c r="B273" s="2" t="s">
        <v>1231</v>
      </c>
      <c r="C273" s="2" t="s">
        <v>4987</v>
      </c>
      <c r="D273" s="3" t="s">
        <v>3608</v>
      </c>
      <c r="E273" s="2" t="s">
        <v>1231</v>
      </c>
      <c r="F273" s="2" t="s">
        <v>4987</v>
      </c>
      <c r="G273" s="2"/>
      <c r="H273" s="2" t="s">
        <v>4988</v>
      </c>
    </row>
    <row r="274" spans="1:8">
      <c r="A274" s="3" t="s">
        <v>1232</v>
      </c>
      <c r="B274" s="2" t="s">
        <v>1233</v>
      </c>
      <c r="C274" s="2" t="s">
        <v>4987</v>
      </c>
      <c r="D274" s="3" t="s">
        <v>3609</v>
      </c>
      <c r="E274" s="2" t="s">
        <v>1233</v>
      </c>
      <c r="F274" s="2" t="s">
        <v>4987</v>
      </c>
      <c r="G274" s="2"/>
      <c r="H274" s="2" t="s">
        <v>4988</v>
      </c>
    </row>
    <row r="275" spans="1:8">
      <c r="A275" s="3" t="s">
        <v>1234</v>
      </c>
      <c r="B275" s="2" t="s">
        <v>1235</v>
      </c>
      <c r="C275" s="2" t="s">
        <v>4987</v>
      </c>
      <c r="D275" s="3" t="s">
        <v>3610</v>
      </c>
      <c r="E275" s="2" t="s">
        <v>1235</v>
      </c>
      <c r="F275" s="2" t="s">
        <v>4987</v>
      </c>
      <c r="G275" s="2"/>
      <c r="H275" s="2" t="s">
        <v>4988</v>
      </c>
    </row>
    <row r="276" spans="1:8">
      <c r="A276" s="3" t="s">
        <v>1236</v>
      </c>
      <c r="B276" s="2" t="s">
        <v>1237</v>
      </c>
      <c r="C276" s="2" t="s">
        <v>4987</v>
      </c>
      <c r="D276" s="3" t="s">
        <v>3611</v>
      </c>
      <c r="E276" s="2" t="s">
        <v>1237</v>
      </c>
      <c r="F276" s="2" t="s">
        <v>4987</v>
      </c>
      <c r="G276" s="2"/>
      <c r="H276" s="2" t="s">
        <v>4988</v>
      </c>
    </row>
    <row r="277" spans="1:8">
      <c r="A277" s="3" t="s">
        <v>1238</v>
      </c>
      <c r="B277" s="2" t="s">
        <v>1239</v>
      </c>
      <c r="C277" s="2" t="s">
        <v>4987</v>
      </c>
      <c r="D277" s="3" t="s">
        <v>3624</v>
      </c>
      <c r="E277" s="2" t="s">
        <v>3625</v>
      </c>
      <c r="F277" s="2" t="s">
        <v>4986</v>
      </c>
      <c r="G277" s="2"/>
      <c r="H277" s="2" t="s">
        <v>4988</v>
      </c>
    </row>
    <row r="278" spans="1:8">
      <c r="A278" s="3" t="s">
        <v>1240</v>
      </c>
      <c r="B278" s="2" t="s">
        <v>1241</v>
      </c>
      <c r="C278" s="2" t="s">
        <v>4986</v>
      </c>
      <c r="D278" s="3" t="s">
        <v>3612</v>
      </c>
      <c r="E278" s="2" t="s">
        <v>3613</v>
      </c>
      <c r="F278" s="2" t="s">
        <v>4987</v>
      </c>
      <c r="G278" s="2"/>
      <c r="H278" s="2" t="s">
        <v>4988</v>
      </c>
    </row>
    <row r="279" spans="1:8">
      <c r="A279" s="3" t="s">
        <v>1240</v>
      </c>
      <c r="B279" s="2" t="s">
        <v>1241</v>
      </c>
      <c r="C279" s="2" t="s">
        <v>4986</v>
      </c>
      <c r="D279" s="3" t="s">
        <v>1234</v>
      </c>
      <c r="E279" s="2" t="s">
        <v>3614</v>
      </c>
      <c r="F279" s="2" t="s">
        <v>4987</v>
      </c>
      <c r="G279" s="2"/>
      <c r="H279" s="2" t="s">
        <v>4988</v>
      </c>
    </row>
    <row r="280" spans="1:8">
      <c r="A280" s="3" t="s">
        <v>1240</v>
      </c>
      <c r="B280" s="2" t="s">
        <v>1241</v>
      </c>
      <c r="C280" s="2" t="s">
        <v>4986</v>
      </c>
      <c r="D280" s="3" t="s">
        <v>1236</v>
      </c>
      <c r="E280" s="2" t="s">
        <v>3615</v>
      </c>
      <c r="F280" s="2" t="s">
        <v>4987</v>
      </c>
      <c r="G280" s="2"/>
      <c r="H280" s="2" t="s">
        <v>4988</v>
      </c>
    </row>
    <row r="281" spans="1:8">
      <c r="A281" s="3" t="s">
        <v>1240</v>
      </c>
      <c r="B281" s="2" t="s">
        <v>1241</v>
      </c>
      <c r="C281" s="2" t="s">
        <v>4986</v>
      </c>
      <c r="D281" s="3" t="s">
        <v>3616</v>
      </c>
      <c r="E281" s="2" t="s">
        <v>3617</v>
      </c>
      <c r="F281" s="2" t="s">
        <v>4987</v>
      </c>
      <c r="G281" s="2"/>
      <c r="H281" s="2" t="s">
        <v>4988</v>
      </c>
    </row>
    <row r="282" spans="1:8">
      <c r="A282" s="3" t="s">
        <v>1240</v>
      </c>
      <c r="B282" s="2" t="s">
        <v>1241</v>
      </c>
      <c r="C282" s="2" t="s">
        <v>4986</v>
      </c>
      <c r="D282" s="3" t="s">
        <v>3618</v>
      </c>
      <c r="E282" s="2" t="s">
        <v>3619</v>
      </c>
      <c r="F282" s="2" t="s">
        <v>4987</v>
      </c>
      <c r="G282" s="2"/>
      <c r="H282" s="2" t="s">
        <v>4988</v>
      </c>
    </row>
    <row r="283" spans="1:8">
      <c r="A283" s="3" t="s">
        <v>1240</v>
      </c>
      <c r="B283" s="2" t="s">
        <v>1241</v>
      </c>
      <c r="C283" s="2" t="s">
        <v>4986</v>
      </c>
      <c r="D283" s="3" t="s">
        <v>3620</v>
      </c>
      <c r="E283" s="2" t="s">
        <v>3621</v>
      </c>
      <c r="F283" s="2" t="s">
        <v>4987</v>
      </c>
      <c r="G283" s="2"/>
      <c r="H283" s="2" t="s">
        <v>4988</v>
      </c>
    </row>
    <row r="284" spans="1:8">
      <c r="A284" s="3" t="s">
        <v>1240</v>
      </c>
      <c r="B284" s="2" t="s">
        <v>1241</v>
      </c>
      <c r="C284" s="2" t="s">
        <v>4986</v>
      </c>
      <c r="D284" s="3" t="s">
        <v>3622</v>
      </c>
      <c r="E284" s="2" t="s">
        <v>3623</v>
      </c>
      <c r="F284" s="2" t="s">
        <v>4987</v>
      </c>
      <c r="G284" s="2"/>
      <c r="H284" s="2" t="s">
        <v>4988</v>
      </c>
    </row>
    <row r="285" spans="1:8">
      <c r="A285" s="3" t="s">
        <v>1240</v>
      </c>
      <c r="B285" s="2" t="s">
        <v>1241</v>
      </c>
      <c r="C285" s="2" t="s">
        <v>4986</v>
      </c>
      <c r="D285" s="3" t="s">
        <v>3624</v>
      </c>
      <c r="E285" s="2" t="s">
        <v>3625</v>
      </c>
      <c r="F285" s="2" t="s">
        <v>4986</v>
      </c>
      <c r="G285" s="2"/>
      <c r="H285" s="2" t="s">
        <v>4988</v>
      </c>
    </row>
    <row r="286" spans="1:8">
      <c r="A286" s="3" t="s">
        <v>1242</v>
      </c>
      <c r="B286" s="2" t="s">
        <v>1243</v>
      </c>
      <c r="C286" s="2" t="s">
        <v>4987</v>
      </c>
      <c r="D286" s="3" t="s">
        <v>1242</v>
      </c>
      <c r="E286" s="2" t="s">
        <v>1243</v>
      </c>
      <c r="F286" s="2" t="s">
        <v>4987</v>
      </c>
      <c r="G286" s="2"/>
      <c r="H286" s="2" t="s">
        <v>4988</v>
      </c>
    </row>
    <row r="287" spans="1:8">
      <c r="A287" s="3" t="s">
        <v>1244</v>
      </c>
      <c r="B287" s="2" t="s">
        <v>1245</v>
      </c>
      <c r="C287" s="2" t="s">
        <v>4987</v>
      </c>
      <c r="D287" s="3" t="s">
        <v>1244</v>
      </c>
      <c r="E287" s="2" t="s">
        <v>1245</v>
      </c>
      <c r="F287" s="2" t="s">
        <v>4987</v>
      </c>
      <c r="G287" s="2"/>
      <c r="H287" s="2" t="s">
        <v>4988</v>
      </c>
    </row>
    <row r="288" spans="1:8">
      <c r="A288" s="3" t="s">
        <v>1246</v>
      </c>
      <c r="B288" s="2" t="s">
        <v>1247</v>
      </c>
      <c r="C288" s="2" t="s">
        <v>4987</v>
      </c>
      <c r="D288" s="3" t="s">
        <v>1246</v>
      </c>
      <c r="E288" s="2" t="s">
        <v>1247</v>
      </c>
      <c r="F288" s="2" t="s">
        <v>4987</v>
      </c>
      <c r="G288" s="2"/>
      <c r="H288" s="2" t="s">
        <v>4988</v>
      </c>
    </row>
    <row r="289" spans="1:8">
      <c r="A289" s="3" t="s">
        <v>1248</v>
      </c>
      <c r="B289" s="2" t="s">
        <v>1249</v>
      </c>
      <c r="C289" s="2" t="s">
        <v>4987</v>
      </c>
      <c r="D289" s="3" t="s">
        <v>1248</v>
      </c>
      <c r="E289" s="2" t="s">
        <v>3626</v>
      </c>
      <c r="F289" s="2" t="s">
        <v>4987</v>
      </c>
      <c r="G289" s="2"/>
      <c r="H289" s="2" t="s">
        <v>4988</v>
      </c>
    </row>
    <row r="290" spans="1:8">
      <c r="A290" s="3" t="s">
        <v>1250</v>
      </c>
      <c r="B290" s="2" t="s">
        <v>1251</v>
      </c>
      <c r="C290" s="2" t="s">
        <v>4987</v>
      </c>
      <c r="D290" s="3" t="s">
        <v>1250</v>
      </c>
      <c r="E290" s="2" t="s">
        <v>3627</v>
      </c>
      <c r="F290" s="2" t="s">
        <v>4987</v>
      </c>
      <c r="G290" s="2"/>
      <c r="H290" s="2" t="s">
        <v>4988</v>
      </c>
    </row>
    <row r="291" spans="1:8">
      <c r="A291" s="3" t="s">
        <v>1252</v>
      </c>
      <c r="B291" s="2" t="s">
        <v>1253</v>
      </c>
      <c r="C291" s="2" t="s">
        <v>4987</v>
      </c>
      <c r="D291" s="3" t="s">
        <v>1252</v>
      </c>
      <c r="E291" s="2" t="s">
        <v>1253</v>
      </c>
      <c r="F291" s="2" t="s">
        <v>4987</v>
      </c>
      <c r="G291" s="2"/>
      <c r="H291" s="2" t="s">
        <v>4988</v>
      </c>
    </row>
    <row r="292" spans="1:8">
      <c r="A292" s="3" t="s">
        <v>1254</v>
      </c>
      <c r="B292" s="2" t="s">
        <v>1255</v>
      </c>
      <c r="C292" s="2" t="s">
        <v>4986</v>
      </c>
      <c r="D292" s="3" t="s">
        <v>3630</v>
      </c>
      <c r="E292" s="2" t="s">
        <v>3631</v>
      </c>
      <c r="F292" s="2" t="s">
        <v>4987</v>
      </c>
      <c r="G292" s="2"/>
      <c r="H292" s="2" t="s">
        <v>4988</v>
      </c>
    </row>
    <row r="293" spans="1:8">
      <c r="A293" s="3" t="s">
        <v>1254</v>
      </c>
      <c r="B293" s="2" t="s">
        <v>1255</v>
      </c>
      <c r="C293" s="2" t="s">
        <v>4986</v>
      </c>
      <c r="D293" s="3" t="s">
        <v>3896</v>
      </c>
      <c r="E293" s="2" t="s">
        <v>3897</v>
      </c>
      <c r="F293" s="2" t="s">
        <v>4986</v>
      </c>
      <c r="G293" s="2"/>
      <c r="H293" s="2" t="s">
        <v>4988</v>
      </c>
    </row>
    <row r="294" spans="1:8">
      <c r="A294" s="3" t="s">
        <v>1256</v>
      </c>
      <c r="B294" s="2" t="s">
        <v>1257</v>
      </c>
      <c r="C294" s="2" t="s">
        <v>4986</v>
      </c>
      <c r="D294" s="3" t="s">
        <v>1256</v>
      </c>
      <c r="E294" s="2" t="s">
        <v>1257</v>
      </c>
      <c r="F294" s="2" t="s">
        <v>4986</v>
      </c>
      <c r="G294" s="2"/>
      <c r="H294" s="2" t="s">
        <v>4988</v>
      </c>
    </row>
    <row r="295" spans="1:8">
      <c r="A295" s="3" t="s">
        <v>1256</v>
      </c>
      <c r="B295" s="2" t="s">
        <v>1257</v>
      </c>
      <c r="C295" s="2" t="s">
        <v>4986</v>
      </c>
      <c r="D295" s="3" t="s">
        <v>3640</v>
      </c>
      <c r="E295" s="2" t="s">
        <v>3641</v>
      </c>
      <c r="F295" s="2" t="s">
        <v>4986</v>
      </c>
      <c r="G295" s="2"/>
      <c r="H295" s="2" t="s">
        <v>4988</v>
      </c>
    </row>
    <row r="296" spans="1:8">
      <c r="A296" s="3" t="s">
        <v>1258</v>
      </c>
      <c r="B296" s="2" t="s">
        <v>1259</v>
      </c>
      <c r="C296" s="2" t="s">
        <v>4987</v>
      </c>
      <c r="D296" s="3" t="s">
        <v>1258</v>
      </c>
      <c r="E296" s="2" t="s">
        <v>1259</v>
      </c>
      <c r="F296" s="2" t="s">
        <v>4986</v>
      </c>
      <c r="G296" s="2"/>
      <c r="H296" s="2" t="s">
        <v>4988</v>
      </c>
    </row>
    <row r="297" spans="1:8">
      <c r="A297" s="3" t="s">
        <v>1260</v>
      </c>
      <c r="B297" s="2" t="s">
        <v>1261</v>
      </c>
      <c r="C297" s="2" t="s">
        <v>4986</v>
      </c>
      <c r="D297" s="3" t="s">
        <v>3634</v>
      </c>
      <c r="E297" s="2" t="s">
        <v>3635</v>
      </c>
      <c r="F297" s="2" t="s">
        <v>4986</v>
      </c>
      <c r="G297" s="2"/>
      <c r="H297" s="2" t="s">
        <v>4988</v>
      </c>
    </row>
    <row r="298" spans="1:8">
      <c r="A298" s="3" t="s">
        <v>1260</v>
      </c>
      <c r="B298" s="2" t="s">
        <v>1261</v>
      </c>
      <c r="C298" s="2" t="s">
        <v>4986</v>
      </c>
      <c r="D298" s="3" t="s">
        <v>3636</v>
      </c>
      <c r="E298" s="2" t="s">
        <v>3637</v>
      </c>
      <c r="F298" s="2" t="s">
        <v>4986</v>
      </c>
      <c r="G298" s="2"/>
      <c r="H298" s="2" t="s">
        <v>4988</v>
      </c>
    </row>
    <row r="299" spans="1:8">
      <c r="A299" s="3" t="s">
        <v>1262</v>
      </c>
      <c r="B299" s="2" t="s">
        <v>1263</v>
      </c>
      <c r="C299" s="2" t="s">
        <v>4987</v>
      </c>
      <c r="D299" s="3" t="s">
        <v>3632</v>
      </c>
      <c r="E299" s="2" t="s">
        <v>3633</v>
      </c>
      <c r="F299" s="2" t="s">
        <v>4986</v>
      </c>
      <c r="G299" s="2"/>
      <c r="H299" s="2" t="s">
        <v>4988</v>
      </c>
    </row>
    <row r="300" spans="1:8">
      <c r="A300" s="3" t="s">
        <v>1264</v>
      </c>
      <c r="B300" s="2" t="s">
        <v>1265</v>
      </c>
      <c r="C300" s="2" t="s">
        <v>4987</v>
      </c>
      <c r="D300" s="3" t="s">
        <v>3636</v>
      </c>
      <c r="E300" s="2" t="s">
        <v>3637</v>
      </c>
      <c r="F300" s="2" t="s">
        <v>4986</v>
      </c>
      <c r="G300" s="2"/>
      <c r="H300" s="2" t="s">
        <v>4988</v>
      </c>
    </row>
    <row r="301" spans="1:8">
      <c r="A301" s="3" t="s">
        <v>1266</v>
      </c>
      <c r="B301" s="2" t="s">
        <v>1267</v>
      </c>
      <c r="C301" s="2" t="s">
        <v>4986</v>
      </c>
      <c r="D301" s="3" t="s">
        <v>1256</v>
      </c>
      <c r="E301" s="2" t="s">
        <v>1257</v>
      </c>
      <c r="F301" s="2" t="s">
        <v>4986</v>
      </c>
      <c r="G301" s="2"/>
      <c r="H301" s="2" t="s">
        <v>4988</v>
      </c>
    </row>
    <row r="302" spans="1:8">
      <c r="A302" s="3" t="s">
        <v>1266</v>
      </c>
      <c r="B302" s="2" t="s">
        <v>1267</v>
      </c>
      <c r="C302" s="2" t="s">
        <v>4986</v>
      </c>
      <c r="D302" s="3" t="s">
        <v>1258</v>
      </c>
      <c r="E302" s="2" t="s">
        <v>1259</v>
      </c>
      <c r="F302" s="2" t="s">
        <v>4986</v>
      </c>
      <c r="G302" s="2"/>
      <c r="H302" s="2" t="s">
        <v>4988</v>
      </c>
    </row>
    <row r="303" spans="1:8">
      <c r="A303" s="3" t="s">
        <v>1266</v>
      </c>
      <c r="B303" s="2" t="s">
        <v>1267</v>
      </c>
      <c r="C303" s="2" t="s">
        <v>4986</v>
      </c>
      <c r="D303" s="3" t="s">
        <v>3632</v>
      </c>
      <c r="E303" s="2" t="s">
        <v>3633</v>
      </c>
      <c r="F303" s="2" t="s">
        <v>4986</v>
      </c>
      <c r="G303" s="2"/>
      <c r="H303" s="2" t="s">
        <v>4988</v>
      </c>
    </row>
    <row r="304" spans="1:8">
      <c r="A304" s="3" t="s">
        <v>1266</v>
      </c>
      <c r="B304" s="2" t="s">
        <v>1267</v>
      </c>
      <c r="C304" s="2" t="s">
        <v>4986</v>
      </c>
      <c r="D304" s="3" t="s">
        <v>3634</v>
      </c>
      <c r="E304" s="2" t="s">
        <v>3635</v>
      </c>
      <c r="F304" s="2" t="s">
        <v>4986</v>
      </c>
      <c r="G304" s="2"/>
      <c r="H304" s="2" t="s">
        <v>4988</v>
      </c>
    </row>
    <row r="305" spans="1:8">
      <c r="A305" s="3" t="s">
        <v>1266</v>
      </c>
      <c r="B305" s="2" t="s">
        <v>1267</v>
      </c>
      <c r="C305" s="2" t="s">
        <v>4986</v>
      </c>
      <c r="D305" s="3" t="s">
        <v>3636</v>
      </c>
      <c r="E305" s="2" t="s">
        <v>3637</v>
      </c>
      <c r="F305" s="2" t="s">
        <v>4986</v>
      </c>
      <c r="G305" s="2"/>
      <c r="H305" s="2" t="s">
        <v>4988</v>
      </c>
    </row>
    <row r="306" spans="1:8">
      <c r="A306" s="3" t="s">
        <v>1266</v>
      </c>
      <c r="B306" s="2" t="s">
        <v>1267</v>
      </c>
      <c r="C306" s="2" t="s">
        <v>4986</v>
      </c>
      <c r="D306" s="3" t="s">
        <v>3640</v>
      </c>
      <c r="E306" s="2" t="s">
        <v>3641</v>
      </c>
      <c r="F306" s="2" t="s">
        <v>4986</v>
      </c>
      <c r="G306" s="2"/>
      <c r="H306" s="2" t="s">
        <v>4988</v>
      </c>
    </row>
    <row r="307" spans="1:8">
      <c r="A307" s="3" t="s">
        <v>1266</v>
      </c>
      <c r="B307" s="2" t="s">
        <v>1267</v>
      </c>
      <c r="C307" s="2" t="s">
        <v>4986</v>
      </c>
      <c r="D307" s="3" t="s">
        <v>3642</v>
      </c>
      <c r="E307" s="2" t="s">
        <v>3643</v>
      </c>
      <c r="F307" s="2" t="s">
        <v>4986</v>
      </c>
      <c r="G307" s="2"/>
      <c r="H307" s="2" t="s">
        <v>4988</v>
      </c>
    </row>
    <row r="308" spans="1:8">
      <c r="A308" s="3" t="s">
        <v>1268</v>
      </c>
      <c r="B308" s="2" t="s">
        <v>1269</v>
      </c>
      <c r="C308" s="2" t="s">
        <v>4987</v>
      </c>
      <c r="D308" s="3" t="s">
        <v>3642</v>
      </c>
      <c r="E308" s="2" t="s">
        <v>3643</v>
      </c>
      <c r="F308" s="2" t="s">
        <v>4986</v>
      </c>
      <c r="G308" s="2"/>
      <c r="H308" s="2" t="s">
        <v>4988</v>
      </c>
    </row>
    <row r="309" spans="1:8">
      <c r="A309" s="3" t="s">
        <v>1270</v>
      </c>
      <c r="B309" s="2" t="s">
        <v>1271</v>
      </c>
      <c r="C309" s="2" t="s">
        <v>4987</v>
      </c>
      <c r="D309" s="3" t="s">
        <v>3642</v>
      </c>
      <c r="E309" s="2" t="s">
        <v>3643</v>
      </c>
      <c r="F309" s="2" t="s">
        <v>4986</v>
      </c>
      <c r="G309" s="2"/>
      <c r="H309" s="2" t="s">
        <v>4988</v>
      </c>
    </row>
    <row r="310" spans="1:8">
      <c r="A310" s="3" t="s">
        <v>1272</v>
      </c>
      <c r="B310" s="2" t="s">
        <v>1273</v>
      </c>
      <c r="C310" s="2" t="s">
        <v>4987</v>
      </c>
      <c r="D310" s="3" t="s">
        <v>3640</v>
      </c>
      <c r="E310" s="2" t="s">
        <v>3641</v>
      </c>
      <c r="F310" s="2" t="s">
        <v>4986</v>
      </c>
      <c r="G310" s="2"/>
      <c r="H310" s="2" t="s">
        <v>4988</v>
      </c>
    </row>
    <row r="311" spans="1:8">
      <c r="A311" s="3" t="s">
        <v>1274</v>
      </c>
      <c r="B311" s="2" t="s">
        <v>1275</v>
      </c>
      <c r="C311" s="2" t="s">
        <v>4986</v>
      </c>
      <c r="D311" s="3" t="s">
        <v>3638</v>
      </c>
      <c r="E311" s="2" t="s">
        <v>3639</v>
      </c>
      <c r="F311" s="2" t="s">
        <v>4986</v>
      </c>
      <c r="G311" s="2"/>
      <c r="H311" s="2" t="s">
        <v>4988</v>
      </c>
    </row>
    <row r="312" spans="1:8">
      <c r="A312" s="3" t="s">
        <v>1274</v>
      </c>
      <c r="B312" s="2" t="s">
        <v>1275</v>
      </c>
      <c r="C312" s="2" t="s">
        <v>4986</v>
      </c>
      <c r="D312" s="3" t="s">
        <v>3642</v>
      </c>
      <c r="E312" s="2" t="s">
        <v>3643</v>
      </c>
      <c r="F312" s="2" t="s">
        <v>4986</v>
      </c>
      <c r="G312" s="2"/>
      <c r="H312" s="2" t="s">
        <v>4988</v>
      </c>
    </row>
    <row r="313" spans="1:8">
      <c r="A313" s="3" t="s">
        <v>1276</v>
      </c>
      <c r="B313" s="2" t="s">
        <v>1277</v>
      </c>
      <c r="C313" s="2" t="s">
        <v>4987</v>
      </c>
      <c r="D313" s="3" t="s">
        <v>1276</v>
      </c>
      <c r="E313" s="2" t="s">
        <v>1277</v>
      </c>
      <c r="F313" s="2" t="s">
        <v>4987</v>
      </c>
      <c r="G313" s="2"/>
      <c r="H313" s="2" t="s">
        <v>4988</v>
      </c>
    </row>
    <row r="314" spans="1:8">
      <c r="A314" s="3" t="s">
        <v>1278</v>
      </c>
      <c r="B314" s="2" t="s">
        <v>1279</v>
      </c>
      <c r="C314" s="2" t="s">
        <v>4987</v>
      </c>
      <c r="D314" s="3" t="s">
        <v>1278</v>
      </c>
      <c r="E314" s="2" t="s">
        <v>1279</v>
      </c>
      <c r="F314" s="2" t="s">
        <v>4986</v>
      </c>
      <c r="G314" s="2"/>
      <c r="H314" s="2" t="s">
        <v>4988</v>
      </c>
    </row>
    <row r="315" spans="1:8">
      <c r="A315" s="3" t="s">
        <v>1280</v>
      </c>
      <c r="B315" s="2" t="s">
        <v>1281</v>
      </c>
      <c r="C315" s="2" t="s">
        <v>4987</v>
      </c>
      <c r="D315" s="3" t="s">
        <v>1280</v>
      </c>
      <c r="E315" s="2" t="s">
        <v>1281</v>
      </c>
      <c r="F315" s="2" t="s">
        <v>4987</v>
      </c>
      <c r="G315" s="2"/>
      <c r="H315" s="2" t="s">
        <v>4988</v>
      </c>
    </row>
    <row r="316" spans="1:8">
      <c r="A316" s="3" t="s">
        <v>1282</v>
      </c>
      <c r="B316" s="2" t="s">
        <v>1283</v>
      </c>
      <c r="C316" s="2" t="s">
        <v>4987</v>
      </c>
      <c r="D316" s="3" t="s">
        <v>1282</v>
      </c>
      <c r="E316" s="2" t="s">
        <v>1283</v>
      </c>
      <c r="F316" s="2" t="s">
        <v>4987</v>
      </c>
      <c r="G316" s="2"/>
      <c r="H316" s="2" t="s">
        <v>4988</v>
      </c>
    </row>
    <row r="317" spans="1:8">
      <c r="A317" s="3" t="s">
        <v>1284</v>
      </c>
      <c r="B317" s="2" t="s">
        <v>1285</v>
      </c>
      <c r="C317" s="2" t="s">
        <v>4987</v>
      </c>
      <c r="D317" s="3" t="s">
        <v>3646</v>
      </c>
      <c r="E317" s="2" t="s">
        <v>1285</v>
      </c>
      <c r="F317" s="2" t="s">
        <v>4987</v>
      </c>
      <c r="G317" s="2"/>
      <c r="H317" s="2" t="s">
        <v>4988</v>
      </c>
    </row>
    <row r="318" spans="1:8">
      <c r="A318" s="3" t="s">
        <v>1286</v>
      </c>
      <c r="B318" s="2" t="s">
        <v>1287</v>
      </c>
      <c r="C318" s="2" t="s">
        <v>4986</v>
      </c>
      <c r="D318" s="3" t="s">
        <v>3644</v>
      </c>
      <c r="E318" s="2" t="s">
        <v>3645</v>
      </c>
      <c r="F318" s="2" t="s">
        <v>4987</v>
      </c>
      <c r="G318" s="2"/>
      <c r="H318" s="2" t="s">
        <v>4988</v>
      </c>
    </row>
    <row r="319" spans="1:8">
      <c r="A319" s="3" t="s">
        <v>1286</v>
      </c>
      <c r="B319" s="2" t="s">
        <v>1287</v>
      </c>
      <c r="C319" s="2" t="s">
        <v>4986</v>
      </c>
      <c r="D319" s="3" t="s">
        <v>3647</v>
      </c>
      <c r="E319" s="2" t="s">
        <v>3648</v>
      </c>
      <c r="F319" s="2" t="s">
        <v>4987</v>
      </c>
      <c r="G319" s="2"/>
      <c r="H319" s="2" t="s">
        <v>4988</v>
      </c>
    </row>
    <row r="320" spans="1:8">
      <c r="A320" s="3" t="s">
        <v>1288</v>
      </c>
      <c r="B320" s="2" t="s">
        <v>1289</v>
      </c>
      <c r="C320" s="2" t="s">
        <v>4987</v>
      </c>
      <c r="D320" s="3" t="s">
        <v>1288</v>
      </c>
      <c r="E320" s="2" t="s">
        <v>1289</v>
      </c>
      <c r="F320" s="2" t="s">
        <v>4987</v>
      </c>
      <c r="G320" s="2"/>
      <c r="H320" s="2" t="s">
        <v>4988</v>
      </c>
    </row>
    <row r="321" spans="1:8">
      <c r="A321" s="3" t="s">
        <v>1290</v>
      </c>
      <c r="B321" s="2" t="s">
        <v>1291</v>
      </c>
      <c r="C321" s="2" t="s">
        <v>4987</v>
      </c>
      <c r="D321" s="3" t="s">
        <v>1290</v>
      </c>
      <c r="E321" s="2" t="s">
        <v>1291</v>
      </c>
      <c r="F321" s="2" t="s">
        <v>4987</v>
      </c>
      <c r="G321" s="2"/>
      <c r="H321" s="2" t="s">
        <v>4988</v>
      </c>
    </row>
    <row r="322" spans="1:8">
      <c r="A322" s="3" t="s">
        <v>1292</v>
      </c>
      <c r="B322" s="2" t="s">
        <v>1293</v>
      </c>
      <c r="C322" s="2" t="s">
        <v>4987</v>
      </c>
      <c r="D322" s="3" t="s">
        <v>1292</v>
      </c>
      <c r="E322" s="2" t="s">
        <v>3649</v>
      </c>
      <c r="F322" s="2" t="s">
        <v>4987</v>
      </c>
      <c r="G322" s="2"/>
      <c r="H322" s="2" t="s">
        <v>4988</v>
      </c>
    </row>
    <row r="323" spans="1:8">
      <c r="A323" s="3" t="s">
        <v>1294</v>
      </c>
      <c r="B323" s="2" t="s">
        <v>1295</v>
      </c>
      <c r="C323" s="2" t="s">
        <v>4987</v>
      </c>
      <c r="D323" s="3" t="s">
        <v>1294</v>
      </c>
      <c r="E323" s="2" t="s">
        <v>1295</v>
      </c>
      <c r="F323" s="2" t="s">
        <v>4987</v>
      </c>
      <c r="G323" s="2"/>
      <c r="H323" s="2" t="s">
        <v>4988</v>
      </c>
    </row>
    <row r="324" spans="1:8">
      <c r="A324" s="3" t="s">
        <v>1296</v>
      </c>
      <c r="B324" s="2" t="s">
        <v>1297</v>
      </c>
      <c r="C324" s="2" t="s">
        <v>4987</v>
      </c>
      <c r="D324" s="3" t="s">
        <v>1296</v>
      </c>
      <c r="E324" s="2" t="s">
        <v>1297</v>
      </c>
      <c r="F324" s="2" t="s">
        <v>4986</v>
      </c>
      <c r="G324" s="2"/>
      <c r="H324" s="2" t="s">
        <v>4988</v>
      </c>
    </row>
    <row r="325" spans="1:8">
      <c r="A325" s="3" t="s">
        <v>1298</v>
      </c>
      <c r="B325" s="2" t="s">
        <v>1299</v>
      </c>
      <c r="C325" s="2" t="s">
        <v>4987</v>
      </c>
      <c r="D325" s="3" t="s">
        <v>1298</v>
      </c>
      <c r="E325" s="2" t="s">
        <v>1299</v>
      </c>
      <c r="F325" s="2" t="s">
        <v>4987</v>
      </c>
      <c r="G325" s="2"/>
      <c r="H325" s="2" t="s">
        <v>4988</v>
      </c>
    </row>
    <row r="326" spans="1:8">
      <c r="A326" s="3" t="s">
        <v>1300</v>
      </c>
      <c r="B326" s="2" t="s">
        <v>1301</v>
      </c>
      <c r="C326" s="2" t="s">
        <v>4987</v>
      </c>
      <c r="D326" s="3" t="s">
        <v>1300</v>
      </c>
      <c r="E326" s="2" t="s">
        <v>1301</v>
      </c>
      <c r="F326" s="2" t="s">
        <v>4987</v>
      </c>
      <c r="G326" s="2"/>
      <c r="H326" s="2" t="s">
        <v>4988</v>
      </c>
    </row>
    <row r="327" spans="1:8">
      <c r="A327" s="3" t="s">
        <v>1302</v>
      </c>
      <c r="B327" s="2" t="s">
        <v>1303</v>
      </c>
      <c r="C327" s="2" t="s">
        <v>4987</v>
      </c>
      <c r="D327" s="3" t="s">
        <v>3650</v>
      </c>
      <c r="E327" s="2" t="s">
        <v>1303</v>
      </c>
      <c r="F327" s="2" t="s">
        <v>4987</v>
      </c>
      <c r="G327" s="2"/>
      <c r="H327" s="2" t="s">
        <v>4988</v>
      </c>
    </row>
    <row r="328" spans="1:8">
      <c r="A328" s="3" t="s">
        <v>1304</v>
      </c>
      <c r="B328" s="2" t="s">
        <v>1305</v>
      </c>
      <c r="C328" s="2" t="s">
        <v>4987</v>
      </c>
      <c r="D328" s="3" t="s">
        <v>1304</v>
      </c>
      <c r="E328" s="2" t="s">
        <v>1305</v>
      </c>
      <c r="F328" s="2" t="s">
        <v>4987</v>
      </c>
      <c r="G328" s="2"/>
      <c r="H328" s="2" t="s">
        <v>4988</v>
      </c>
    </row>
    <row r="329" spans="1:8">
      <c r="A329" s="3" t="s">
        <v>1306</v>
      </c>
      <c r="B329" s="2" t="s">
        <v>1307</v>
      </c>
      <c r="C329" s="2" t="s">
        <v>4987</v>
      </c>
      <c r="D329" s="3" t="s">
        <v>1306</v>
      </c>
      <c r="E329" s="2" t="s">
        <v>1307</v>
      </c>
      <c r="F329" s="2" t="s">
        <v>4987</v>
      </c>
      <c r="G329" s="2"/>
      <c r="H329" s="2" t="s">
        <v>4988</v>
      </c>
    </row>
    <row r="330" spans="1:8">
      <c r="A330" s="3" t="s">
        <v>1308</v>
      </c>
      <c r="B330" s="2" t="s">
        <v>1309</v>
      </c>
      <c r="C330" s="2" t="s">
        <v>4987</v>
      </c>
      <c r="D330" s="3" t="s">
        <v>1308</v>
      </c>
      <c r="E330" s="2" t="s">
        <v>1309</v>
      </c>
      <c r="F330" s="2" t="s">
        <v>4987</v>
      </c>
      <c r="G330" s="2"/>
      <c r="H330" s="2" t="s">
        <v>4988</v>
      </c>
    </row>
    <row r="331" spans="1:8">
      <c r="A331" s="3" t="s">
        <v>1310</v>
      </c>
      <c r="B331" s="2" t="s">
        <v>1311</v>
      </c>
      <c r="C331" s="2" t="s">
        <v>4987</v>
      </c>
      <c r="D331" s="3" t="s">
        <v>3651</v>
      </c>
      <c r="E331" s="2" t="s">
        <v>3652</v>
      </c>
      <c r="F331" s="2" t="s">
        <v>4986</v>
      </c>
      <c r="G331" s="2"/>
      <c r="H331" s="2" t="s">
        <v>4988</v>
      </c>
    </row>
    <row r="332" spans="1:8">
      <c r="A332" s="3" t="s">
        <v>1312</v>
      </c>
      <c r="B332" s="2" t="s">
        <v>1313</v>
      </c>
      <c r="C332" s="2" t="s">
        <v>4987</v>
      </c>
      <c r="D332" s="3" t="s">
        <v>3651</v>
      </c>
      <c r="E332" s="2" t="s">
        <v>3652</v>
      </c>
      <c r="F332" s="2" t="s">
        <v>4986</v>
      </c>
      <c r="G332" s="2"/>
      <c r="H332" s="2" t="s">
        <v>4988</v>
      </c>
    </row>
    <row r="333" spans="1:8">
      <c r="A333" s="3" t="s">
        <v>1314</v>
      </c>
      <c r="B333" s="2" t="s">
        <v>1315</v>
      </c>
      <c r="C333" s="2" t="s">
        <v>4987</v>
      </c>
      <c r="D333" s="3" t="s">
        <v>3651</v>
      </c>
      <c r="E333" s="2" t="s">
        <v>3652</v>
      </c>
      <c r="F333" s="2" t="s">
        <v>4986</v>
      </c>
      <c r="G333" s="2"/>
      <c r="H333" s="2" t="s">
        <v>4988</v>
      </c>
    </row>
    <row r="334" spans="1:8">
      <c r="A334" s="3" t="s">
        <v>1316</v>
      </c>
      <c r="B334" s="2" t="s">
        <v>1317</v>
      </c>
      <c r="C334" s="2" t="s">
        <v>4987</v>
      </c>
      <c r="D334" s="3" t="s">
        <v>3651</v>
      </c>
      <c r="E334" s="2" t="s">
        <v>3652</v>
      </c>
      <c r="F334" s="2" t="s">
        <v>4986</v>
      </c>
      <c r="G334" s="2"/>
      <c r="H334" s="2" t="s">
        <v>4988</v>
      </c>
    </row>
    <row r="335" spans="1:8">
      <c r="A335" s="3" t="s">
        <v>1318</v>
      </c>
      <c r="B335" s="2" t="s">
        <v>1319</v>
      </c>
      <c r="C335" s="2" t="s">
        <v>4987</v>
      </c>
      <c r="D335" s="3" t="s">
        <v>3651</v>
      </c>
      <c r="E335" s="2" t="s">
        <v>3652</v>
      </c>
      <c r="F335" s="2" t="s">
        <v>4986</v>
      </c>
      <c r="G335" s="2"/>
      <c r="H335" s="2" t="s">
        <v>4988</v>
      </c>
    </row>
    <row r="336" spans="1:8">
      <c r="A336" s="3" t="s">
        <v>1320</v>
      </c>
      <c r="B336" s="2" t="s">
        <v>1321</v>
      </c>
      <c r="C336" s="2" t="s">
        <v>4987</v>
      </c>
      <c r="D336" s="3" t="s">
        <v>1320</v>
      </c>
      <c r="E336" s="2" t="s">
        <v>1321</v>
      </c>
      <c r="F336" s="2" t="s">
        <v>4987</v>
      </c>
      <c r="G336" s="2"/>
      <c r="H336" s="2" t="s">
        <v>4988</v>
      </c>
    </row>
    <row r="337" spans="1:8">
      <c r="A337" s="3" t="s">
        <v>1322</v>
      </c>
      <c r="B337" s="2" t="s">
        <v>1323</v>
      </c>
      <c r="C337" s="2" t="s">
        <v>4987</v>
      </c>
      <c r="D337" s="3" t="s">
        <v>1322</v>
      </c>
      <c r="E337" s="2" t="s">
        <v>1323</v>
      </c>
      <c r="F337" s="2" t="s">
        <v>4986</v>
      </c>
      <c r="G337" s="2"/>
      <c r="H337" s="2" t="s">
        <v>4988</v>
      </c>
    </row>
    <row r="338" spans="1:8">
      <c r="A338" s="3" t="s">
        <v>1324</v>
      </c>
      <c r="B338" s="2" t="s">
        <v>1325</v>
      </c>
      <c r="C338" s="2" t="s">
        <v>4986</v>
      </c>
      <c r="D338" s="3" t="s">
        <v>1322</v>
      </c>
      <c r="E338" s="2" t="s">
        <v>1323</v>
      </c>
      <c r="F338" s="2" t="s">
        <v>4986</v>
      </c>
      <c r="G338" s="2"/>
      <c r="H338" s="2" t="s">
        <v>4988</v>
      </c>
    </row>
    <row r="339" spans="1:8">
      <c r="A339" s="3" t="s">
        <v>1324</v>
      </c>
      <c r="B339" s="2" t="s">
        <v>1325</v>
      </c>
      <c r="C339" s="2" t="s">
        <v>4986</v>
      </c>
      <c r="D339" s="3" t="s">
        <v>1324</v>
      </c>
      <c r="E339" s="2" t="s">
        <v>1325</v>
      </c>
      <c r="F339" s="2" t="s">
        <v>4987</v>
      </c>
      <c r="G339" s="2"/>
      <c r="H339" s="2" t="s">
        <v>4988</v>
      </c>
    </row>
    <row r="340" spans="1:8">
      <c r="A340" s="3" t="s">
        <v>1326</v>
      </c>
      <c r="B340" s="2" t="s">
        <v>1327</v>
      </c>
      <c r="C340" s="2" t="s">
        <v>4987</v>
      </c>
      <c r="D340" s="3" t="s">
        <v>3653</v>
      </c>
      <c r="E340" s="2" t="s">
        <v>3654</v>
      </c>
      <c r="F340" s="2" t="s">
        <v>4986</v>
      </c>
      <c r="G340" s="2"/>
      <c r="H340" s="2" t="s">
        <v>4988</v>
      </c>
    </row>
    <row r="341" spans="1:8">
      <c r="A341" s="3" t="s">
        <v>1328</v>
      </c>
      <c r="B341" s="2" t="s">
        <v>1329</v>
      </c>
      <c r="C341" s="2" t="s">
        <v>4987</v>
      </c>
      <c r="D341" s="3" t="s">
        <v>3653</v>
      </c>
      <c r="E341" s="2" t="s">
        <v>3654</v>
      </c>
      <c r="F341" s="2" t="s">
        <v>4986</v>
      </c>
      <c r="G341" s="2"/>
      <c r="H341" s="2" t="s">
        <v>4988</v>
      </c>
    </row>
    <row r="342" spans="1:8">
      <c r="A342" s="3" t="s">
        <v>1330</v>
      </c>
      <c r="B342" s="2" t="s">
        <v>1331</v>
      </c>
      <c r="C342" s="2" t="s">
        <v>4987</v>
      </c>
      <c r="D342" s="3" t="s">
        <v>3655</v>
      </c>
      <c r="E342" s="2" t="s">
        <v>3656</v>
      </c>
      <c r="F342" s="2" t="s">
        <v>4986</v>
      </c>
      <c r="G342" s="2"/>
      <c r="H342" s="2" t="s">
        <v>4988</v>
      </c>
    </row>
    <row r="343" spans="1:8">
      <c r="A343" s="3" t="s">
        <v>1332</v>
      </c>
      <c r="B343" s="2" t="s">
        <v>1333</v>
      </c>
      <c r="C343" s="2" t="s">
        <v>4986</v>
      </c>
      <c r="D343" s="3" t="s">
        <v>3636</v>
      </c>
      <c r="E343" s="2" t="s">
        <v>3637</v>
      </c>
      <c r="F343" s="2" t="s">
        <v>4986</v>
      </c>
      <c r="G343" s="2"/>
      <c r="H343" s="2" t="s">
        <v>4988</v>
      </c>
    </row>
    <row r="344" spans="1:8">
      <c r="A344" s="3" t="s">
        <v>1332</v>
      </c>
      <c r="B344" s="2" t="s">
        <v>1333</v>
      </c>
      <c r="C344" s="2" t="s">
        <v>4986</v>
      </c>
      <c r="D344" s="3" t="s">
        <v>3655</v>
      </c>
      <c r="E344" s="2" t="s">
        <v>3656</v>
      </c>
      <c r="F344" s="2" t="s">
        <v>4986</v>
      </c>
      <c r="G344" s="2"/>
      <c r="H344" s="2" t="s">
        <v>4988</v>
      </c>
    </row>
    <row r="345" spans="1:8">
      <c r="A345" s="3" t="s">
        <v>1334</v>
      </c>
      <c r="B345" s="2" t="s">
        <v>1335</v>
      </c>
      <c r="C345" s="2" t="s">
        <v>4987</v>
      </c>
      <c r="D345" s="3" t="s">
        <v>1334</v>
      </c>
      <c r="E345" s="2" t="s">
        <v>3657</v>
      </c>
      <c r="F345" s="2" t="s">
        <v>4987</v>
      </c>
      <c r="G345" s="2"/>
      <c r="H345" s="2" t="s">
        <v>4988</v>
      </c>
    </row>
    <row r="346" spans="1:8">
      <c r="A346" s="3" t="s">
        <v>1336</v>
      </c>
      <c r="B346" s="2" t="s">
        <v>1337</v>
      </c>
      <c r="C346" s="2" t="s">
        <v>4987</v>
      </c>
      <c r="D346" s="3" t="s">
        <v>1336</v>
      </c>
      <c r="E346" s="2" t="s">
        <v>3658</v>
      </c>
      <c r="F346" s="2" t="s">
        <v>4987</v>
      </c>
      <c r="G346" s="2"/>
      <c r="H346" s="2" t="s">
        <v>4988</v>
      </c>
    </row>
    <row r="347" spans="1:8">
      <c r="A347" s="3" t="s">
        <v>1338</v>
      </c>
      <c r="B347" s="2" t="s">
        <v>1339</v>
      </c>
      <c r="C347" s="2" t="s">
        <v>4987</v>
      </c>
      <c r="D347" s="3" t="s">
        <v>1338</v>
      </c>
      <c r="E347" s="2" t="s">
        <v>3659</v>
      </c>
      <c r="F347" s="2" t="s">
        <v>4987</v>
      </c>
      <c r="G347" s="2"/>
      <c r="H347" s="2" t="s">
        <v>4988</v>
      </c>
    </row>
    <row r="348" spans="1:8">
      <c r="A348" s="3" t="s">
        <v>1340</v>
      </c>
      <c r="B348" s="2" t="s">
        <v>1341</v>
      </c>
      <c r="C348" s="2" t="s">
        <v>4987</v>
      </c>
      <c r="D348" s="3" t="s">
        <v>1340</v>
      </c>
      <c r="E348" s="2" t="s">
        <v>3660</v>
      </c>
      <c r="F348" s="2" t="s">
        <v>4987</v>
      </c>
      <c r="G348" s="2"/>
      <c r="H348" s="2" t="s">
        <v>4988</v>
      </c>
    </row>
    <row r="349" spans="1:8">
      <c r="A349" s="3" t="s">
        <v>1342</v>
      </c>
      <c r="B349" s="2" t="s">
        <v>1343</v>
      </c>
      <c r="C349" s="2" t="s">
        <v>4986</v>
      </c>
      <c r="D349" s="3" t="s">
        <v>1092</v>
      </c>
      <c r="E349" s="2" t="s">
        <v>1093</v>
      </c>
      <c r="F349" s="2" t="s">
        <v>4986</v>
      </c>
      <c r="G349" s="2"/>
      <c r="H349" s="2" t="s">
        <v>4988</v>
      </c>
    </row>
    <row r="350" spans="1:8">
      <c r="A350" s="3" t="s">
        <v>1342</v>
      </c>
      <c r="B350" s="2" t="s">
        <v>1343</v>
      </c>
      <c r="C350" s="2" t="s">
        <v>4986</v>
      </c>
      <c r="D350" s="3" t="s">
        <v>1342</v>
      </c>
      <c r="E350" s="2" t="s">
        <v>1343</v>
      </c>
      <c r="F350" s="2" t="s">
        <v>4987</v>
      </c>
      <c r="G350" s="2"/>
      <c r="H350" s="2" t="s">
        <v>4988</v>
      </c>
    </row>
    <row r="351" spans="1:8">
      <c r="A351" s="3" t="s">
        <v>1344</v>
      </c>
      <c r="B351" s="2" t="s">
        <v>1345</v>
      </c>
      <c r="C351" s="2" t="s">
        <v>4987</v>
      </c>
      <c r="D351" s="3" t="s">
        <v>1344</v>
      </c>
      <c r="E351" s="2" t="s">
        <v>3661</v>
      </c>
      <c r="F351" s="2" t="s">
        <v>4987</v>
      </c>
      <c r="G351" s="2"/>
      <c r="H351" s="2" t="s">
        <v>4988</v>
      </c>
    </row>
    <row r="352" spans="1:8">
      <c r="A352" s="3" t="s">
        <v>1346</v>
      </c>
      <c r="B352" s="2" t="s">
        <v>1347</v>
      </c>
      <c r="C352" s="2" t="s">
        <v>4987</v>
      </c>
      <c r="D352" s="3" t="s">
        <v>1346</v>
      </c>
      <c r="E352" s="2" t="s">
        <v>3662</v>
      </c>
      <c r="F352" s="2" t="s">
        <v>4987</v>
      </c>
      <c r="G352" s="2"/>
      <c r="H352" s="2" t="s">
        <v>4988</v>
      </c>
    </row>
    <row r="353" spans="1:8">
      <c r="A353" s="3" t="s">
        <v>1348</v>
      </c>
      <c r="B353" s="2" t="s">
        <v>1349</v>
      </c>
      <c r="C353" s="2" t="s">
        <v>4987</v>
      </c>
      <c r="D353" s="3" t="s">
        <v>1348</v>
      </c>
      <c r="E353" s="2" t="s">
        <v>3663</v>
      </c>
      <c r="F353" s="2" t="s">
        <v>4987</v>
      </c>
      <c r="G353" s="2"/>
      <c r="H353" s="2" t="s">
        <v>4988</v>
      </c>
    </row>
    <row r="354" spans="1:8">
      <c r="A354" s="3" t="s">
        <v>1350</v>
      </c>
      <c r="B354" s="2" t="s">
        <v>1351</v>
      </c>
      <c r="C354" s="2" t="s">
        <v>4987</v>
      </c>
      <c r="D354" s="3" t="s">
        <v>1350</v>
      </c>
      <c r="E354" s="2" t="s">
        <v>3664</v>
      </c>
      <c r="F354" s="2" t="s">
        <v>4987</v>
      </c>
      <c r="G354" s="2"/>
      <c r="H354" s="2" t="s">
        <v>4988</v>
      </c>
    </row>
    <row r="355" spans="1:8">
      <c r="A355" s="3" t="s">
        <v>1352</v>
      </c>
      <c r="B355" s="2" t="s">
        <v>1353</v>
      </c>
      <c r="C355" s="2" t="s">
        <v>4987</v>
      </c>
      <c r="D355" s="3" t="s">
        <v>1352</v>
      </c>
      <c r="E355" s="2" t="s">
        <v>1353</v>
      </c>
      <c r="F355" s="2" t="s">
        <v>4987</v>
      </c>
      <c r="G355" s="2"/>
      <c r="H355" s="2" t="s">
        <v>4988</v>
      </c>
    </row>
    <row r="356" spans="1:8">
      <c r="A356" s="3" t="s">
        <v>1354</v>
      </c>
      <c r="B356" s="2" t="s">
        <v>1355</v>
      </c>
      <c r="C356" s="2" t="s">
        <v>4987</v>
      </c>
      <c r="D356" s="3" t="s">
        <v>1356</v>
      </c>
      <c r="E356" s="2" t="s">
        <v>3666</v>
      </c>
      <c r="F356" s="2" t="s">
        <v>4987</v>
      </c>
      <c r="G356" s="2"/>
      <c r="H356" s="2" t="s">
        <v>4988</v>
      </c>
    </row>
    <row r="357" spans="1:8">
      <c r="A357" s="3" t="s">
        <v>1356</v>
      </c>
      <c r="B357" s="2" t="s">
        <v>1357</v>
      </c>
      <c r="C357" s="2" t="s">
        <v>4987</v>
      </c>
      <c r="D357" s="3" t="s">
        <v>1354</v>
      </c>
      <c r="E357" s="2" t="s">
        <v>3665</v>
      </c>
      <c r="F357" s="2" t="s">
        <v>4987</v>
      </c>
      <c r="G357" s="2"/>
      <c r="H357" s="2" t="s">
        <v>4988</v>
      </c>
    </row>
    <row r="358" spans="1:8">
      <c r="A358" s="3" t="s">
        <v>1358</v>
      </c>
      <c r="B358" s="2" t="s">
        <v>1359</v>
      </c>
      <c r="C358" s="2" t="s">
        <v>4987</v>
      </c>
      <c r="D358" s="3" t="s">
        <v>1358</v>
      </c>
      <c r="E358" s="2" t="s">
        <v>3667</v>
      </c>
      <c r="F358" s="2" t="s">
        <v>4987</v>
      </c>
      <c r="G358" s="2"/>
      <c r="H358" s="2" t="s">
        <v>4988</v>
      </c>
    </row>
    <row r="359" spans="1:8">
      <c r="A359" s="3" t="s">
        <v>1360</v>
      </c>
      <c r="B359" s="2" t="s">
        <v>1361</v>
      </c>
      <c r="C359" s="2" t="s">
        <v>4987</v>
      </c>
      <c r="D359" s="3" t="s">
        <v>1360</v>
      </c>
      <c r="E359" s="2" t="s">
        <v>3668</v>
      </c>
      <c r="F359" s="2" t="s">
        <v>4987</v>
      </c>
      <c r="G359" s="2"/>
      <c r="H359" s="2" t="s">
        <v>4988</v>
      </c>
    </row>
    <row r="360" spans="1:8">
      <c r="A360" s="3" t="s">
        <v>1362</v>
      </c>
      <c r="B360" s="2" t="s">
        <v>1363</v>
      </c>
      <c r="C360" s="2" t="s">
        <v>4987</v>
      </c>
      <c r="D360" s="3" t="s">
        <v>1362</v>
      </c>
      <c r="E360" s="2" t="s">
        <v>3669</v>
      </c>
      <c r="F360" s="2" t="s">
        <v>4987</v>
      </c>
      <c r="G360" s="2"/>
      <c r="H360" s="2" t="s">
        <v>4988</v>
      </c>
    </row>
    <row r="361" spans="1:8">
      <c r="A361" s="3" t="s">
        <v>1364</v>
      </c>
      <c r="B361" s="2" t="s">
        <v>1365</v>
      </c>
      <c r="C361" s="2" t="s">
        <v>4987</v>
      </c>
      <c r="D361" s="3" t="s">
        <v>1364</v>
      </c>
      <c r="E361" s="2" t="s">
        <v>3670</v>
      </c>
      <c r="F361" s="2" t="s">
        <v>4987</v>
      </c>
      <c r="G361" s="2"/>
      <c r="H361" s="2" t="s">
        <v>4988</v>
      </c>
    </row>
    <row r="362" spans="1:8">
      <c r="A362" s="3" t="s">
        <v>1366</v>
      </c>
      <c r="B362" s="2" t="s">
        <v>1367</v>
      </c>
      <c r="C362" s="2" t="s">
        <v>4987</v>
      </c>
      <c r="D362" s="3" t="s">
        <v>1366</v>
      </c>
      <c r="E362" s="2" t="s">
        <v>3671</v>
      </c>
      <c r="F362" s="2" t="s">
        <v>4987</v>
      </c>
      <c r="G362" s="2"/>
      <c r="H362" s="2" t="s">
        <v>4988</v>
      </c>
    </row>
    <row r="363" spans="1:8">
      <c r="A363" s="3" t="s">
        <v>1368</v>
      </c>
      <c r="B363" s="2" t="s">
        <v>1369</v>
      </c>
      <c r="C363" s="2" t="s">
        <v>4987</v>
      </c>
      <c r="D363" s="3" t="s">
        <v>1368</v>
      </c>
      <c r="E363" s="2" t="s">
        <v>3672</v>
      </c>
      <c r="F363" s="2" t="s">
        <v>4987</v>
      </c>
      <c r="G363" s="2"/>
      <c r="H363" s="2" t="s">
        <v>4988</v>
      </c>
    </row>
    <row r="364" spans="1:8">
      <c r="A364" s="3" t="s">
        <v>1370</v>
      </c>
      <c r="B364" s="2" t="s">
        <v>1371</v>
      </c>
      <c r="C364" s="2" t="s">
        <v>4987</v>
      </c>
      <c r="D364" s="3" t="s">
        <v>1370</v>
      </c>
      <c r="E364" s="2" t="s">
        <v>3673</v>
      </c>
      <c r="F364" s="2" t="s">
        <v>4987</v>
      </c>
      <c r="G364" s="2"/>
      <c r="H364" s="2" t="s">
        <v>4988</v>
      </c>
    </row>
    <row r="365" spans="1:8">
      <c r="A365" s="3" t="s">
        <v>1372</v>
      </c>
      <c r="B365" s="2" t="s">
        <v>1373</v>
      </c>
      <c r="C365" s="2" t="s">
        <v>4987</v>
      </c>
      <c r="D365" s="3" t="s">
        <v>1372</v>
      </c>
      <c r="E365" s="2" t="s">
        <v>3674</v>
      </c>
      <c r="F365" s="2" t="s">
        <v>4987</v>
      </c>
      <c r="G365" s="2"/>
      <c r="H365" s="2" t="s">
        <v>4988</v>
      </c>
    </row>
    <row r="366" spans="1:8">
      <c r="A366" s="3" t="s">
        <v>1374</v>
      </c>
      <c r="B366" s="2" t="s">
        <v>1375</v>
      </c>
      <c r="C366" s="2" t="s">
        <v>4987</v>
      </c>
      <c r="D366" s="3" t="s">
        <v>3675</v>
      </c>
      <c r="E366" s="2" t="s">
        <v>3676</v>
      </c>
      <c r="F366" s="2" t="s">
        <v>4986</v>
      </c>
      <c r="G366" s="2"/>
      <c r="H366" s="2" t="s">
        <v>4988</v>
      </c>
    </row>
    <row r="367" spans="1:8">
      <c r="A367" s="3" t="s">
        <v>1376</v>
      </c>
      <c r="B367" s="2" t="s">
        <v>1377</v>
      </c>
      <c r="C367" s="2" t="s">
        <v>4987</v>
      </c>
      <c r="D367" s="3" t="s">
        <v>3675</v>
      </c>
      <c r="E367" s="2" t="s">
        <v>3676</v>
      </c>
      <c r="F367" s="2" t="s">
        <v>4986</v>
      </c>
      <c r="G367" s="2"/>
      <c r="H367" s="2" t="s">
        <v>4988</v>
      </c>
    </row>
    <row r="368" spans="1:8">
      <c r="A368" s="3" t="s">
        <v>1378</v>
      </c>
      <c r="B368" s="2" t="s">
        <v>1379</v>
      </c>
      <c r="C368" s="2" t="s">
        <v>4987</v>
      </c>
      <c r="D368" s="3" t="s">
        <v>3675</v>
      </c>
      <c r="E368" s="2" t="s">
        <v>3676</v>
      </c>
      <c r="F368" s="2" t="s">
        <v>4986</v>
      </c>
      <c r="G368" s="2"/>
      <c r="H368" s="2" t="s">
        <v>4988</v>
      </c>
    </row>
    <row r="369" spans="1:8">
      <c r="A369" s="3" t="s">
        <v>1380</v>
      </c>
      <c r="B369" s="2" t="s">
        <v>1381</v>
      </c>
      <c r="C369" s="2" t="s">
        <v>4987</v>
      </c>
      <c r="D369" s="3" t="s">
        <v>1380</v>
      </c>
      <c r="E369" s="2" t="s">
        <v>3677</v>
      </c>
      <c r="F369" s="2" t="s">
        <v>4987</v>
      </c>
      <c r="G369" s="2"/>
      <c r="H369" s="2" t="s">
        <v>4988</v>
      </c>
    </row>
    <row r="370" spans="1:8">
      <c r="A370" s="3" t="s">
        <v>1382</v>
      </c>
      <c r="B370" s="2" t="s">
        <v>1383</v>
      </c>
      <c r="C370" s="2" t="s">
        <v>4987</v>
      </c>
      <c r="D370" s="3" t="s">
        <v>3678</v>
      </c>
      <c r="E370" s="2" t="s">
        <v>3679</v>
      </c>
      <c r="F370" s="2" t="s">
        <v>4986</v>
      </c>
      <c r="G370" s="2"/>
      <c r="H370" s="2" t="s">
        <v>4988</v>
      </c>
    </row>
    <row r="371" spans="1:8">
      <c r="A371" s="3" t="s">
        <v>1384</v>
      </c>
      <c r="B371" s="2" t="s">
        <v>1385</v>
      </c>
      <c r="C371" s="2" t="s">
        <v>4987</v>
      </c>
      <c r="D371" s="3" t="s">
        <v>3678</v>
      </c>
      <c r="E371" s="2" t="s">
        <v>3679</v>
      </c>
      <c r="F371" s="2" t="s">
        <v>4986</v>
      </c>
      <c r="G371" s="2"/>
      <c r="H371" s="2" t="s">
        <v>4988</v>
      </c>
    </row>
    <row r="372" spans="1:8">
      <c r="A372" s="3" t="s">
        <v>1386</v>
      </c>
      <c r="B372" s="2" t="s">
        <v>1387</v>
      </c>
      <c r="C372" s="2" t="s">
        <v>4987</v>
      </c>
      <c r="D372" s="3" t="s">
        <v>3678</v>
      </c>
      <c r="E372" s="2" t="s">
        <v>3679</v>
      </c>
      <c r="F372" s="2" t="s">
        <v>4986</v>
      </c>
      <c r="G372" s="2"/>
      <c r="H372" s="2" t="s">
        <v>4988</v>
      </c>
    </row>
    <row r="373" spans="1:8">
      <c r="A373" s="3" t="s">
        <v>1388</v>
      </c>
      <c r="B373" s="2" t="s">
        <v>1389</v>
      </c>
      <c r="C373" s="2" t="s">
        <v>4987</v>
      </c>
      <c r="D373" s="3" t="s">
        <v>3678</v>
      </c>
      <c r="E373" s="2" t="s">
        <v>3679</v>
      </c>
      <c r="F373" s="2" t="s">
        <v>4986</v>
      </c>
      <c r="G373" s="2"/>
      <c r="H373" s="2" t="s">
        <v>4988</v>
      </c>
    </row>
    <row r="374" spans="1:8">
      <c r="A374" s="3" t="s">
        <v>1390</v>
      </c>
      <c r="B374" s="2" t="s">
        <v>1391</v>
      </c>
      <c r="C374" s="2" t="s">
        <v>4987</v>
      </c>
      <c r="D374" s="3" t="s">
        <v>3680</v>
      </c>
      <c r="E374" s="2" t="s">
        <v>3681</v>
      </c>
      <c r="F374" s="2" t="s">
        <v>4986</v>
      </c>
      <c r="G374" s="2"/>
      <c r="H374" s="2" t="s">
        <v>4988</v>
      </c>
    </row>
    <row r="375" spans="1:8">
      <c r="A375" s="3" t="s">
        <v>1392</v>
      </c>
      <c r="B375" s="2" t="s">
        <v>1393</v>
      </c>
      <c r="C375" s="2" t="s">
        <v>4987</v>
      </c>
      <c r="D375" s="3" t="s">
        <v>3678</v>
      </c>
      <c r="E375" s="2" t="s">
        <v>3679</v>
      </c>
      <c r="F375" s="2" t="s">
        <v>4986</v>
      </c>
      <c r="G375" s="2"/>
      <c r="H375" s="2" t="s">
        <v>4988</v>
      </c>
    </row>
    <row r="376" spans="1:8">
      <c r="A376" s="3" t="s">
        <v>1394</v>
      </c>
      <c r="B376" s="2" t="s">
        <v>1395</v>
      </c>
      <c r="C376" s="2" t="s">
        <v>4987</v>
      </c>
      <c r="D376" s="3" t="s">
        <v>3680</v>
      </c>
      <c r="E376" s="2" t="s">
        <v>3681</v>
      </c>
      <c r="F376" s="2" t="s">
        <v>4986</v>
      </c>
      <c r="G376" s="2"/>
      <c r="H376" s="2" t="s">
        <v>4988</v>
      </c>
    </row>
    <row r="377" spans="1:8">
      <c r="A377" s="3" t="s">
        <v>1396</v>
      </c>
      <c r="B377" s="2" t="s">
        <v>1397</v>
      </c>
      <c r="C377" s="2" t="s">
        <v>4987</v>
      </c>
      <c r="D377" s="3" t="s">
        <v>3680</v>
      </c>
      <c r="E377" s="2" t="s">
        <v>3681</v>
      </c>
      <c r="F377" s="2" t="s">
        <v>4986</v>
      </c>
      <c r="G377" s="2"/>
      <c r="H377" s="2" t="s">
        <v>4988</v>
      </c>
    </row>
    <row r="378" spans="1:8">
      <c r="A378" s="3" t="s">
        <v>1398</v>
      </c>
      <c r="B378" s="2" t="s">
        <v>1399</v>
      </c>
      <c r="C378" s="2" t="s">
        <v>4987</v>
      </c>
      <c r="D378" s="3" t="s">
        <v>1398</v>
      </c>
      <c r="E378" s="2" t="s">
        <v>3682</v>
      </c>
      <c r="F378" s="2" t="s">
        <v>4986</v>
      </c>
      <c r="G378" s="2"/>
      <c r="H378" s="2" t="s">
        <v>4988</v>
      </c>
    </row>
    <row r="379" spans="1:8">
      <c r="A379" s="3" t="s">
        <v>1400</v>
      </c>
      <c r="B379" s="2" t="s">
        <v>1401</v>
      </c>
      <c r="C379" s="2" t="s">
        <v>4986</v>
      </c>
      <c r="D379" s="3" t="s">
        <v>1400</v>
      </c>
      <c r="E379" s="2" t="s">
        <v>3683</v>
      </c>
      <c r="F379" s="2" t="s">
        <v>4987</v>
      </c>
      <c r="G379" s="2"/>
      <c r="H379" s="2" t="s">
        <v>4988</v>
      </c>
    </row>
    <row r="380" spans="1:8">
      <c r="A380" s="3" t="s">
        <v>1400</v>
      </c>
      <c r="B380" s="2" t="s">
        <v>1401</v>
      </c>
      <c r="C380" s="2" t="s">
        <v>4986</v>
      </c>
      <c r="D380" s="3" t="s">
        <v>3710</v>
      </c>
      <c r="E380" s="2" t="s">
        <v>3711</v>
      </c>
      <c r="F380" s="2" t="s">
        <v>4986</v>
      </c>
      <c r="G380" s="2"/>
      <c r="H380" s="2" t="s">
        <v>4988</v>
      </c>
    </row>
    <row r="381" spans="1:8">
      <c r="A381" s="3" t="s">
        <v>1402</v>
      </c>
      <c r="B381" s="2" t="s">
        <v>1403</v>
      </c>
      <c r="C381" s="2" t="s">
        <v>4987</v>
      </c>
      <c r="D381" s="3" t="s">
        <v>1402</v>
      </c>
      <c r="E381" s="2" t="s">
        <v>3684</v>
      </c>
      <c r="F381" s="2" t="s">
        <v>4987</v>
      </c>
      <c r="G381" s="2"/>
      <c r="H381" s="2" t="s">
        <v>4988</v>
      </c>
    </row>
    <row r="382" spans="1:8">
      <c r="A382" s="3" t="s">
        <v>1404</v>
      </c>
      <c r="B382" s="2" t="s">
        <v>1405</v>
      </c>
      <c r="C382" s="2" t="s">
        <v>4987</v>
      </c>
      <c r="D382" s="3" t="s">
        <v>3685</v>
      </c>
      <c r="E382" s="2" t="s">
        <v>1405</v>
      </c>
      <c r="F382" s="2" t="s">
        <v>4986</v>
      </c>
      <c r="G382" s="2"/>
      <c r="H382" s="2" t="s">
        <v>4988</v>
      </c>
    </row>
    <row r="383" spans="1:8">
      <c r="A383" s="3" t="s">
        <v>1406</v>
      </c>
      <c r="B383" s="2" t="s">
        <v>1407</v>
      </c>
      <c r="C383" s="2" t="s">
        <v>4987</v>
      </c>
      <c r="D383" s="3" t="s">
        <v>3688</v>
      </c>
      <c r="E383" s="2" t="s">
        <v>3689</v>
      </c>
      <c r="F383" s="2" t="s">
        <v>4987</v>
      </c>
      <c r="G383" s="2"/>
      <c r="H383" s="2" t="s">
        <v>4988</v>
      </c>
    </row>
    <row r="384" spans="1:8">
      <c r="A384" s="3" t="s">
        <v>1408</v>
      </c>
      <c r="B384" s="2" t="s">
        <v>1409</v>
      </c>
      <c r="C384" s="2" t="s">
        <v>4987</v>
      </c>
      <c r="D384" s="3" t="s">
        <v>3686</v>
      </c>
      <c r="E384" s="2" t="s">
        <v>3687</v>
      </c>
      <c r="F384" s="2" t="s">
        <v>4987</v>
      </c>
      <c r="G384" s="2"/>
      <c r="H384" s="2" t="s">
        <v>4988</v>
      </c>
    </row>
    <row r="385" spans="1:8">
      <c r="A385" s="3" t="s">
        <v>1410</v>
      </c>
      <c r="B385" s="2" t="s">
        <v>1411</v>
      </c>
      <c r="C385" s="2" t="s">
        <v>4987</v>
      </c>
      <c r="D385" s="3" t="s">
        <v>1414</v>
      </c>
      <c r="E385" s="2" t="s">
        <v>3690</v>
      </c>
      <c r="F385" s="2" t="s">
        <v>4986</v>
      </c>
      <c r="G385" s="2"/>
      <c r="H385" s="2" t="s">
        <v>4988</v>
      </c>
    </row>
    <row r="386" spans="1:8">
      <c r="A386" s="3" t="s">
        <v>1412</v>
      </c>
      <c r="B386" s="2" t="s">
        <v>1413</v>
      </c>
      <c r="C386" s="2" t="s">
        <v>4987</v>
      </c>
      <c r="D386" s="3" t="s">
        <v>1414</v>
      </c>
      <c r="E386" s="2" t="s">
        <v>3690</v>
      </c>
      <c r="F386" s="2" t="s">
        <v>4986</v>
      </c>
      <c r="G386" s="2"/>
      <c r="H386" s="2" t="s">
        <v>4988</v>
      </c>
    </row>
    <row r="387" spans="1:8">
      <c r="A387" s="3" t="s">
        <v>1414</v>
      </c>
      <c r="B387" s="2" t="s">
        <v>1415</v>
      </c>
      <c r="C387" s="2" t="s">
        <v>4987</v>
      </c>
      <c r="D387" s="3" t="s">
        <v>3691</v>
      </c>
      <c r="E387" s="2" t="s">
        <v>3692</v>
      </c>
      <c r="F387" s="2" t="s">
        <v>4987</v>
      </c>
      <c r="G387" s="2"/>
      <c r="H387" s="2" t="s">
        <v>4988</v>
      </c>
    </row>
    <row r="388" spans="1:8">
      <c r="A388" s="3" t="s">
        <v>1416</v>
      </c>
      <c r="B388" s="2" t="s">
        <v>1417</v>
      </c>
      <c r="C388" s="2" t="s">
        <v>4987</v>
      </c>
      <c r="D388" s="3" t="s">
        <v>1422</v>
      </c>
      <c r="E388" s="2" t="s">
        <v>3693</v>
      </c>
      <c r="F388" s="2" t="s">
        <v>4986</v>
      </c>
      <c r="G388" s="2"/>
      <c r="H388" s="2" t="s">
        <v>4988</v>
      </c>
    </row>
    <row r="389" spans="1:8">
      <c r="A389" s="3" t="s">
        <v>1418</v>
      </c>
      <c r="B389" s="2" t="s">
        <v>1419</v>
      </c>
      <c r="C389" s="2" t="s">
        <v>4987</v>
      </c>
      <c r="D389" s="3" t="s">
        <v>1422</v>
      </c>
      <c r="E389" s="2" t="s">
        <v>3693</v>
      </c>
      <c r="F389" s="2" t="s">
        <v>4986</v>
      </c>
      <c r="G389" s="2"/>
      <c r="H389" s="2" t="s">
        <v>4988</v>
      </c>
    </row>
    <row r="390" spans="1:8">
      <c r="A390" s="3" t="s">
        <v>1420</v>
      </c>
      <c r="B390" s="2" t="s">
        <v>1421</v>
      </c>
      <c r="C390" s="2" t="s">
        <v>4986</v>
      </c>
      <c r="D390" s="3" t="s">
        <v>1422</v>
      </c>
      <c r="E390" s="2" t="s">
        <v>3693</v>
      </c>
      <c r="F390" s="2" t="s">
        <v>4986</v>
      </c>
      <c r="G390" s="2"/>
      <c r="H390" s="2" t="s">
        <v>4988</v>
      </c>
    </row>
    <row r="391" spans="1:8">
      <c r="A391" s="3" t="s">
        <v>1420</v>
      </c>
      <c r="B391" s="2" t="s">
        <v>1421</v>
      </c>
      <c r="C391" s="2" t="s">
        <v>4986</v>
      </c>
      <c r="D391" s="3" t="s">
        <v>1424</v>
      </c>
      <c r="E391" s="2" t="s">
        <v>3694</v>
      </c>
      <c r="F391" s="2" t="s">
        <v>4987</v>
      </c>
      <c r="G391" s="2"/>
      <c r="H391" s="2" t="s">
        <v>4988</v>
      </c>
    </row>
    <row r="392" spans="1:8">
      <c r="A392" s="3" t="s">
        <v>1422</v>
      </c>
      <c r="B392" s="2" t="s">
        <v>1423</v>
      </c>
      <c r="C392" s="2" t="s">
        <v>4987</v>
      </c>
      <c r="D392" s="3" t="s">
        <v>3695</v>
      </c>
      <c r="E392" s="2" t="s">
        <v>3696</v>
      </c>
      <c r="F392" s="2" t="s">
        <v>4987</v>
      </c>
      <c r="G392" s="2"/>
      <c r="H392" s="2" t="s">
        <v>4988</v>
      </c>
    </row>
    <row r="393" spans="1:8">
      <c r="A393" s="3" t="s">
        <v>1424</v>
      </c>
      <c r="B393" s="2" t="s">
        <v>1425</v>
      </c>
      <c r="C393" s="2" t="s">
        <v>4987</v>
      </c>
      <c r="D393" s="3" t="s">
        <v>3697</v>
      </c>
      <c r="E393" s="2" t="s">
        <v>3698</v>
      </c>
      <c r="F393" s="2" t="s">
        <v>4987</v>
      </c>
      <c r="G393" s="2"/>
      <c r="H393" s="2" t="s">
        <v>4988</v>
      </c>
    </row>
    <row r="394" spans="1:8">
      <c r="A394" s="3" t="s">
        <v>1426</v>
      </c>
      <c r="B394" s="2" t="s">
        <v>1427</v>
      </c>
      <c r="C394" s="2" t="s">
        <v>4987</v>
      </c>
      <c r="D394" s="3" t="s">
        <v>3699</v>
      </c>
      <c r="E394" s="2" t="s">
        <v>1427</v>
      </c>
      <c r="F394" s="2" t="s">
        <v>4987</v>
      </c>
      <c r="G394" s="2"/>
      <c r="H394" s="2" t="s">
        <v>4988</v>
      </c>
    </row>
    <row r="395" spans="1:8">
      <c r="A395" s="3" t="s">
        <v>1428</v>
      </c>
      <c r="B395" s="2" t="s">
        <v>1429</v>
      </c>
      <c r="C395" s="2" t="s">
        <v>4987</v>
      </c>
      <c r="D395" s="3" t="s">
        <v>3700</v>
      </c>
      <c r="E395" s="2" t="s">
        <v>1429</v>
      </c>
      <c r="F395" s="2" t="s">
        <v>4987</v>
      </c>
      <c r="G395" s="2"/>
      <c r="H395" s="2" t="s">
        <v>4988</v>
      </c>
    </row>
    <row r="396" spans="1:8">
      <c r="A396" s="3" t="s">
        <v>1430</v>
      </c>
      <c r="B396" s="2" t="s">
        <v>1431</v>
      </c>
      <c r="C396" s="2" t="s">
        <v>4987</v>
      </c>
      <c r="D396" s="3" t="s">
        <v>3701</v>
      </c>
      <c r="E396" s="2" t="s">
        <v>1431</v>
      </c>
      <c r="F396" s="2" t="s">
        <v>4987</v>
      </c>
      <c r="G396" s="2"/>
      <c r="H396" s="2" t="s">
        <v>4988</v>
      </c>
    </row>
    <row r="397" spans="1:8">
      <c r="A397" s="3" t="s">
        <v>1432</v>
      </c>
      <c r="B397" s="2" t="s">
        <v>1433</v>
      </c>
      <c r="C397" s="2" t="s">
        <v>4987</v>
      </c>
      <c r="D397" s="3" t="s">
        <v>1432</v>
      </c>
      <c r="E397" s="2" t="s">
        <v>3702</v>
      </c>
      <c r="F397" s="2" t="s">
        <v>4987</v>
      </c>
      <c r="G397" s="2"/>
      <c r="H397" s="2" t="s">
        <v>4988</v>
      </c>
    </row>
    <row r="398" spans="1:8">
      <c r="A398" s="3" t="s">
        <v>1434</v>
      </c>
      <c r="B398" s="2" t="s">
        <v>1435</v>
      </c>
      <c r="C398" s="2" t="s">
        <v>4987</v>
      </c>
      <c r="D398" s="3" t="s">
        <v>1434</v>
      </c>
      <c r="E398" s="2" t="s">
        <v>3703</v>
      </c>
      <c r="F398" s="2" t="s">
        <v>4987</v>
      </c>
      <c r="G398" s="2"/>
      <c r="H398" s="2" t="s">
        <v>4988</v>
      </c>
    </row>
    <row r="399" spans="1:8">
      <c r="A399" s="3" t="s">
        <v>1436</v>
      </c>
      <c r="B399" s="2" t="s">
        <v>1437</v>
      </c>
      <c r="C399" s="2" t="s">
        <v>4987</v>
      </c>
      <c r="D399" s="3" t="s">
        <v>1436</v>
      </c>
      <c r="E399" s="2" t="s">
        <v>1437</v>
      </c>
      <c r="F399" s="2" t="s">
        <v>4987</v>
      </c>
      <c r="G399" s="2"/>
      <c r="H399" s="2" t="s">
        <v>4988</v>
      </c>
    </row>
    <row r="400" spans="1:8">
      <c r="A400" s="3" t="s">
        <v>1438</v>
      </c>
      <c r="B400" s="2" t="s">
        <v>1439</v>
      </c>
      <c r="C400" s="2" t="s">
        <v>4987</v>
      </c>
      <c r="D400" s="3" t="s">
        <v>1440</v>
      </c>
      <c r="E400" s="2" t="s">
        <v>3704</v>
      </c>
      <c r="F400" s="2" t="s">
        <v>4987</v>
      </c>
      <c r="G400" s="2"/>
      <c r="H400" s="2" t="s">
        <v>4988</v>
      </c>
    </row>
    <row r="401" spans="1:8">
      <c r="A401" s="3" t="s">
        <v>1440</v>
      </c>
      <c r="B401" s="2" t="s">
        <v>1441</v>
      </c>
      <c r="C401" s="2" t="s">
        <v>4987</v>
      </c>
      <c r="D401" s="3" t="s">
        <v>1438</v>
      </c>
      <c r="E401" s="2" t="s">
        <v>1441</v>
      </c>
      <c r="F401" s="2" t="s">
        <v>4987</v>
      </c>
      <c r="G401" s="2"/>
      <c r="H401" s="2" t="s">
        <v>4988</v>
      </c>
    </row>
    <row r="402" spans="1:8">
      <c r="A402" s="3" t="s">
        <v>1442</v>
      </c>
      <c r="B402" s="2" t="s">
        <v>1443</v>
      </c>
      <c r="C402" s="2" t="s">
        <v>4987</v>
      </c>
      <c r="D402" s="3" t="s">
        <v>1442</v>
      </c>
      <c r="E402" s="2" t="s">
        <v>1443</v>
      </c>
      <c r="F402" s="2" t="s">
        <v>4987</v>
      </c>
      <c r="G402" s="2"/>
      <c r="H402" s="2" t="s">
        <v>4988</v>
      </c>
    </row>
    <row r="403" spans="1:8">
      <c r="A403" s="3" t="s">
        <v>1444</v>
      </c>
      <c r="B403" s="2" t="s">
        <v>1445</v>
      </c>
      <c r="C403" s="2" t="s">
        <v>4986</v>
      </c>
      <c r="D403" s="3" t="s">
        <v>3707</v>
      </c>
      <c r="E403" s="2" t="s">
        <v>3708</v>
      </c>
      <c r="F403" s="2" t="s">
        <v>4987</v>
      </c>
      <c r="G403" s="2"/>
      <c r="H403" s="2" t="s">
        <v>4988</v>
      </c>
    </row>
    <row r="404" spans="1:8">
      <c r="A404" s="3" t="s">
        <v>1444</v>
      </c>
      <c r="B404" s="2" t="s">
        <v>1445</v>
      </c>
      <c r="C404" s="2" t="s">
        <v>4986</v>
      </c>
      <c r="D404" s="3" t="s">
        <v>3710</v>
      </c>
      <c r="E404" s="2" t="s">
        <v>3711</v>
      </c>
      <c r="F404" s="2" t="s">
        <v>4986</v>
      </c>
      <c r="G404" s="2"/>
      <c r="H404" s="2" t="s">
        <v>4988</v>
      </c>
    </row>
    <row r="405" spans="1:8">
      <c r="A405" s="3" t="s">
        <v>1446</v>
      </c>
      <c r="B405" s="2" t="s">
        <v>1447</v>
      </c>
      <c r="C405" s="2" t="s">
        <v>4987</v>
      </c>
      <c r="D405" s="3" t="s">
        <v>1446</v>
      </c>
      <c r="E405" s="2" t="s">
        <v>3709</v>
      </c>
      <c r="F405" s="2" t="s">
        <v>4987</v>
      </c>
      <c r="G405" s="2"/>
      <c r="H405" s="2" t="s">
        <v>4988</v>
      </c>
    </row>
    <row r="406" spans="1:8">
      <c r="A406" s="3" t="s">
        <v>1448</v>
      </c>
      <c r="B406" s="2" t="s">
        <v>1449</v>
      </c>
      <c r="C406" s="2" t="s">
        <v>4986</v>
      </c>
      <c r="D406" s="3" t="s">
        <v>1398</v>
      </c>
      <c r="E406" s="2" t="s">
        <v>3682</v>
      </c>
      <c r="F406" s="2" t="s">
        <v>4986</v>
      </c>
      <c r="G406" s="2" t="s">
        <v>233</v>
      </c>
      <c r="H406" s="2" t="s">
        <v>4988</v>
      </c>
    </row>
    <row r="407" spans="1:8">
      <c r="A407" s="3" t="s">
        <v>1448</v>
      </c>
      <c r="B407" s="2" t="s">
        <v>1449</v>
      </c>
      <c r="C407" s="2" t="s">
        <v>4986</v>
      </c>
      <c r="D407" s="3" t="s">
        <v>3705</v>
      </c>
      <c r="E407" s="2" t="s">
        <v>3706</v>
      </c>
      <c r="F407" s="2" t="s">
        <v>4987</v>
      </c>
      <c r="G407" s="2"/>
      <c r="H407" s="2" t="s">
        <v>4988</v>
      </c>
    </row>
    <row r="408" spans="1:8">
      <c r="A408" s="3" t="s">
        <v>1448</v>
      </c>
      <c r="B408" s="2" t="s">
        <v>1449</v>
      </c>
      <c r="C408" s="2" t="s">
        <v>4986</v>
      </c>
      <c r="D408" s="3" t="s">
        <v>3710</v>
      </c>
      <c r="E408" s="2" t="s">
        <v>3711</v>
      </c>
      <c r="F408" s="2" t="s">
        <v>4986</v>
      </c>
      <c r="G408" s="2"/>
      <c r="H408" s="2" t="s">
        <v>4988</v>
      </c>
    </row>
    <row r="409" spans="1:8">
      <c r="A409" s="3" t="s">
        <v>1448</v>
      </c>
      <c r="B409" s="2" t="s">
        <v>1449</v>
      </c>
      <c r="C409" s="2" t="s">
        <v>4986</v>
      </c>
      <c r="D409" s="3" t="s">
        <v>3712</v>
      </c>
      <c r="E409" s="2" t="s">
        <v>3713</v>
      </c>
      <c r="F409" s="2" t="s">
        <v>4987</v>
      </c>
      <c r="G409" s="2"/>
      <c r="H409" s="2" t="s">
        <v>4988</v>
      </c>
    </row>
    <row r="410" spans="1:8">
      <c r="A410" s="3" t="s">
        <v>1448</v>
      </c>
      <c r="B410" s="2" t="s">
        <v>1449</v>
      </c>
      <c r="C410" s="2" t="s">
        <v>4986</v>
      </c>
      <c r="D410" s="3" t="s">
        <v>3714</v>
      </c>
      <c r="E410" s="2" t="s">
        <v>3715</v>
      </c>
      <c r="F410" s="2" t="s">
        <v>4987</v>
      </c>
      <c r="G410" s="2"/>
      <c r="H410" s="2" t="s">
        <v>4988</v>
      </c>
    </row>
    <row r="411" spans="1:8">
      <c r="A411" s="3" t="s">
        <v>1448</v>
      </c>
      <c r="B411" s="2" t="s">
        <v>1449</v>
      </c>
      <c r="C411" s="2" t="s">
        <v>4986</v>
      </c>
      <c r="D411" s="3" t="s">
        <v>3896</v>
      </c>
      <c r="E411" s="2" t="s">
        <v>3897</v>
      </c>
      <c r="F411" s="2" t="s">
        <v>4986</v>
      </c>
      <c r="G411" s="2"/>
      <c r="H411" s="2" t="s">
        <v>4988</v>
      </c>
    </row>
    <row r="412" spans="1:8">
      <c r="A412" s="3" t="s">
        <v>1450</v>
      </c>
      <c r="B412" s="2" t="s">
        <v>1451</v>
      </c>
      <c r="C412" s="2" t="s">
        <v>4986</v>
      </c>
      <c r="D412" s="3" t="s">
        <v>3716</v>
      </c>
      <c r="E412" s="2" t="s">
        <v>3717</v>
      </c>
      <c r="F412" s="2" t="s">
        <v>4987</v>
      </c>
      <c r="G412" s="2"/>
      <c r="H412" s="2" t="s">
        <v>4988</v>
      </c>
    </row>
    <row r="413" spans="1:8">
      <c r="A413" s="3" t="s">
        <v>1450</v>
      </c>
      <c r="B413" s="2" t="s">
        <v>1451</v>
      </c>
      <c r="C413" s="2" t="s">
        <v>4986</v>
      </c>
      <c r="D413" s="3" t="s">
        <v>3718</v>
      </c>
      <c r="E413" s="2" t="s">
        <v>3719</v>
      </c>
      <c r="F413" s="2" t="s">
        <v>4987</v>
      </c>
      <c r="G413" s="2"/>
      <c r="H413" s="2" t="s">
        <v>4988</v>
      </c>
    </row>
    <row r="414" spans="1:8">
      <c r="A414" s="3" t="s">
        <v>1450</v>
      </c>
      <c r="B414" s="2" t="s">
        <v>1451</v>
      </c>
      <c r="C414" s="2" t="s">
        <v>4986</v>
      </c>
      <c r="D414" s="3" t="s">
        <v>1484</v>
      </c>
      <c r="E414" s="2" t="s">
        <v>1485</v>
      </c>
      <c r="F414" s="2" t="s">
        <v>4986</v>
      </c>
      <c r="G414" s="2"/>
      <c r="H414" s="2" t="s">
        <v>4988</v>
      </c>
    </row>
    <row r="415" spans="1:8">
      <c r="A415" s="3" t="s">
        <v>1452</v>
      </c>
      <c r="B415" s="2" t="s">
        <v>1453</v>
      </c>
      <c r="C415" s="2" t="s">
        <v>4987</v>
      </c>
      <c r="D415" s="3" t="s">
        <v>1452</v>
      </c>
      <c r="E415" s="2" t="s">
        <v>3720</v>
      </c>
      <c r="F415" s="2" t="s">
        <v>4987</v>
      </c>
      <c r="G415" s="2"/>
      <c r="H415" s="2" t="s">
        <v>4988</v>
      </c>
    </row>
    <row r="416" spans="1:8">
      <c r="A416" s="3" t="s">
        <v>1454</v>
      </c>
      <c r="B416" s="2" t="s">
        <v>1455</v>
      </c>
      <c r="C416" s="2" t="s">
        <v>4986</v>
      </c>
      <c r="D416" s="3" t="s">
        <v>1454</v>
      </c>
      <c r="E416" s="2" t="s">
        <v>1455</v>
      </c>
      <c r="F416" s="2" t="s">
        <v>4986</v>
      </c>
      <c r="G416" s="2"/>
      <c r="H416" s="2" t="s">
        <v>4988</v>
      </c>
    </row>
    <row r="417" spans="1:8">
      <c r="A417" s="3" t="s">
        <v>1454</v>
      </c>
      <c r="B417" s="2" t="s">
        <v>1455</v>
      </c>
      <c r="C417" s="2" t="s">
        <v>4986</v>
      </c>
      <c r="D417" s="3" t="s">
        <v>3776</v>
      </c>
      <c r="E417" s="2" t="s">
        <v>3777</v>
      </c>
      <c r="F417" s="2" t="s">
        <v>4987</v>
      </c>
      <c r="G417" s="2"/>
      <c r="H417" s="2" t="s">
        <v>4988</v>
      </c>
    </row>
    <row r="418" spans="1:8">
      <c r="A418" s="3" t="s">
        <v>1456</v>
      </c>
      <c r="B418" s="2" t="s">
        <v>1457</v>
      </c>
      <c r="C418" s="2" t="s">
        <v>4987</v>
      </c>
      <c r="D418" s="3" t="s">
        <v>3721</v>
      </c>
      <c r="E418" s="2" t="s">
        <v>3722</v>
      </c>
      <c r="F418" s="2" t="s">
        <v>4987</v>
      </c>
      <c r="G418" s="2"/>
      <c r="H418" s="2" t="s">
        <v>4988</v>
      </c>
    </row>
    <row r="419" spans="1:8">
      <c r="A419" s="3" t="s">
        <v>1458</v>
      </c>
      <c r="B419" s="2" t="s">
        <v>1459</v>
      </c>
      <c r="C419" s="2" t="s">
        <v>4987</v>
      </c>
      <c r="D419" s="3" t="s">
        <v>3724</v>
      </c>
      <c r="E419" s="2" t="s">
        <v>3725</v>
      </c>
      <c r="F419" s="2" t="s">
        <v>4987</v>
      </c>
      <c r="G419" s="2"/>
      <c r="H419" s="2" t="s">
        <v>4988</v>
      </c>
    </row>
    <row r="420" spans="1:8">
      <c r="A420" s="3" t="s">
        <v>1460</v>
      </c>
      <c r="B420" s="2" t="s">
        <v>1461</v>
      </c>
      <c r="C420" s="2" t="s">
        <v>4987</v>
      </c>
      <c r="D420" s="3" t="s">
        <v>3727</v>
      </c>
      <c r="E420" s="2" t="s">
        <v>3728</v>
      </c>
      <c r="F420" s="2" t="s">
        <v>4987</v>
      </c>
      <c r="G420" s="2"/>
      <c r="H420" s="2" t="s">
        <v>4988</v>
      </c>
    </row>
    <row r="421" spans="1:8">
      <c r="A421" s="3" t="s">
        <v>1462</v>
      </c>
      <c r="B421" s="2" t="s">
        <v>1463</v>
      </c>
      <c r="C421" s="2" t="s">
        <v>4986</v>
      </c>
      <c r="D421" s="3" t="s">
        <v>1454</v>
      </c>
      <c r="E421" s="2" t="s">
        <v>1455</v>
      </c>
      <c r="F421" s="2" t="s">
        <v>4986</v>
      </c>
      <c r="G421" s="2"/>
      <c r="H421" s="2" t="s">
        <v>4988</v>
      </c>
    </row>
    <row r="422" spans="1:8">
      <c r="A422" s="3" t="s">
        <v>1462</v>
      </c>
      <c r="B422" s="2" t="s">
        <v>1463</v>
      </c>
      <c r="C422" s="2" t="s">
        <v>4986</v>
      </c>
      <c r="D422" s="3" t="s">
        <v>1460</v>
      </c>
      <c r="E422" s="2" t="s">
        <v>3726</v>
      </c>
      <c r="F422" s="2" t="s">
        <v>4987</v>
      </c>
      <c r="G422" s="2"/>
      <c r="H422" s="2" t="s">
        <v>4988</v>
      </c>
    </row>
    <row r="423" spans="1:8">
      <c r="A423" s="3" t="s">
        <v>1464</v>
      </c>
      <c r="B423" s="2" t="s">
        <v>1465</v>
      </c>
      <c r="C423" s="2" t="s">
        <v>4986</v>
      </c>
      <c r="D423" s="3" t="s">
        <v>1464</v>
      </c>
      <c r="E423" s="2" t="s">
        <v>1465</v>
      </c>
      <c r="F423" s="2" t="s">
        <v>4987</v>
      </c>
      <c r="G423" s="2"/>
      <c r="H423" s="2" t="s">
        <v>4988</v>
      </c>
    </row>
    <row r="424" spans="1:8">
      <c r="A424" s="3" t="s">
        <v>1464</v>
      </c>
      <c r="B424" s="2" t="s">
        <v>1465</v>
      </c>
      <c r="C424" s="2" t="s">
        <v>4986</v>
      </c>
      <c r="D424" s="3" t="s">
        <v>1466</v>
      </c>
      <c r="E424" s="2" t="s">
        <v>3729</v>
      </c>
      <c r="F424" s="2" t="s">
        <v>4986</v>
      </c>
      <c r="G424" s="2"/>
      <c r="H424" s="2" t="s">
        <v>4988</v>
      </c>
    </row>
    <row r="425" spans="1:8">
      <c r="A425" s="3" t="s">
        <v>1466</v>
      </c>
      <c r="B425" s="2" t="s">
        <v>1467</v>
      </c>
      <c r="C425" s="2" t="s">
        <v>4987</v>
      </c>
      <c r="D425" s="3" t="s">
        <v>3723</v>
      </c>
      <c r="E425" s="2" t="s">
        <v>1467</v>
      </c>
      <c r="F425" s="2" t="s">
        <v>4987</v>
      </c>
      <c r="G425" s="2"/>
      <c r="H425" s="2" t="s">
        <v>4988</v>
      </c>
    </row>
    <row r="426" spans="1:8">
      <c r="A426" s="3" t="s">
        <v>1468</v>
      </c>
      <c r="B426" s="2" t="s">
        <v>1469</v>
      </c>
      <c r="C426" s="2" t="s">
        <v>4986</v>
      </c>
      <c r="D426" s="3" t="s">
        <v>1466</v>
      </c>
      <c r="E426" s="2" t="s">
        <v>3729</v>
      </c>
      <c r="F426" s="2" t="s">
        <v>4986</v>
      </c>
      <c r="G426" s="2"/>
      <c r="H426" s="2" t="s">
        <v>4988</v>
      </c>
    </row>
    <row r="427" spans="1:8">
      <c r="A427" s="3" t="s">
        <v>1468</v>
      </c>
      <c r="B427" s="2" t="s">
        <v>1469</v>
      </c>
      <c r="C427" s="2" t="s">
        <v>4986</v>
      </c>
      <c r="D427" s="3" t="s">
        <v>1468</v>
      </c>
      <c r="E427" s="2" t="s">
        <v>3730</v>
      </c>
      <c r="F427" s="2" t="s">
        <v>4987</v>
      </c>
      <c r="G427" s="2"/>
      <c r="H427" s="2" t="s">
        <v>4988</v>
      </c>
    </row>
    <row r="428" spans="1:8">
      <c r="A428" s="3" t="s">
        <v>1470</v>
      </c>
      <c r="B428" s="2" t="s">
        <v>1471</v>
      </c>
      <c r="C428" s="2" t="s">
        <v>4987</v>
      </c>
      <c r="D428" s="3" t="s">
        <v>1470</v>
      </c>
      <c r="E428" s="2" t="s">
        <v>1471</v>
      </c>
      <c r="F428" s="2" t="s">
        <v>4987</v>
      </c>
      <c r="G428" s="2"/>
      <c r="H428" s="2" t="s">
        <v>4988</v>
      </c>
    </row>
    <row r="429" spans="1:8">
      <c r="A429" s="3" t="s">
        <v>1472</v>
      </c>
      <c r="B429" s="2" t="s">
        <v>1473</v>
      </c>
      <c r="C429" s="2" t="s">
        <v>4986</v>
      </c>
      <c r="D429" s="3" t="s">
        <v>1474</v>
      </c>
      <c r="E429" s="2" t="s">
        <v>3732</v>
      </c>
      <c r="F429" s="2" t="s">
        <v>4987</v>
      </c>
      <c r="G429" s="2"/>
      <c r="H429" s="2" t="s">
        <v>4988</v>
      </c>
    </row>
    <row r="430" spans="1:8">
      <c r="A430" s="3" t="s">
        <v>1472</v>
      </c>
      <c r="B430" s="2" t="s">
        <v>1473</v>
      </c>
      <c r="C430" s="2" t="s">
        <v>4986</v>
      </c>
      <c r="D430" s="3" t="s">
        <v>3733</v>
      </c>
      <c r="E430" s="2" t="s">
        <v>3734</v>
      </c>
      <c r="F430" s="2" t="s">
        <v>4986</v>
      </c>
      <c r="G430" s="2"/>
      <c r="H430" s="2" t="s">
        <v>4988</v>
      </c>
    </row>
    <row r="431" spans="1:8">
      <c r="A431" s="3" t="s">
        <v>1472</v>
      </c>
      <c r="B431" s="2" t="s">
        <v>1473</v>
      </c>
      <c r="C431" s="2" t="s">
        <v>4986</v>
      </c>
      <c r="D431" s="3" t="s">
        <v>3875</v>
      </c>
      <c r="E431" s="2" t="s">
        <v>3876</v>
      </c>
      <c r="F431" s="2" t="s">
        <v>4986</v>
      </c>
      <c r="G431" s="2"/>
      <c r="H431" s="2" t="s">
        <v>4988</v>
      </c>
    </row>
    <row r="432" spans="1:8">
      <c r="A432" s="3" t="s">
        <v>1474</v>
      </c>
      <c r="B432" s="2" t="s">
        <v>1475</v>
      </c>
      <c r="C432" s="2" t="s">
        <v>4986</v>
      </c>
      <c r="D432" s="3" t="s">
        <v>1472</v>
      </c>
      <c r="E432" s="2" t="s">
        <v>3731</v>
      </c>
      <c r="F432" s="2" t="s">
        <v>4987</v>
      </c>
      <c r="G432" s="2"/>
      <c r="H432" s="2" t="s">
        <v>4988</v>
      </c>
    </row>
    <row r="433" spans="1:8">
      <c r="A433" s="3" t="s">
        <v>1474</v>
      </c>
      <c r="B433" s="2" t="s">
        <v>1475</v>
      </c>
      <c r="C433" s="2" t="s">
        <v>4986</v>
      </c>
      <c r="D433" s="3" t="s">
        <v>3733</v>
      </c>
      <c r="E433" s="2" t="s">
        <v>3734</v>
      </c>
      <c r="F433" s="2" t="s">
        <v>4986</v>
      </c>
      <c r="G433" s="2"/>
      <c r="H433" s="2" t="s">
        <v>4988</v>
      </c>
    </row>
    <row r="434" spans="1:8">
      <c r="A434" s="3" t="s">
        <v>1476</v>
      </c>
      <c r="B434" s="2" t="s">
        <v>1477</v>
      </c>
      <c r="C434" s="2" t="s">
        <v>4987</v>
      </c>
      <c r="D434" s="3" t="s">
        <v>1476</v>
      </c>
      <c r="E434" s="2" t="s">
        <v>3735</v>
      </c>
      <c r="F434" s="2" t="s">
        <v>4987</v>
      </c>
      <c r="G434" s="2"/>
      <c r="H434" s="2" t="s">
        <v>4988</v>
      </c>
    </row>
    <row r="435" spans="1:8">
      <c r="A435" s="3" t="s">
        <v>1478</v>
      </c>
      <c r="B435" s="2" t="s">
        <v>1479</v>
      </c>
      <c r="C435" s="2" t="s">
        <v>4987</v>
      </c>
      <c r="D435" s="3" t="s">
        <v>1478</v>
      </c>
      <c r="E435" s="2" t="s">
        <v>3736</v>
      </c>
      <c r="F435" s="2" t="s">
        <v>4987</v>
      </c>
      <c r="G435" s="2"/>
      <c r="H435" s="2" t="s">
        <v>4988</v>
      </c>
    </row>
    <row r="436" spans="1:8">
      <c r="A436" s="3" t="s">
        <v>1480</v>
      </c>
      <c r="B436" s="2" t="s">
        <v>1481</v>
      </c>
      <c r="C436" s="2" t="s">
        <v>4987</v>
      </c>
      <c r="D436" s="3" t="s">
        <v>3738</v>
      </c>
      <c r="E436" s="2" t="s">
        <v>3739</v>
      </c>
      <c r="F436" s="2" t="s">
        <v>4987</v>
      </c>
      <c r="G436" s="2"/>
      <c r="H436" s="2" t="s">
        <v>4988</v>
      </c>
    </row>
    <row r="437" spans="1:8">
      <c r="A437" s="3" t="s">
        <v>1482</v>
      </c>
      <c r="B437" s="2" t="s">
        <v>1483</v>
      </c>
      <c r="C437" s="2" t="s">
        <v>4987</v>
      </c>
      <c r="D437" s="3" t="s">
        <v>1480</v>
      </c>
      <c r="E437" s="2" t="s">
        <v>3737</v>
      </c>
      <c r="F437" s="2" t="s">
        <v>4987</v>
      </c>
      <c r="G437" s="2"/>
      <c r="H437" s="2" t="s">
        <v>4988</v>
      </c>
    </row>
    <row r="438" spans="1:8">
      <c r="A438" s="3" t="s">
        <v>1484</v>
      </c>
      <c r="B438" s="2" t="s">
        <v>1485</v>
      </c>
      <c r="C438" s="2" t="s">
        <v>4986</v>
      </c>
      <c r="D438" s="3" t="s">
        <v>1484</v>
      </c>
      <c r="E438" s="2" t="s">
        <v>1485</v>
      </c>
      <c r="F438" s="2" t="s">
        <v>4986</v>
      </c>
      <c r="G438" s="2"/>
      <c r="H438" s="2" t="s">
        <v>4988</v>
      </c>
    </row>
    <row r="439" spans="1:8">
      <c r="A439" s="3" t="s">
        <v>1484</v>
      </c>
      <c r="B439" s="2" t="s">
        <v>1485</v>
      </c>
      <c r="C439" s="2" t="s">
        <v>4986</v>
      </c>
      <c r="D439" s="3" t="s">
        <v>1486</v>
      </c>
      <c r="E439" s="2" t="s">
        <v>3740</v>
      </c>
      <c r="F439" s="2" t="s">
        <v>4986</v>
      </c>
      <c r="G439" s="2"/>
      <c r="H439" s="2" t="s">
        <v>4988</v>
      </c>
    </row>
    <row r="440" spans="1:8">
      <c r="A440" s="3" t="s">
        <v>1484</v>
      </c>
      <c r="B440" s="2" t="s">
        <v>1485</v>
      </c>
      <c r="C440" s="2" t="s">
        <v>4986</v>
      </c>
      <c r="D440" s="3" t="s">
        <v>1514</v>
      </c>
      <c r="E440" s="2" t="s">
        <v>1515</v>
      </c>
      <c r="F440" s="2" t="s">
        <v>4986</v>
      </c>
      <c r="G440" s="2"/>
      <c r="H440" s="2" t="s">
        <v>4988</v>
      </c>
    </row>
    <row r="441" spans="1:8">
      <c r="A441" s="3" t="s">
        <v>1486</v>
      </c>
      <c r="B441" s="2" t="s">
        <v>1487</v>
      </c>
      <c r="C441" s="2" t="s">
        <v>4987</v>
      </c>
      <c r="D441" s="3" t="s">
        <v>1486</v>
      </c>
      <c r="E441" s="2" t="s">
        <v>3740</v>
      </c>
      <c r="F441" s="2" t="s">
        <v>4986</v>
      </c>
      <c r="G441" s="2"/>
      <c r="H441" s="2" t="s">
        <v>4988</v>
      </c>
    </row>
    <row r="442" spans="1:8">
      <c r="A442" s="3" t="s">
        <v>1488</v>
      </c>
      <c r="B442" s="2" t="s">
        <v>1489</v>
      </c>
      <c r="C442" s="2" t="s">
        <v>4987</v>
      </c>
      <c r="D442" s="3" t="s">
        <v>1488</v>
      </c>
      <c r="E442" s="2" t="s">
        <v>3741</v>
      </c>
      <c r="F442" s="2" t="s">
        <v>4987</v>
      </c>
      <c r="G442" s="2"/>
      <c r="H442" s="2" t="s">
        <v>4988</v>
      </c>
    </row>
    <row r="443" spans="1:8">
      <c r="A443" s="3" t="s">
        <v>1490</v>
      </c>
      <c r="B443" s="2" t="s">
        <v>1491</v>
      </c>
      <c r="C443" s="2" t="s">
        <v>4986</v>
      </c>
      <c r="D443" s="3" t="s">
        <v>3742</v>
      </c>
      <c r="E443" s="2" t="s">
        <v>3743</v>
      </c>
      <c r="F443" s="2" t="s">
        <v>4987</v>
      </c>
      <c r="G443" s="2"/>
      <c r="H443" s="2" t="s">
        <v>4988</v>
      </c>
    </row>
    <row r="444" spans="1:8">
      <c r="A444" s="3" t="s">
        <v>1490</v>
      </c>
      <c r="B444" s="2" t="s">
        <v>1491</v>
      </c>
      <c r="C444" s="2" t="s">
        <v>4986</v>
      </c>
      <c r="D444" s="3" t="s">
        <v>3744</v>
      </c>
      <c r="E444" s="2" t="s">
        <v>3745</v>
      </c>
      <c r="F444" s="2" t="s">
        <v>4987</v>
      </c>
      <c r="G444" s="2"/>
      <c r="H444" s="2" t="s">
        <v>4988</v>
      </c>
    </row>
    <row r="445" spans="1:8">
      <c r="A445" s="3" t="s">
        <v>1492</v>
      </c>
      <c r="B445" s="2" t="s">
        <v>1493</v>
      </c>
      <c r="C445" s="2" t="s">
        <v>4987</v>
      </c>
      <c r="D445" s="3" t="s">
        <v>1492</v>
      </c>
      <c r="E445" s="2" t="s">
        <v>3746</v>
      </c>
      <c r="F445" s="2" t="s">
        <v>4987</v>
      </c>
      <c r="G445" s="2"/>
      <c r="H445" s="2" t="s">
        <v>4988</v>
      </c>
    </row>
    <row r="446" spans="1:8">
      <c r="A446" s="3" t="s">
        <v>1494</v>
      </c>
      <c r="B446" s="2" t="s">
        <v>1495</v>
      </c>
      <c r="C446" s="2" t="s">
        <v>4986</v>
      </c>
      <c r="D446" s="3" t="s">
        <v>3747</v>
      </c>
      <c r="E446" s="2" t="s">
        <v>3748</v>
      </c>
      <c r="F446" s="2" t="s">
        <v>4987</v>
      </c>
      <c r="G446" s="2"/>
      <c r="H446" s="2" t="s">
        <v>4988</v>
      </c>
    </row>
    <row r="447" spans="1:8">
      <c r="A447" s="3" t="s">
        <v>1494</v>
      </c>
      <c r="B447" s="2" t="s">
        <v>1495</v>
      </c>
      <c r="C447" s="2" t="s">
        <v>4986</v>
      </c>
      <c r="D447" s="3" t="s">
        <v>3749</v>
      </c>
      <c r="E447" s="2" t="s">
        <v>3750</v>
      </c>
      <c r="F447" s="2" t="s">
        <v>4987</v>
      </c>
      <c r="G447" s="2"/>
      <c r="H447" s="2" t="s">
        <v>4988</v>
      </c>
    </row>
    <row r="448" spans="1:8">
      <c r="A448" s="3" t="s">
        <v>1496</v>
      </c>
      <c r="B448" s="2" t="s">
        <v>1497</v>
      </c>
      <c r="C448" s="2" t="s">
        <v>4987</v>
      </c>
      <c r="D448" s="3" t="s">
        <v>1496</v>
      </c>
      <c r="E448" s="2" t="s">
        <v>3751</v>
      </c>
      <c r="F448" s="2" t="s">
        <v>4987</v>
      </c>
      <c r="G448" s="2"/>
      <c r="H448" s="2" t="s">
        <v>4988</v>
      </c>
    </row>
    <row r="449" spans="1:8">
      <c r="A449" s="3" t="s">
        <v>1498</v>
      </c>
      <c r="B449" s="2" t="s">
        <v>1499</v>
      </c>
      <c r="C449" s="2" t="s">
        <v>4986</v>
      </c>
      <c r="D449" s="3" t="s">
        <v>1498</v>
      </c>
      <c r="E449" s="2" t="s">
        <v>1499</v>
      </c>
      <c r="F449" s="2" t="s">
        <v>4987</v>
      </c>
      <c r="G449" s="2"/>
      <c r="H449" s="2" t="s">
        <v>4988</v>
      </c>
    </row>
    <row r="450" spans="1:8">
      <c r="A450" s="3" t="s">
        <v>1498</v>
      </c>
      <c r="B450" s="2" t="s">
        <v>1499</v>
      </c>
      <c r="C450" s="2" t="s">
        <v>4986</v>
      </c>
      <c r="D450" s="3" t="s">
        <v>1500</v>
      </c>
      <c r="E450" s="2" t="s">
        <v>3752</v>
      </c>
      <c r="F450" s="2" t="s">
        <v>4986</v>
      </c>
      <c r="G450" s="2"/>
      <c r="H450" s="2" t="s">
        <v>4988</v>
      </c>
    </row>
    <row r="451" spans="1:8">
      <c r="A451" s="3" t="s">
        <v>1500</v>
      </c>
      <c r="B451" s="2" t="s">
        <v>1501</v>
      </c>
      <c r="C451" s="2" t="s">
        <v>4987</v>
      </c>
      <c r="D451" s="3" t="s">
        <v>1500</v>
      </c>
      <c r="E451" s="2" t="s">
        <v>3752</v>
      </c>
      <c r="F451" s="2" t="s">
        <v>4986</v>
      </c>
      <c r="G451" s="2"/>
      <c r="H451" s="2" t="s">
        <v>4988</v>
      </c>
    </row>
    <row r="452" spans="1:8">
      <c r="A452" s="3" t="s">
        <v>1502</v>
      </c>
      <c r="B452" s="2" t="s">
        <v>1503</v>
      </c>
      <c r="C452" s="2" t="s">
        <v>4987</v>
      </c>
      <c r="D452" s="3" t="s">
        <v>1502</v>
      </c>
      <c r="E452" s="2" t="s">
        <v>1503</v>
      </c>
      <c r="F452" s="2" t="s">
        <v>4987</v>
      </c>
      <c r="G452" s="2"/>
      <c r="H452" s="2" t="s">
        <v>4988</v>
      </c>
    </row>
    <row r="453" spans="1:8">
      <c r="A453" s="3" t="s">
        <v>1504</v>
      </c>
      <c r="B453" s="2" t="s">
        <v>1505</v>
      </c>
      <c r="C453" s="2" t="s">
        <v>4987</v>
      </c>
      <c r="D453" s="3" t="s">
        <v>1504</v>
      </c>
      <c r="E453" s="2" t="s">
        <v>3753</v>
      </c>
      <c r="F453" s="2" t="s">
        <v>4987</v>
      </c>
      <c r="G453" s="2"/>
      <c r="H453" s="2" t="s">
        <v>4988</v>
      </c>
    </row>
    <row r="454" spans="1:8">
      <c r="A454" s="3" t="s">
        <v>1506</v>
      </c>
      <c r="B454" s="2" t="s">
        <v>1507</v>
      </c>
      <c r="C454" s="2" t="s">
        <v>4987</v>
      </c>
      <c r="D454" s="3" t="s">
        <v>1506</v>
      </c>
      <c r="E454" s="2" t="s">
        <v>3754</v>
      </c>
      <c r="F454" s="2" t="s">
        <v>4987</v>
      </c>
      <c r="G454" s="2"/>
      <c r="H454" s="2" t="s">
        <v>4988</v>
      </c>
    </row>
    <row r="455" spans="1:8">
      <c r="A455" s="3" t="s">
        <v>1508</v>
      </c>
      <c r="B455" s="2" t="s">
        <v>1509</v>
      </c>
      <c r="C455" s="2" t="s">
        <v>4987</v>
      </c>
      <c r="D455" s="3" t="s">
        <v>1508</v>
      </c>
      <c r="E455" s="2" t="s">
        <v>1509</v>
      </c>
      <c r="F455" s="2" t="s">
        <v>4987</v>
      </c>
      <c r="G455" s="2"/>
      <c r="H455" s="2" t="s">
        <v>4988</v>
      </c>
    </row>
    <row r="456" spans="1:8">
      <c r="A456" s="3" t="s">
        <v>1510</v>
      </c>
      <c r="B456" s="2" t="s">
        <v>1511</v>
      </c>
      <c r="C456" s="2" t="s">
        <v>4987</v>
      </c>
      <c r="D456" s="3" t="s">
        <v>1510</v>
      </c>
      <c r="E456" s="2" t="s">
        <v>3755</v>
      </c>
      <c r="F456" s="2" t="s">
        <v>4987</v>
      </c>
      <c r="G456" s="2"/>
      <c r="H456" s="2" t="s">
        <v>4988</v>
      </c>
    </row>
    <row r="457" spans="1:8">
      <c r="A457" s="3" t="s">
        <v>1512</v>
      </c>
      <c r="B457" s="2" t="s">
        <v>1513</v>
      </c>
      <c r="C457" s="2" t="s">
        <v>4987</v>
      </c>
      <c r="D457" s="3" t="s">
        <v>3810</v>
      </c>
      <c r="E457" s="2" t="s">
        <v>3811</v>
      </c>
      <c r="F457" s="2" t="s">
        <v>4987</v>
      </c>
      <c r="G457" s="2"/>
      <c r="H457" s="2" t="s">
        <v>4988</v>
      </c>
    </row>
    <row r="458" spans="1:8">
      <c r="A458" s="3" t="s">
        <v>1514</v>
      </c>
      <c r="B458" s="2" t="s">
        <v>1515</v>
      </c>
      <c r="C458" s="2" t="s">
        <v>4986</v>
      </c>
      <c r="D458" s="3" t="s">
        <v>1514</v>
      </c>
      <c r="E458" s="2" t="s">
        <v>1515</v>
      </c>
      <c r="F458" s="2" t="s">
        <v>4986</v>
      </c>
      <c r="G458" s="2"/>
      <c r="H458" s="2" t="s">
        <v>4988</v>
      </c>
    </row>
    <row r="459" spans="1:8">
      <c r="A459" s="3" t="s">
        <v>1514</v>
      </c>
      <c r="B459" s="2" t="s">
        <v>1515</v>
      </c>
      <c r="C459" s="2" t="s">
        <v>4986</v>
      </c>
      <c r="D459" s="3" t="s">
        <v>3793</v>
      </c>
      <c r="E459" s="2" t="s">
        <v>3794</v>
      </c>
      <c r="F459" s="2" t="s">
        <v>4987</v>
      </c>
      <c r="G459" s="2"/>
      <c r="H459" s="2" t="s">
        <v>4988</v>
      </c>
    </row>
    <row r="460" spans="1:8">
      <c r="A460" s="3" t="s">
        <v>1516</v>
      </c>
      <c r="B460" s="2" t="s">
        <v>1517</v>
      </c>
      <c r="C460" s="2" t="s">
        <v>4986</v>
      </c>
      <c r="D460" s="3" t="s">
        <v>3756</v>
      </c>
      <c r="E460" s="2" t="s">
        <v>3757</v>
      </c>
      <c r="F460" s="2" t="s">
        <v>4987</v>
      </c>
      <c r="G460" s="2"/>
      <c r="H460" s="2" t="s">
        <v>4988</v>
      </c>
    </row>
    <row r="461" spans="1:8">
      <c r="A461" s="3" t="s">
        <v>1516</v>
      </c>
      <c r="B461" s="2" t="s">
        <v>1517</v>
      </c>
      <c r="C461" s="2" t="s">
        <v>4986</v>
      </c>
      <c r="D461" s="3" t="s">
        <v>3758</v>
      </c>
      <c r="E461" s="2" t="s">
        <v>3759</v>
      </c>
      <c r="F461" s="2" t="s">
        <v>4986</v>
      </c>
      <c r="G461" s="2"/>
      <c r="H461" s="2" t="s">
        <v>4988</v>
      </c>
    </row>
    <row r="462" spans="1:8">
      <c r="A462" s="3" t="s">
        <v>1518</v>
      </c>
      <c r="B462" s="2" t="s">
        <v>1519</v>
      </c>
      <c r="C462" s="2" t="s">
        <v>4987</v>
      </c>
      <c r="D462" s="3" t="s">
        <v>1518</v>
      </c>
      <c r="E462" s="2" t="s">
        <v>3760</v>
      </c>
      <c r="F462" s="2" t="s">
        <v>4987</v>
      </c>
      <c r="G462" s="2"/>
      <c r="H462" s="2" t="s">
        <v>4988</v>
      </c>
    </row>
    <row r="463" spans="1:8">
      <c r="A463" s="3" t="s">
        <v>1520</v>
      </c>
      <c r="B463" s="2" t="s">
        <v>1521</v>
      </c>
      <c r="C463" s="2" t="s">
        <v>4987</v>
      </c>
      <c r="D463" s="3" t="s">
        <v>1520</v>
      </c>
      <c r="E463" s="2" t="s">
        <v>1521</v>
      </c>
      <c r="F463" s="2" t="s">
        <v>4987</v>
      </c>
      <c r="G463" s="2"/>
      <c r="H463" s="2" t="s">
        <v>4988</v>
      </c>
    </row>
    <row r="464" spans="1:8">
      <c r="A464" s="3" t="s">
        <v>1522</v>
      </c>
      <c r="B464" s="2" t="s">
        <v>1523</v>
      </c>
      <c r="C464" s="2" t="s">
        <v>4987</v>
      </c>
      <c r="D464" s="3" t="s">
        <v>1522</v>
      </c>
      <c r="E464" s="2" t="s">
        <v>1523</v>
      </c>
      <c r="F464" s="2" t="s">
        <v>4987</v>
      </c>
      <c r="G464" s="2"/>
      <c r="H464" s="2" t="s">
        <v>4988</v>
      </c>
    </row>
    <row r="465" spans="1:8">
      <c r="A465" s="3" t="s">
        <v>1524</v>
      </c>
      <c r="B465" s="2" t="s">
        <v>1525</v>
      </c>
      <c r="C465" s="2" t="s">
        <v>4987</v>
      </c>
      <c r="D465" s="3" t="s">
        <v>1524</v>
      </c>
      <c r="E465" s="2" t="s">
        <v>1525</v>
      </c>
      <c r="F465" s="2" t="s">
        <v>4987</v>
      </c>
      <c r="G465" s="2"/>
      <c r="H465" s="2" t="s">
        <v>4988</v>
      </c>
    </row>
    <row r="466" spans="1:8">
      <c r="A466" s="3" t="s">
        <v>1526</v>
      </c>
      <c r="B466" s="2" t="s">
        <v>1527</v>
      </c>
      <c r="C466" s="2" t="s">
        <v>4986</v>
      </c>
      <c r="D466" s="3" t="s">
        <v>3761</v>
      </c>
      <c r="E466" s="2" t="s">
        <v>3762</v>
      </c>
      <c r="F466" s="2" t="s">
        <v>4987</v>
      </c>
      <c r="G466" s="2"/>
      <c r="H466" s="2" t="s">
        <v>4988</v>
      </c>
    </row>
    <row r="467" spans="1:8">
      <c r="A467" s="3" t="s">
        <v>1526</v>
      </c>
      <c r="B467" s="2" t="s">
        <v>1527</v>
      </c>
      <c r="C467" s="2" t="s">
        <v>4986</v>
      </c>
      <c r="D467" s="3" t="s">
        <v>3763</v>
      </c>
      <c r="E467" s="2" t="s">
        <v>3764</v>
      </c>
      <c r="F467" s="2" t="s">
        <v>4987</v>
      </c>
      <c r="G467" s="2"/>
      <c r="H467" s="2" t="s">
        <v>4988</v>
      </c>
    </row>
    <row r="468" spans="1:8">
      <c r="A468" s="3" t="s">
        <v>1528</v>
      </c>
      <c r="B468" s="2" t="s">
        <v>1529</v>
      </c>
      <c r="C468" s="2" t="s">
        <v>4987</v>
      </c>
      <c r="D468" s="3" t="s">
        <v>1528</v>
      </c>
      <c r="E468" s="2" t="s">
        <v>3765</v>
      </c>
      <c r="F468" s="2" t="s">
        <v>4987</v>
      </c>
      <c r="G468" s="2"/>
      <c r="H468" s="2" t="s">
        <v>4988</v>
      </c>
    </row>
    <row r="469" spans="1:8">
      <c r="A469" s="3" t="s">
        <v>1530</v>
      </c>
      <c r="B469" s="2" t="s">
        <v>1531</v>
      </c>
      <c r="C469" s="2" t="s">
        <v>4986</v>
      </c>
      <c r="D469" s="3" t="s">
        <v>3685</v>
      </c>
      <c r="E469" s="2" t="s">
        <v>1405</v>
      </c>
      <c r="F469" s="2" t="s">
        <v>4986</v>
      </c>
      <c r="G469" s="2"/>
      <c r="H469" s="2" t="s">
        <v>4988</v>
      </c>
    </row>
    <row r="470" spans="1:8">
      <c r="A470" s="3" t="s">
        <v>1530</v>
      </c>
      <c r="B470" s="2" t="s">
        <v>1531</v>
      </c>
      <c r="C470" s="2" t="s">
        <v>4986</v>
      </c>
      <c r="D470" s="3" t="s">
        <v>3766</v>
      </c>
      <c r="E470" s="2" t="s">
        <v>3767</v>
      </c>
      <c r="F470" s="2" t="s">
        <v>4987</v>
      </c>
      <c r="G470" s="2"/>
      <c r="H470" s="2" t="s">
        <v>4988</v>
      </c>
    </row>
    <row r="471" spans="1:8">
      <c r="A471" s="3" t="s">
        <v>1530</v>
      </c>
      <c r="B471" s="2" t="s">
        <v>1531</v>
      </c>
      <c r="C471" s="2" t="s">
        <v>4986</v>
      </c>
      <c r="D471" s="3" t="s">
        <v>3768</v>
      </c>
      <c r="E471" s="2" t="s">
        <v>3769</v>
      </c>
      <c r="F471" s="2" t="s">
        <v>4986</v>
      </c>
      <c r="G471" s="2"/>
      <c r="H471" s="2" t="s">
        <v>4988</v>
      </c>
    </row>
    <row r="472" spans="1:8">
      <c r="A472" s="3" t="s">
        <v>1530</v>
      </c>
      <c r="B472" s="2" t="s">
        <v>1531</v>
      </c>
      <c r="C472" s="2" t="s">
        <v>4986</v>
      </c>
      <c r="D472" s="3" t="s">
        <v>1540</v>
      </c>
      <c r="E472" s="2" t="s">
        <v>3780</v>
      </c>
      <c r="F472" s="2" t="s">
        <v>4986</v>
      </c>
      <c r="G472" s="2"/>
      <c r="H472" s="2" t="s">
        <v>4988</v>
      </c>
    </row>
    <row r="473" spans="1:8">
      <c r="A473" s="3" t="s">
        <v>1532</v>
      </c>
      <c r="B473" s="2" t="s">
        <v>1533</v>
      </c>
      <c r="C473" s="2" t="s">
        <v>4987</v>
      </c>
      <c r="D473" s="3" t="s">
        <v>1532</v>
      </c>
      <c r="E473" s="2" t="s">
        <v>3770</v>
      </c>
      <c r="F473" s="2" t="s">
        <v>4986</v>
      </c>
      <c r="G473" s="2"/>
      <c r="H473" s="2" t="s">
        <v>4988</v>
      </c>
    </row>
    <row r="474" spans="1:8">
      <c r="A474" s="3" t="s">
        <v>1534</v>
      </c>
      <c r="B474" s="2" t="s">
        <v>1535</v>
      </c>
      <c r="C474" s="2" t="s">
        <v>4986</v>
      </c>
      <c r="D474" s="3" t="s">
        <v>1532</v>
      </c>
      <c r="E474" s="2" t="s">
        <v>3770</v>
      </c>
      <c r="F474" s="2" t="s">
        <v>4986</v>
      </c>
      <c r="G474" s="2"/>
      <c r="H474" s="2" t="s">
        <v>4988</v>
      </c>
    </row>
    <row r="475" spans="1:8">
      <c r="A475" s="3" t="s">
        <v>1534</v>
      </c>
      <c r="B475" s="2" t="s">
        <v>1535</v>
      </c>
      <c r="C475" s="2" t="s">
        <v>4986</v>
      </c>
      <c r="D475" s="3" t="s">
        <v>3771</v>
      </c>
      <c r="E475" s="2" t="s">
        <v>3772</v>
      </c>
      <c r="F475" s="2" t="s">
        <v>4987</v>
      </c>
      <c r="G475" s="2"/>
      <c r="H475" s="2" t="s">
        <v>4988</v>
      </c>
    </row>
    <row r="476" spans="1:8">
      <c r="A476" s="3" t="s">
        <v>1534</v>
      </c>
      <c r="B476" s="2" t="s">
        <v>1535</v>
      </c>
      <c r="C476" s="2" t="s">
        <v>4986</v>
      </c>
      <c r="D476" s="3" t="s">
        <v>3773</v>
      </c>
      <c r="E476" s="2" t="s">
        <v>3774</v>
      </c>
      <c r="F476" s="2" t="s">
        <v>4987</v>
      </c>
      <c r="G476" s="2"/>
      <c r="H476" s="2" t="s">
        <v>4988</v>
      </c>
    </row>
    <row r="477" spans="1:8">
      <c r="A477" s="3" t="s">
        <v>1534</v>
      </c>
      <c r="B477" s="2" t="s">
        <v>1535</v>
      </c>
      <c r="C477" s="2" t="s">
        <v>4986</v>
      </c>
      <c r="D477" s="3" t="s">
        <v>1534</v>
      </c>
      <c r="E477" s="2" t="s">
        <v>3775</v>
      </c>
      <c r="F477" s="2" t="s">
        <v>4987</v>
      </c>
      <c r="G477" s="2"/>
      <c r="H477" s="2" t="s">
        <v>4988</v>
      </c>
    </row>
    <row r="478" spans="1:8">
      <c r="A478" s="3" t="s">
        <v>1536</v>
      </c>
      <c r="B478" s="2" t="s">
        <v>1537</v>
      </c>
      <c r="C478" s="2" t="s">
        <v>4987</v>
      </c>
      <c r="D478" s="3" t="s">
        <v>3778</v>
      </c>
      <c r="E478" s="2" t="s">
        <v>3779</v>
      </c>
      <c r="F478" s="2" t="s">
        <v>4987</v>
      </c>
      <c r="G478" s="2"/>
      <c r="H478" s="2" t="s">
        <v>4988</v>
      </c>
    </row>
    <row r="479" spans="1:8">
      <c r="A479" s="3" t="s">
        <v>1538</v>
      </c>
      <c r="B479" s="2" t="s">
        <v>1539</v>
      </c>
      <c r="C479" s="2" t="s">
        <v>4987</v>
      </c>
      <c r="D479" s="3" t="s">
        <v>1538</v>
      </c>
      <c r="E479" s="2" t="s">
        <v>1539</v>
      </c>
      <c r="F479" s="2" t="s">
        <v>4987</v>
      </c>
      <c r="G479" s="2"/>
      <c r="H479" s="2" t="s">
        <v>4988</v>
      </c>
    </row>
    <row r="480" spans="1:8">
      <c r="A480" s="3" t="s">
        <v>1540</v>
      </c>
      <c r="B480" s="2" t="s">
        <v>1541</v>
      </c>
      <c r="C480" s="2" t="s">
        <v>4986</v>
      </c>
      <c r="D480" s="3" t="s">
        <v>3768</v>
      </c>
      <c r="E480" s="2" t="s">
        <v>3769</v>
      </c>
      <c r="F480" s="2" t="s">
        <v>4986</v>
      </c>
      <c r="G480" s="2"/>
      <c r="H480" s="2" t="s">
        <v>4988</v>
      </c>
    </row>
    <row r="481" spans="1:8">
      <c r="A481" s="3" t="s">
        <v>1540</v>
      </c>
      <c r="B481" s="2" t="s">
        <v>1541</v>
      </c>
      <c r="C481" s="2" t="s">
        <v>4986</v>
      </c>
      <c r="D481" s="3" t="s">
        <v>1540</v>
      </c>
      <c r="E481" s="2" t="s">
        <v>3780</v>
      </c>
      <c r="F481" s="2" t="s">
        <v>4986</v>
      </c>
      <c r="G481" s="2"/>
      <c r="H481" s="2" t="s">
        <v>4988</v>
      </c>
    </row>
    <row r="482" spans="1:8">
      <c r="A482" s="3" t="s">
        <v>1542</v>
      </c>
      <c r="B482" s="2" t="s">
        <v>1543</v>
      </c>
      <c r="C482" s="2" t="s">
        <v>4987</v>
      </c>
      <c r="D482" s="3" t="s">
        <v>1542</v>
      </c>
      <c r="E482" s="2" t="s">
        <v>3781</v>
      </c>
      <c r="F482" s="2" t="s">
        <v>4987</v>
      </c>
      <c r="G482" s="2"/>
      <c r="H482" s="2" t="s">
        <v>4988</v>
      </c>
    </row>
    <row r="483" spans="1:8">
      <c r="A483" s="3" t="s">
        <v>1544</v>
      </c>
      <c r="B483" s="2" t="s">
        <v>1545</v>
      </c>
      <c r="C483" s="2" t="s">
        <v>4987</v>
      </c>
      <c r="D483" s="3" t="s">
        <v>1544</v>
      </c>
      <c r="E483" s="2" t="s">
        <v>3782</v>
      </c>
      <c r="F483" s="2" t="s">
        <v>4987</v>
      </c>
      <c r="G483" s="2"/>
      <c r="H483" s="2" t="s">
        <v>4988</v>
      </c>
    </row>
    <row r="484" spans="1:8">
      <c r="A484" s="3" t="s">
        <v>1546</v>
      </c>
      <c r="B484" s="2" t="s">
        <v>1547</v>
      </c>
      <c r="C484" s="2" t="s">
        <v>4987</v>
      </c>
      <c r="D484" s="3" t="s">
        <v>1546</v>
      </c>
      <c r="E484" s="2" t="s">
        <v>3783</v>
      </c>
      <c r="F484" s="2" t="s">
        <v>4987</v>
      </c>
      <c r="G484" s="2"/>
      <c r="H484" s="2" t="s">
        <v>4988</v>
      </c>
    </row>
    <row r="485" spans="1:8">
      <c r="A485" s="3" t="s">
        <v>1548</v>
      </c>
      <c r="B485" s="2" t="s">
        <v>1549</v>
      </c>
      <c r="C485" s="2" t="s">
        <v>4987</v>
      </c>
      <c r="D485" s="3" t="s">
        <v>1554</v>
      </c>
      <c r="E485" s="2" t="s">
        <v>3785</v>
      </c>
      <c r="F485" s="2" t="s">
        <v>4986</v>
      </c>
      <c r="G485" s="2"/>
      <c r="H485" s="2" t="s">
        <v>4988</v>
      </c>
    </row>
    <row r="486" spans="1:8">
      <c r="A486" s="3" t="s">
        <v>1550</v>
      </c>
      <c r="B486" s="2" t="s">
        <v>1551</v>
      </c>
      <c r="C486" s="2" t="s">
        <v>4987</v>
      </c>
      <c r="D486" s="3" t="s">
        <v>1554</v>
      </c>
      <c r="E486" s="2" t="s">
        <v>3785</v>
      </c>
      <c r="F486" s="2" t="s">
        <v>4986</v>
      </c>
      <c r="G486" s="2"/>
      <c r="H486" s="2" t="s">
        <v>4988</v>
      </c>
    </row>
    <row r="487" spans="1:8">
      <c r="A487" s="3" t="s">
        <v>1552</v>
      </c>
      <c r="B487" s="2" t="s">
        <v>1553</v>
      </c>
      <c r="C487" s="2" t="s">
        <v>4987</v>
      </c>
      <c r="D487" s="3" t="s">
        <v>1552</v>
      </c>
      <c r="E487" s="2" t="s">
        <v>3784</v>
      </c>
      <c r="F487" s="2" t="s">
        <v>4986</v>
      </c>
      <c r="G487" s="2"/>
      <c r="H487" s="2" t="s">
        <v>4988</v>
      </c>
    </row>
    <row r="488" spans="1:8">
      <c r="A488" s="3" t="s">
        <v>1554</v>
      </c>
      <c r="B488" s="2" t="s">
        <v>1555</v>
      </c>
      <c r="C488" s="2" t="s">
        <v>4987</v>
      </c>
      <c r="D488" s="3" t="s">
        <v>3786</v>
      </c>
      <c r="E488" s="2" t="s">
        <v>3787</v>
      </c>
      <c r="F488" s="2" t="s">
        <v>4987</v>
      </c>
      <c r="G488" s="2"/>
      <c r="H488" s="2" t="s">
        <v>4988</v>
      </c>
    </row>
    <row r="489" spans="1:8">
      <c r="A489" s="3" t="s">
        <v>1556</v>
      </c>
      <c r="B489" s="2" t="s">
        <v>1557</v>
      </c>
      <c r="C489" s="2" t="s">
        <v>4986</v>
      </c>
      <c r="D489" s="3" t="s">
        <v>1556</v>
      </c>
      <c r="E489" s="2" t="s">
        <v>3788</v>
      </c>
      <c r="F489" s="2" t="s">
        <v>4987</v>
      </c>
      <c r="G489" s="2"/>
      <c r="H489" s="2" t="s">
        <v>4988</v>
      </c>
    </row>
    <row r="490" spans="1:8">
      <c r="A490" s="3" t="s">
        <v>1556</v>
      </c>
      <c r="B490" s="2" t="s">
        <v>1557</v>
      </c>
      <c r="C490" s="2" t="s">
        <v>4986</v>
      </c>
      <c r="D490" s="3" t="s">
        <v>3912</v>
      </c>
      <c r="E490" s="2" t="s">
        <v>3913</v>
      </c>
      <c r="F490" s="2" t="s">
        <v>4986</v>
      </c>
      <c r="G490" s="2"/>
      <c r="H490" s="2" t="s">
        <v>4988</v>
      </c>
    </row>
    <row r="491" spans="1:8">
      <c r="A491" s="3" t="s">
        <v>1558</v>
      </c>
      <c r="B491" s="2" t="s">
        <v>1559</v>
      </c>
      <c r="C491" s="2" t="s">
        <v>4986</v>
      </c>
      <c r="D491" s="3" t="s">
        <v>1558</v>
      </c>
      <c r="E491" s="2" t="s">
        <v>3789</v>
      </c>
      <c r="F491" s="2" t="s">
        <v>4987</v>
      </c>
      <c r="G491" s="2"/>
      <c r="H491" s="2" t="s">
        <v>4988</v>
      </c>
    </row>
    <row r="492" spans="1:8">
      <c r="A492" s="3" t="s">
        <v>1558</v>
      </c>
      <c r="B492" s="2" t="s">
        <v>1559</v>
      </c>
      <c r="C492" s="2" t="s">
        <v>4986</v>
      </c>
      <c r="D492" s="3" t="s">
        <v>3800</v>
      </c>
      <c r="E492" s="2" t="s">
        <v>3801</v>
      </c>
      <c r="F492" s="2" t="s">
        <v>4986</v>
      </c>
      <c r="G492" s="2"/>
      <c r="H492" s="2" t="s">
        <v>4988</v>
      </c>
    </row>
    <row r="493" spans="1:8">
      <c r="A493" s="3" t="s">
        <v>1560</v>
      </c>
      <c r="B493" s="2" t="s">
        <v>1561</v>
      </c>
      <c r="C493" s="2" t="s">
        <v>4987</v>
      </c>
      <c r="D493" s="3" t="s">
        <v>3790</v>
      </c>
      <c r="E493" s="2" t="s">
        <v>3791</v>
      </c>
      <c r="F493" s="2" t="s">
        <v>4986</v>
      </c>
      <c r="G493" s="2"/>
      <c r="H493" s="2" t="s">
        <v>4988</v>
      </c>
    </row>
    <row r="494" spans="1:8">
      <c r="A494" s="3" t="s">
        <v>1562</v>
      </c>
      <c r="B494" s="2" t="s">
        <v>1563</v>
      </c>
      <c r="C494" s="2" t="s">
        <v>4987</v>
      </c>
      <c r="D494" s="3" t="s">
        <v>3790</v>
      </c>
      <c r="E494" s="2" t="s">
        <v>3791</v>
      </c>
      <c r="F494" s="2" t="s">
        <v>4986</v>
      </c>
      <c r="G494" s="2"/>
      <c r="H494" s="2" t="s">
        <v>4988</v>
      </c>
    </row>
    <row r="495" spans="1:8">
      <c r="A495" s="3" t="s">
        <v>1564</v>
      </c>
      <c r="B495" s="2" t="s">
        <v>1565</v>
      </c>
      <c r="C495" s="2" t="s">
        <v>4986</v>
      </c>
      <c r="D495" s="3" t="s">
        <v>1564</v>
      </c>
      <c r="E495" s="2" t="s">
        <v>3792</v>
      </c>
      <c r="F495" s="2" t="s">
        <v>4987</v>
      </c>
      <c r="G495" s="2"/>
      <c r="H495" s="2" t="s">
        <v>4988</v>
      </c>
    </row>
    <row r="496" spans="1:8">
      <c r="A496" s="3" t="s">
        <v>1564</v>
      </c>
      <c r="B496" s="2" t="s">
        <v>1565</v>
      </c>
      <c r="C496" s="2" t="s">
        <v>4986</v>
      </c>
      <c r="D496" s="3" t="s">
        <v>3795</v>
      </c>
      <c r="E496" s="2" t="s">
        <v>3796</v>
      </c>
      <c r="F496" s="2" t="s">
        <v>4986</v>
      </c>
      <c r="G496" s="2"/>
      <c r="H496" s="2" t="s">
        <v>4988</v>
      </c>
    </row>
    <row r="497" spans="1:8">
      <c r="A497" s="3" t="s">
        <v>1566</v>
      </c>
      <c r="B497" s="2" t="s">
        <v>1567</v>
      </c>
      <c r="C497" s="2" t="s">
        <v>4987</v>
      </c>
      <c r="D497" s="3" t="s">
        <v>3795</v>
      </c>
      <c r="E497" s="2" t="s">
        <v>3796</v>
      </c>
      <c r="F497" s="2" t="s">
        <v>4986</v>
      </c>
      <c r="G497" s="2"/>
      <c r="H497" s="2" t="s">
        <v>4988</v>
      </c>
    </row>
    <row r="498" spans="1:8">
      <c r="A498" s="3" t="s">
        <v>1568</v>
      </c>
      <c r="B498" s="2" t="s">
        <v>1569</v>
      </c>
      <c r="C498" s="2" t="s">
        <v>4987</v>
      </c>
      <c r="D498" s="3" t="s">
        <v>1568</v>
      </c>
      <c r="E498" s="2" t="s">
        <v>3797</v>
      </c>
      <c r="F498" s="2" t="s">
        <v>4987</v>
      </c>
      <c r="G498" s="2"/>
      <c r="H498" s="2" t="s">
        <v>4988</v>
      </c>
    </row>
    <row r="499" spans="1:8">
      <c r="A499" s="3" t="s">
        <v>1570</v>
      </c>
      <c r="B499" s="2" t="s">
        <v>1571</v>
      </c>
      <c r="C499" s="2" t="s">
        <v>4986</v>
      </c>
      <c r="D499" s="3" t="s">
        <v>3798</v>
      </c>
      <c r="E499" s="2" t="s">
        <v>3799</v>
      </c>
      <c r="F499" s="2" t="s">
        <v>4987</v>
      </c>
      <c r="G499" s="2"/>
      <c r="H499" s="2" t="s">
        <v>4988</v>
      </c>
    </row>
    <row r="500" spans="1:8">
      <c r="A500" s="3" t="s">
        <v>1570</v>
      </c>
      <c r="B500" s="2" t="s">
        <v>1571</v>
      </c>
      <c r="C500" s="2" t="s">
        <v>4986</v>
      </c>
      <c r="D500" s="3" t="s">
        <v>3800</v>
      </c>
      <c r="E500" s="2" t="s">
        <v>3801</v>
      </c>
      <c r="F500" s="2" t="s">
        <v>4986</v>
      </c>
      <c r="G500" s="2"/>
      <c r="H500" s="2" t="s">
        <v>4988</v>
      </c>
    </row>
    <row r="501" spans="1:8">
      <c r="A501" s="3" t="s">
        <v>1572</v>
      </c>
      <c r="B501" s="2" t="s">
        <v>1573</v>
      </c>
      <c r="C501" s="2" t="s">
        <v>4986</v>
      </c>
      <c r="D501" s="3" t="s">
        <v>1552</v>
      </c>
      <c r="E501" s="2" t="s">
        <v>3784</v>
      </c>
      <c r="F501" s="2" t="s">
        <v>4986</v>
      </c>
      <c r="G501" s="2"/>
      <c r="H501" s="2" t="s">
        <v>4988</v>
      </c>
    </row>
    <row r="502" spans="1:8">
      <c r="A502" s="3" t="s">
        <v>1572</v>
      </c>
      <c r="B502" s="2" t="s">
        <v>1573</v>
      </c>
      <c r="C502" s="2" t="s">
        <v>4986</v>
      </c>
      <c r="D502" s="3" t="s">
        <v>1572</v>
      </c>
      <c r="E502" s="2" t="s">
        <v>3802</v>
      </c>
      <c r="F502" s="2" t="s">
        <v>4987</v>
      </c>
      <c r="G502" s="2"/>
      <c r="H502" s="2" t="s">
        <v>4988</v>
      </c>
    </row>
    <row r="503" spans="1:8">
      <c r="A503" s="3" t="s">
        <v>1574</v>
      </c>
      <c r="B503" s="2" t="s">
        <v>1575</v>
      </c>
      <c r="C503" s="2" t="s">
        <v>4987</v>
      </c>
      <c r="D503" s="3" t="s">
        <v>1574</v>
      </c>
      <c r="E503" s="2" t="s">
        <v>3803</v>
      </c>
      <c r="F503" s="2" t="s">
        <v>4987</v>
      </c>
      <c r="G503" s="2"/>
      <c r="H503" s="2" t="s">
        <v>4988</v>
      </c>
    </row>
    <row r="504" spans="1:8">
      <c r="A504" s="3" t="s">
        <v>1576</v>
      </c>
      <c r="B504" s="2" t="s">
        <v>1577</v>
      </c>
      <c r="C504" s="2" t="s">
        <v>4987</v>
      </c>
      <c r="D504" s="3" t="s">
        <v>1576</v>
      </c>
      <c r="E504" s="2" t="s">
        <v>3804</v>
      </c>
      <c r="F504" s="2" t="s">
        <v>4987</v>
      </c>
      <c r="G504" s="2"/>
      <c r="H504" s="2" t="s">
        <v>4988</v>
      </c>
    </row>
    <row r="505" spans="1:8">
      <c r="A505" s="3" t="s">
        <v>1578</v>
      </c>
      <c r="B505" s="2" t="s">
        <v>1579</v>
      </c>
      <c r="C505" s="2" t="s">
        <v>4987</v>
      </c>
      <c r="D505" s="3" t="s">
        <v>1578</v>
      </c>
      <c r="E505" s="2" t="s">
        <v>3805</v>
      </c>
      <c r="F505" s="2" t="s">
        <v>4987</v>
      </c>
      <c r="G505" s="2"/>
      <c r="H505" s="2" t="s">
        <v>4988</v>
      </c>
    </row>
    <row r="506" spans="1:8">
      <c r="A506" s="3" t="s">
        <v>1580</v>
      </c>
      <c r="B506" s="2" t="s">
        <v>1581</v>
      </c>
      <c r="C506" s="2" t="s">
        <v>4987</v>
      </c>
      <c r="D506" s="3" t="s">
        <v>1580</v>
      </c>
      <c r="E506" s="2" t="s">
        <v>3806</v>
      </c>
      <c r="F506" s="2" t="s">
        <v>4987</v>
      </c>
      <c r="G506" s="2"/>
      <c r="H506" s="2" t="s">
        <v>4988</v>
      </c>
    </row>
    <row r="507" spans="1:8">
      <c r="A507" s="3" t="s">
        <v>1582</v>
      </c>
      <c r="B507" s="2" t="s">
        <v>1583</v>
      </c>
      <c r="C507" s="2" t="s">
        <v>4987</v>
      </c>
      <c r="D507" s="3" t="s">
        <v>1582</v>
      </c>
      <c r="E507" s="2" t="s">
        <v>3807</v>
      </c>
      <c r="F507" s="2" t="s">
        <v>4986</v>
      </c>
      <c r="G507" s="2"/>
      <c r="H507" s="2" t="s">
        <v>4988</v>
      </c>
    </row>
    <row r="508" spans="1:8">
      <c r="A508" s="3" t="s">
        <v>1584</v>
      </c>
      <c r="B508" s="2" t="s">
        <v>1585</v>
      </c>
      <c r="C508" s="2" t="s">
        <v>4987</v>
      </c>
      <c r="D508" s="3" t="s">
        <v>1600</v>
      </c>
      <c r="E508" s="2" t="s">
        <v>3815</v>
      </c>
      <c r="F508" s="2" t="s">
        <v>4986</v>
      </c>
      <c r="G508" s="2"/>
      <c r="H508" s="2" t="s">
        <v>4988</v>
      </c>
    </row>
    <row r="509" spans="1:8">
      <c r="A509" s="3" t="s">
        <v>1586</v>
      </c>
      <c r="B509" s="2" t="s">
        <v>1587</v>
      </c>
      <c r="C509" s="2" t="s">
        <v>4987</v>
      </c>
      <c r="D509" s="3" t="s">
        <v>1582</v>
      </c>
      <c r="E509" s="2" t="s">
        <v>3807</v>
      </c>
      <c r="F509" s="2" t="s">
        <v>4986</v>
      </c>
      <c r="G509" s="2"/>
      <c r="H509" s="2" t="s">
        <v>4988</v>
      </c>
    </row>
    <row r="510" spans="1:8">
      <c r="A510" s="3" t="s">
        <v>1588</v>
      </c>
      <c r="B510" s="2" t="s">
        <v>1589</v>
      </c>
      <c r="C510" s="2" t="s">
        <v>4987</v>
      </c>
      <c r="D510" s="3" t="s">
        <v>1600</v>
      </c>
      <c r="E510" s="2" t="s">
        <v>3815</v>
      </c>
      <c r="F510" s="2" t="s">
        <v>4986</v>
      </c>
      <c r="G510" s="2"/>
      <c r="H510" s="2" t="s">
        <v>4988</v>
      </c>
    </row>
    <row r="511" spans="1:8">
      <c r="A511" s="3" t="s">
        <v>1590</v>
      </c>
      <c r="B511" s="2" t="s">
        <v>1591</v>
      </c>
      <c r="C511" s="2" t="s">
        <v>4987</v>
      </c>
      <c r="D511" s="3" t="s">
        <v>1590</v>
      </c>
      <c r="E511" s="2" t="s">
        <v>3808</v>
      </c>
      <c r="F511" s="2" t="s">
        <v>4987</v>
      </c>
      <c r="G511" s="2"/>
      <c r="H511" s="2" t="s">
        <v>4988</v>
      </c>
    </row>
    <row r="512" spans="1:8">
      <c r="A512" s="3" t="s">
        <v>1592</v>
      </c>
      <c r="B512" s="2" t="s">
        <v>1593</v>
      </c>
      <c r="C512" s="2" t="s">
        <v>4987</v>
      </c>
      <c r="D512" s="3" t="s">
        <v>1592</v>
      </c>
      <c r="E512" s="2" t="s">
        <v>3809</v>
      </c>
      <c r="F512" s="2" t="s">
        <v>4987</v>
      </c>
      <c r="G512" s="2"/>
      <c r="H512" s="2" t="s">
        <v>4988</v>
      </c>
    </row>
    <row r="513" spans="1:8">
      <c r="A513" s="3" t="s">
        <v>1594</v>
      </c>
      <c r="B513" s="2" t="s">
        <v>1595</v>
      </c>
      <c r="C513" s="2" t="s">
        <v>4987</v>
      </c>
      <c r="D513" s="3" t="s">
        <v>1594</v>
      </c>
      <c r="E513" s="2" t="s">
        <v>3812</v>
      </c>
      <c r="F513" s="2" t="s">
        <v>4987</v>
      </c>
      <c r="G513" s="2"/>
      <c r="H513" s="2" t="s">
        <v>4988</v>
      </c>
    </row>
    <row r="514" spans="1:8">
      <c r="A514" s="3" t="s">
        <v>1596</v>
      </c>
      <c r="B514" s="2" t="s">
        <v>1597</v>
      </c>
      <c r="C514" s="2" t="s">
        <v>4987</v>
      </c>
      <c r="D514" s="3" t="s">
        <v>1596</v>
      </c>
      <c r="E514" s="2" t="s">
        <v>3813</v>
      </c>
      <c r="F514" s="2" t="s">
        <v>4987</v>
      </c>
      <c r="G514" s="2"/>
      <c r="H514" s="2" t="s">
        <v>4988</v>
      </c>
    </row>
    <row r="515" spans="1:8">
      <c r="A515" s="3" t="s">
        <v>1598</v>
      </c>
      <c r="B515" s="2" t="s">
        <v>1599</v>
      </c>
      <c r="C515" s="2" t="s">
        <v>4987</v>
      </c>
      <c r="D515" s="3" t="s">
        <v>1598</v>
      </c>
      <c r="E515" s="2" t="s">
        <v>3814</v>
      </c>
      <c r="F515" s="2" t="s">
        <v>4987</v>
      </c>
      <c r="G515" s="2"/>
      <c r="H515" s="2" t="s">
        <v>4988</v>
      </c>
    </row>
    <row r="516" spans="1:8">
      <c r="A516" s="3" t="s">
        <v>1600</v>
      </c>
      <c r="B516" s="2" t="s">
        <v>1601</v>
      </c>
      <c r="C516" s="2" t="s">
        <v>4987</v>
      </c>
      <c r="D516" s="3" t="s">
        <v>1600</v>
      </c>
      <c r="E516" s="2" t="s">
        <v>3815</v>
      </c>
      <c r="F516" s="2" t="s">
        <v>4986</v>
      </c>
      <c r="G516" s="2"/>
      <c r="H516" s="2" t="s">
        <v>4988</v>
      </c>
    </row>
    <row r="517" spans="1:8">
      <c r="A517" s="3" t="s">
        <v>1602</v>
      </c>
      <c r="B517" s="2" t="s">
        <v>1603</v>
      </c>
      <c r="C517" s="2" t="s">
        <v>4986</v>
      </c>
      <c r="D517" s="3" t="s">
        <v>1484</v>
      </c>
      <c r="E517" s="2" t="s">
        <v>1485</v>
      </c>
      <c r="F517" s="2" t="s">
        <v>4986</v>
      </c>
      <c r="G517" s="2"/>
      <c r="H517" s="2" t="s">
        <v>4988</v>
      </c>
    </row>
    <row r="518" spans="1:8">
      <c r="A518" s="3" t="s">
        <v>1602</v>
      </c>
      <c r="B518" s="2" t="s">
        <v>1603</v>
      </c>
      <c r="C518" s="2" t="s">
        <v>4986</v>
      </c>
      <c r="D518" s="3" t="s">
        <v>1602</v>
      </c>
      <c r="E518" s="2" t="s">
        <v>1603</v>
      </c>
      <c r="F518" s="2" t="s">
        <v>4987</v>
      </c>
      <c r="G518" s="2"/>
      <c r="H518" s="2" t="s">
        <v>4988</v>
      </c>
    </row>
    <row r="519" spans="1:8">
      <c r="A519" s="3" t="s">
        <v>1604</v>
      </c>
      <c r="B519" s="2" t="s">
        <v>1605</v>
      </c>
      <c r="C519" s="2" t="s">
        <v>4987</v>
      </c>
      <c r="D519" s="3" t="s">
        <v>1604</v>
      </c>
      <c r="E519" s="2" t="s">
        <v>3816</v>
      </c>
      <c r="F519" s="2" t="s">
        <v>4987</v>
      </c>
      <c r="G519" s="2"/>
      <c r="H519" s="2" t="s">
        <v>4988</v>
      </c>
    </row>
    <row r="520" spans="1:8">
      <c r="A520" s="3" t="s">
        <v>1606</v>
      </c>
      <c r="B520" s="2" t="s">
        <v>1607</v>
      </c>
      <c r="C520" s="2" t="s">
        <v>4986</v>
      </c>
      <c r="D520" s="3" t="s">
        <v>1514</v>
      </c>
      <c r="E520" s="2" t="s">
        <v>1515</v>
      </c>
      <c r="F520" s="2" t="s">
        <v>4986</v>
      </c>
      <c r="G520" s="2"/>
      <c r="H520" s="2" t="s">
        <v>4988</v>
      </c>
    </row>
    <row r="521" spans="1:8">
      <c r="A521" s="3" t="s">
        <v>1606</v>
      </c>
      <c r="B521" s="2" t="s">
        <v>1607</v>
      </c>
      <c r="C521" s="2" t="s">
        <v>4986</v>
      </c>
      <c r="D521" s="3" t="s">
        <v>1606</v>
      </c>
      <c r="E521" s="2" t="s">
        <v>3817</v>
      </c>
      <c r="F521" s="2" t="s">
        <v>4987</v>
      </c>
      <c r="G521" s="2"/>
      <c r="H521" s="2" t="s">
        <v>4988</v>
      </c>
    </row>
    <row r="522" spans="1:8">
      <c r="A522" s="3" t="s">
        <v>1608</v>
      </c>
      <c r="B522" s="2" t="s">
        <v>1609</v>
      </c>
      <c r="C522" s="2" t="s">
        <v>4986</v>
      </c>
      <c r="D522" s="3" t="s">
        <v>1278</v>
      </c>
      <c r="E522" s="2" t="s">
        <v>1279</v>
      </c>
      <c r="F522" s="2" t="s">
        <v>4986</v>
      </c>
      <c r="G522" s="2"/>
      <c r="H522" s="2" t="s">
        <v>4988</v>
      </c>
    </row>
    <row r="523" spans="1:8">
      <c r="A523" s="3" t="s">
        <v>1608</v>
      </c>
      <c r="B523" s="2" t="s">
        <v>1609</v>
      </c>
      <c r="C523" s="2" t="s">
        <v>4986</v>
      </c>
      <c r="D523" s="3" t="s">
        <v>3758</v>
      </c>
      <c r="E523" s="2" t="s">
        <v>3759</v>
      </c>
      <c r="F523" s="2" t="s">
        <v>4986</v>
      </c>
      <c r="G523" s="2"/>
      <c r="H523" s="2" t="s">
        <v>4988</v>
      </c>
    </row>
    <row r="524" spans="1:8">
      <c r="A524" s="3" t="s">
        <v>1608</v>
      </c>
      <c r="B524" s="2" t="s">
        <v>1609</v>
      </c>
      <c r="C524" s="2" t="s">
        <v>4986</v>
      </c>
      <c r="D524" s="3" t="s">
        <v>1540</v>
      </c>
      <c r="E524" s="2" t="s">
        <v>3780</v>
      </c>
      <c r="F524" s="2" t="s">
        <v>4986</v>
      </c>
      <c r="G524" s="2"/>
      <c r="H524" s="2" t="s">
        <v>4988</v>
      </c>
    </row>
    <row r="525" spans="1:8">
      <c r="A525" s="3" t="s">
        <v>1608</v>
      </c>
      <c r="B525" s="2" t="s">
        <v>1609</v>
      </c>
      <c r="C525" s="2" t="s">
        <v>4986</v>
      </c>
      <c r="D525" s="3" t="s">
        <v>3818</v>
      </c>
      <c r="E525" s="2" t="s">
        <v>3819</v>
      </c>
      <c r="F525" s="2" t="s">
        <v>4987</v>
      </c>
      <c r="G525" s="2"/>
      <c r="H525" s="2" t="s">
        <v>4988</v>
      </c>
    </row>
    <row r="526" spans="1:8">
      <c r="A526" s="3" t="s">
        <v>1608</v>
      </c>
      <c r="B526" s="2" t="s">
        <v>1609</v>
      </c>
      <c r="C526" s="2" t="s">
        <v>4986</v>
      </c>
      <c r="D526" s="3" t="s">
        <v>3820</v>
      </c>
      <c r="E526" s="2" t="s">
        <v>3821</v>
      </c>
      <c r="F526" s="2" t="s">
        <v>4987</v>
      </c>
      <c r="G526" s="2"/>
      <c r="H526" s="2" t="s">
        <v>4988</v>
      </c>
    </row>
    <row r="527" spans="1:8">
      <c r="A527" s="3" t="s">
        <v>1610</v>
      </c>
      <c r="B527" s="2" t="s">
        <v>1611</v>
      </c>
      <c r="C527" s="2" t="s">
        <v>4986</v>
      </c>
      <c r="D527" s="3" t="s">
        <v>3822</v>
      </c>
      <c r="E527" s="2" t="s">
        <v>3823</v>
      </c>
      <c r="F527" s="2" t="s">
        <v>4986</v>
      </c>
      <c r="G527" s="2"/>
      <c r="H527" s="2" t="s">
        <v>4988</v>
      </c>
    </row>
    <row r="528" spans="1:8">
      <c r="A528" s="3" t="s">
        <v>1610</v>
      </c>
      <c r="B528" s="2" t="s">
        <v>1611</v>
      </c>
      <c r="C528" s="2" t="s">
        <v>4986</v>
      </c>
      <c r="D528" s="3" t="s">
        <v>3824</v>
      </c>
      <c r="E528" s="2" t="s">
        <v>3825</v>
      </c>
      <c r="F528" s="2" t="s">
        <v>4986</v>
      </c>
      <c r="G528" s="2"/>
      <c r="H528" s="2" t="s">
        <v>4988</v>
      </c>
    </row>
    <row r="529" spans="1:8">
      <c r="A529" s="3" t="s">
        <v>1612</v>
      </c>
      <c r="B529" s="2" t="s">
        <v>1613</v>
      </c>
      <c r="C529" s="2" t="s">
        <v>4987</v>
      </c>
      <c r="D529" s="3" t="s">
        <v>1612</v>
      </c>
      <c r="E529" s="2" t="s">
        <v>1613</v>
      </c>
      <c r="F529" s="2" t="s">
        <v>4987</v>
      </c>
      <c r="G529" s="2"/>
      <c r="H529" s="2" t="s">
        <v>4988</v>
      </c>
    </row>
    <row r="530" spans="1:8">
      <c r="A530" s="3" t="s">
        <v>1614</v>
      </c>
      <c r="B530" s="2" t="s">
        <v>1615</v>
      </c>
      <c r="C530" s="2" t="s">
        <v>4986</v>
      </c>
      <c r="D530" s="3" t="s">
        <v>3822</v>
      </c>
      <c r="E530" s="2" t="s">
        <v>3823</v>
      </c>
      <c r="F530" s="2" t="s">
        <v>4986</v>
      </c>
      <c r="G530" s="2"/>
      <c r="H530" s="2" t="s">
        <v>4988</v>
      </c>
    </row>
    <row r="531" spans="1:8">
      <c r="A531" s="3" t="s">
        <v>1614</v>
      </c>
      <c r="B531" s="2" t="s">
        <v>1615</v>
      </c>
      <c r="C531" s="2" t="s">
        <v>4986</v>
      </c>
      <c r="D531" s="3" t="s">
        <v>3824</v>
      </c>
      <c r="E531" s="2" t="s">
        <v>3825</v>
      </c>
      <c r="F531" s="2" t="s">
        <v>4986</v>
      </c>
      <c r="G531" s="2"/>
      <c r="H531" s="2" t="s">
        <v>4988</v>
      </c>
    </row>
    <row r="532" spans="1:8">
      <c r="A532" s="3" t="s">
        <v>1616</v>
      </c>
      <c r="B532" s="2" t="s">
        <v>1617</v>
      </c>
      <c r="C532" s="2" t="s">
        <v>4986</v>
      </c>
      <c r="D532" s="3" t="s">
        <v>3826</v>
      </c>
      <c r="E532" s="2" t="s">
        <v>3827</v>
      </c>
      <c r="F532" s="2" t="s">
        <v>4987</v>
      </c>
      <c r="G532" s="2"/>
      <c r="H532" s="2" t="s">
        <v>4988</v>
      </c>
    </row>
    <row r="533" spans="1:8">
      <c r="A533" s="3" t="s">
        <v>1616</v>
      </c>
      <c r="B533" s="2" t="s">
        <v>1617</v>
      </c>
      <c r="C533" s="2" t="s">
        <v>4986</v>
      </c>
      <c r="D533" s="3" t="s">
        <v>3828</v>
      </c>
      <c r="E533" s="2" t="s">
        <v>3829</v>
      </c>
      <c r="F533" s="2" t="s">
        <v>4987</v>
      </c>
      <c r="G533" s="2"/>
      <c r="H533" s="2" t="s">
        <v>4988</v>
      </c>
    </row>
    <row r="534" spans="1:8">
      <c r="A534" s="3" t="s">
        <v>1618</v>
      </c>
      <c r="B534" s="2" t="s">
        <v>1619</v>
      </c>
      <c r="C534" s="2" t="s">
        <v>4986</v>
      </c>
      <c r="D534" s="3" t="s">
        <v>3830</v>
      </c>
      <c r="E534" s="2" t="s">
        <v>3831</v>
      </c>
      <c r="F534" s="2" t="s">
        <v>4986</v>
      </c>
      <c r="G534" s="2"/>
      <c r="H534" s="2" t="s">
        <v>4988</v>
      </c>
    </row>
    <row r="535" spans="1:8">
      <c r="A535" s="3" t="s">
        <v>1618</v>
      </c>
      <c r="B535" s="2" t="s">
        <v>1619</v>
      </c>
      <c r="C535" s="2" t="s">
        <v>4986</v>
      </c>
      <c r="D535" s="3" t="s">
        <v>3834</v>
      </c>
      <c r="E535" s="2" t="s">
        <v>3835</v>
      </c>
      <c r="F535" s="2" t="s">
        <v>4986</v>
      </c>
      <c r="G535" s="2"/>
      <c r="H535" s="2" t="s">
        <v>4988</v>
      </c>
    </row>
    <row r="536" spans="1:8">
      <c r="A536" s="3" t="s">
        <v>1620</v>
      </c>
      <c r="B536" s="2" t="s">
        <v>1621</v>
      </c>
      <c r="C536" s="2" t="s">
        <v>4986</v>
      </c>
      <c r="D536" s="3" t="s">
        <v>3830</v>
      </c>
      <c r="E536" s="2" t="s">
        <v>3831</v>
      </c>
      <c r="F536" s="2" t="s">
        <v>4986</v>
      </c>
      <c r="G536" s="2"/>
      <c r="H536" s="2" t="s">
        <v>4988</v>
      </c>
    </row>
    <row r="537" spans="1:8">
      <c r="A537" s="3" t="s">
        <v>1620</v>
      </c>
      <c r="B537" s="2" t="s">
        <v>1621</v>
      </c>
      <c r="C537" s="2" t="s">
        <v>4986</v>
      </c>
      <c r="D537" s="3" t="s">
        <v>3832</v>
      </c>
      <c r="E537" s="2" t="s">
        <v>3833</v>
      </c>
      <c r="F537" s="2" t="s">
        <v>4987</v>
      </c>
      <c r="G537" s="2"/>
      <c r="H537" s="2" t="s">
        <v>4988</v>
      </c>
    </row>
    <row r="538" spans="1:8">
      <c r="A538" s="3" t="s">
        <v>1620</v>
      </c>
      <c r="B538" s="2" t="s">
        <v>1621</v>
      </c>
      <c r="C538" s="2" t="s">
        <v>4986</v>
      </c>
      <c r="D538" s="3" t="s">
        <v>3834</v>
      </c>
      <c r="E538" s="2" t="s">
        <v>3835</v>
      </c>
      <c r="F538" s="2" t="s">
        <v>4986</v>
      </c>
      <c r="G538" s="2"/>
      <c r="H538" s="2" t="s">
        <v>4988</v>
      </c>
    </row>
    <row r="539" spans="1:8">
      <c r="A539" s="3" t="s">
        <v>1622</v>
      </c>
      <c r="B539" s="2" t="s">
        <v>1623</v>
      </c>
      <c r="C539" s="2" t="s">
        <v>4987</v>
      </c>
      <c r="D539" s="3" t="s">
        <v>1622</v>
      </c>
      <c r="E539" s="2" t="s">
        <v>1623</v>
      </c>
      <c r="F539" s="2" t="s">
        <v>4986</v>
      </c>
      <c r="G539" s="2"/>
      <c r="H539" s="2" t="s">
        <v>4988</v>
      </c>
    </row>
    <row r="540" spans="1:8">
      <c r="A540" s="3" t="s">
        <v>1624</v>
      </c>
      <c r="B540" s="2" t="s">
        <v>1625</v>
      </c>
      <c r="C540" s="2" t="s">
        <v>4987</v>
      </c>
      <c r="D540" s="3" t="s">
        <v>1624</v>
      </c>
      <c r="E540" s="2" t="s">
        <v>1625</v>
      </c>
      <c r="F540" s="2" t="s">
        <v>4987</v>
      </c>
      <c r="G540" s="2"/>
      <c r="H540" s="2" t="s">
        <v>4988</v>
      </c>
    </row>
    <row r="541" spans="1:8">
      <c r="A541" s="3" t="s">
        <v>1626</v>
      </c>
      <c r="B541" s="2" t="s">
        <v>1627</v>
      </c>
      <c r="C541" s="2" t="s">
        <v>4987</v>
      </c>
      <c r="D541" s="3" t="s">
        <v>1626</v>
      </c>
      <c r="E541" s="2" t="s">
        <v>3836</v>
      </c>
      <c r="F541" s="2" t="s">
        <v>4986</v>
      </c>
      <c r="G541" s="2"/>
      <c r="H541" s="2" t="s">
        <v>4988</v>
      </c>
    </row>
    <row r="542" spans="1:8">
      <c r="A542" s="3" t="s">
        <v>1628</v>
      </c>
      <c r="B542" s="2" t="s">
        <v>1629</v>
      </c>
      <c r="C542" s="2" t="s">
        <v>4986</v>
      </c>
      <c r="D542" s="3" t="s">
        <v>3758</v>
      </c>
      <c r="E542" s="2" t="s">
        <v>3759</v>
      </c>
      <c r="F542" s="2" t="s">
        <v>4986</v>
      </c>
      <c r="G542" s="2"/>
      <c r="H542" s="2" t="s">
        <v>4988</v>
      </c>
    </row>
    <row r="543" spans="1:8">
      <c r="A543" s="3" t="s">
        <v>1628</v>
      </c>
      <c r="B543" s="2" t="s">
        <v>1629</v>
      </c>
      <c r="C543" s="2" t="s">
        <v>4986</v>
      </c>
      <c r="D543" s="3" t="s">
        <v>1628</v>
      </c>
      <c r="E543" s="2" t="s">
        <v>3837</v>
      </c>
      <c r="F543" s="2" t="s">
        <v>4986</v>
      </c>
      <c r="G543" s="2"/>
      <c r="H543" s="2" t="s">
        <v>4988</v>
      </c>
    </row>
    <row r="544" spans="1:8">
      <c r="A544" s="3" t="s">
        <v>1630</v>
      </c>
      <c r="B544" s="2" t="s">
        <v>1631</v>
      </c>
      <c r="C544" s="2" t="s">
        <v>4986</v>
      </c>
      <c r="D544" s="3" t="s">
        <v>1626</v>
      </c>
      <c r="E544" s="2" t="s">
        <v>3836</v>
      </c>
      <c r="F544" s="2" t="s">
        <v>4986</v>
      </c>
      <c r="G544" s="2"/>
      <c r="H544" s="2" t="s">
        <v>4988</v>
      </c>
    </row>
    <row r="545" spans="1:8">
      <c r="A545" s="3" t="s">
        <v>1630</v>
      </c>
      <c r="B545" s="2" t="s">
        <v>1631</v>
      </c>
      <c r="C545" s="2" t="s">
        <v>4986</v>
      </c>
      <c r="D545" s="3" t="s">
        <v>1630</v>
      </c>
      <c r="E545" s="2" t="s">
        <v>3838</v>
      </c>
      <c r="F545" s="2" t="s">
        <v>4987</v>
      </c>
      <c r="G545" s="2"/>
      <c r="H545" s="2" t="s">
        <v>4988</v>
      </c>
    </row>
    <row r="546" spans="1:8">
      <c r="A546" s="3" t="s">
        <v>1632</v>
      </c>
      <c r="B546" s="2" t="s">
        <v>1633</v>
      </c>
      <c r="C546" s="2" t="s">
        <v>4986</v>
      </c>
      <c r="D546" s="3" t="s">
        <v>1628</v>
      </c>
      <c r="E546" s="2" t="s">
        <v>3837</v>
      </c>
      <c r="F546" s="2" t="s">
        <v>4986</v>
      </c>
      <c r="G546" s="2"/>
      <c r="H546" s="2" t="s">
        <v>4988</v>
      </c>
    </row>
    <row r="547" spans="1:8">
      <c r="A547" s="3" t="s">
        <v>1632</v>
      </c>
      <c r="B547" s="2" t="s">
        <v>1633</v>
      </c>
      <c r="C547" s="2" t="s">
        <v>4986</v>
      </c>
      <c r="D547" s="3" t="s">
        <v>1632</v>
      </c>
      <c r="E547" s="2" t="s">
        <v>3839</v>
      </c>
      <c r="F547" s="2" t="s">
        <v>4987</v>
      </c>
      <c r="G547" s="2"/>
      <c r="H547" s="2" t="s">
        <v>4988</v>
      </c>
    </row>
    <row r="548" spans="1:8">
      <c r="A548" s="3" t="s">
        <v>1634</v>
      </c>
      <c r="B548" s="2" t="s">
        <v>1635</v>
      </c>
      <c r="C548" s="2" t="s">
        <v>4987</v>
      </c>
      <c r="D548" s="3" t="s">
        <v>1634</v>
      </c>
      <c r="E548" s="2" t="s">
        <v>3840</v>
      </c>
      <c r="F548" s="2" t="s">
        <v>4987</v>
      </c>
      <c r="G548" s="2"/>
      <c r="H548" s="2" t="s">
        <v>4988</v>
      </c>
    </row>
    <row r="549" spans="1:8">
      <c r="A549" s="3" t="s">
        <v>1636</v>
      </c>
      <c r="B549" s="2" t="s">
        <v>1637</v>
      </c>
      <c r="C549" s="2" t="s">
        <v>4987</v>
      </c>
      <c r="D549" s="3" t="s">
        <v>1636</v>
      </c>
      <c r="E549" s="2" t="s">
        <v>3841</v>
      </c>
      <c r="F549" s="2" t="s">
        <v>4987</v>
      </c>
      <c r="G549" s="2"/>
      <c r="H549" s="2" t="s">
        <v>4988</v>
      </c>
    </row>
    <row r="550" spans="1:8">
      <c r="A550" s="3" t="s">
        <v>1638</v>
      </c>
      <c r="B550" s="2" t="s">
        <v>1639</v>
      </c>
      <c r="C550" s="2" t="s">
        <v>4987</v>
      </c>
      <c r="D550" s="3" t="s">
        <v>1638</v>
      </c>
      <c r="E550" s="2" t="s">
        <v>3842</v>
      </c>
      <c r="F550" s="2" t="s">
        <v>4987</v>
      </c>
      <c r="G550" s="2"/>
      <c r="H550" s="2" t="s">
        <v>4988</v>
      </c>
    </row>
    <row r="551" spans="1:8">
      <c r="A551" s="3" t="s">
        <v>1640</v>
      </c>
      <c r="B551" s="2" t="s">
        <v>1641</v>
      </c>
      <c r="C551" s="2" t="s">
        <v>4986</v>
      </c>
      <c r="D551" s="3" t="s">
        <v>3845</v>
      </c>
      <c r="E551" s="2" t="s">
        <v>3846</v>
      </c>
      <c r="F551" s="2" t="s">
        <v>4986</v>
      </c>
      <c r="G551" s="2"/>
      <c r="H551" s="2" t="s">
        <v>4988</v>
      </c>
    </row>
    <row r="552" spans="1:8">
      <c r="A552" s="3" t="s">
        <v>1640</v>
      </c>
      <c r="B552" s="2" t="s">
        <v>1641</v>
      </c>
      <c r="C552" s="2" t="s">
        <v>4986</v>
      </c>
      <c r="D552" s="3" t="s">
        <v>3847</v>
      </c>
      <c r="E552" s="2" t="s">
        <v>3848</v>
      </c>
      <c r="F552" s="2" t="s">
        <v>4986</v>
      </c>
      <c r="G552" s="2"/>
      <c r="H552" s="2" t="s">
        <v>4988</v>
      </c>
    </row>
    <row r="553" spans="1:8">
      <c r="A553" s="3" t="s">
        <v>1642</v>
      </c>
      <c r="B553" s="2" t="s">
        <v>1643</v>
      </c>
      <c r="C553" s="2" t="s">
        <v>4987</v>
      </c>
      <c r="D553" s="3" t="s">
        <v>3843</v>
      </c>
      <c r="E553" s="2" t="s">
        <v>3844</v>
      </c>
      <c r="F553" s="2" t="s">
        <v>4986</v>
      </c>
      <c r="G553" s="2"/>
      <c r="H553" s="2" t="s">
        <v>4988</v>
      </c>
    </row>
    <row r="554" spans="1:8">
      <c r="A554" s="3" t="s">
        <v>1644</v>
      </c>
      <c r="B554" s="2" t="s">
        <v>1645</v>
      </c>
      <c r="C554" s="2" t="s">
        <v>4986</v>
      </c>
      <c r="D554" s="3" t="s">
        <v>3845</v>
      </c>
      <c r="E554" s="2" t="s">
        <v>3846</v>
      </c>
      <c r="F554" s="2" t="s">
        <v>4986</v>
      </c>
      <c r="G554" s="2"/>
      <c r="H554" s="2" t="s">
        <v>4988</v>
      </c>
    </row>
    <row r="555" spans="1:8">
      <c r="A555" s="3" t="s">
        <v>1644</v>
      </c>
      <c r="B555" s="2" t="s">
        <v>1645</v>
      </c>
      <c r="C555" s="2" t="s">
        <v>4986</v>
      </c>
      <c r="D555" s="3" t="s">
        <v>3847</v>
      </c>
      <c r="E555" s="2" t="s">
        <v>3848</v>
      </c>
      <c r="F555" s="2" t="s">
        <v>4986</v>
      </c>
      <c r="G555" s="2"/>
      <c r="H555" s="2" t="s">
        <v>4988</v>
      </c>
    </row>
    <row r="556" spans="1:8">
      <c r="A556" s="3" t="s">
        <v>1646</v>
      </c>
      <c r="B556" s="2" t="s">
        <v>1647</v>
      </c>
      <c r="C556" s="2" t="s">
        <v>4987</v>
      </c>
      <c r="D556" s="3" t="s">
        <v>3843</v>
      </c>
      <c r="E556" s="2" t="s">
        <v>3844</v>
      </c>
      <c r="F556" s="2" t="s">
        <v>4986</v>
      </c>
      <c r="G556" s="2"/>
      <c r="H556" s="2" t="s">
        <v>4988</v>
      </c>
    </row>
    <row r="557" spans="1:8">
      <c r="A557" s="3" t="s">
        <v>1648</v>
      </c>
      <c r="B557" s="2" t="s">
        <v>1649</v>
      </c>
      <c r="C557" s="2" t="s">
        <v>4986</v>
      </c>
      <c r="D557" s="3" t="s">
        <v>3845</v>
      </c>
      <c r="E557" s="2" t="s">
        <v>3846</v>
      </c>
      <c r="F557" s="2" t="s">
        <v>4986</v>
      </c>
      <c r="G557" s="2"/>
      <c r="H557" s="2" t="s">
        <v>4988</v>
      </c>
    </row>
    <row r="558" spans="1:8">
      <c r="A558" s="3" t="s">
        <v>1648</v>
      </c>
      <c r="B558" s="2" t="s">
        <v>1649</v>
      </c>
      <c r="C558" s="2" t="s">
        <v>4986</v>
      </c>
      <c r="D558" s="3" t="s">
        <v>3847</v>
      </c>
      <c r="E558" s="2" t="s">
        <v>3848</v>
      </c>
      <c r="F558" s="2" t="s">
        <v>4986</v>
      </c>
      <c r="G558" s="2"/>
      <c r="H558" s="2" t="s">
        <v>4988</v>
      </c>
    </row>
    <row r="559" spans="1:8">
      <c r="A559" s="3" t="s">
        <v>1650</v>
      </c>
      <c r="B559" s="2" t="s">
        <v>1651</v>
      </c>
      <c r="C559" s="2" t="s">
        <v>4987</v>
      </c>
      <c r="D559" s="3" t="s">
        <v>3849</v>
      </c>
      <c r="E559" s="2" t="s">
        <v>3850</v>
      </c>
      <c r="F559" s="2" t="s">
        <v>4987</v>
      </c>
      <c r="G559" s="2"/>
      <c r="H559" s="2" t="s">
        <v>4988</v>
      </c>
    </row>
    <row r="560" spans="1:8">
      <c r="A560" s="3" t="s">
        <v>1652</v>
      </c>
      <c r="B560" s="2" t="s">
        <v>1653</v>
      </c>
      <c r="C560" s="2" t="s">
        <v>4986</v>
      </c>
      <c r="D560" s="3" t="s">
        <v>1296</v>
      </c>
      <c r="E560" s="2" t="s">
        <v>1297</v>
      </c>
      <c r="F560" s="2" t="s">
        <v>4986</v>
      </c>
      <c r="G560" s="2"/>
      <c r="H560" s="2" t="s">
        <v>4988</v>
      </c>
    </row>
    <row r="561" spans="1:8">
      <c r="A561" s="3" t="s">
        <v>1652</v>
      </c>
      <c r="B561" s="2" t="s">
        <v>1653</v>
      </c>
      <c r="C561" s="2" t="s">
        <v>4986</v>
      </c>
      <c r="D561" s="3" t="s">
        <v>3710</v>
      </c>
      <c r="E561" s="2" t="s">
        <v>3711</v>
      </c>
      <c r="F561" s="2" t="s">
        <v>4986</v>
      </c>
      <c r="G561" s="2"/>
      <c r="H561" s="2" t="s">
        <v>4988</v>
      </c>
    </row>
    <row r="562" spans="1:8">
      <c r="A562" s="3" t="s">
        <v>1652</v>
      </c>
      <c r="B562" s="2" t="s">
        <v>1653</v>
      </c>
      <c r="C562" s="2" t="s">
        <v>4986</v>
      </c>
      <c r="D562" s="3" t="s">
        <v>3852</v>
      </c>
      <c r="E562" s="2" t="s">
        <v>3853</v>
      </c>
      <c r="F562" s="2" t="s">
        <v>4987</v>
      </c>
      <c r="G562" s="2"/>
      <c r="H562" s="2" t="s">
        <v>4988</v>
      </c>
    </row>
    <row r="563" spans="1:8">
      <c r="A563" s="3" t="s">
        <v>1654</v>
      </c>
      <c r="B563" s="2" t="s">
        <v>1655</v>
      </c>
      <c r="C563" s="2" t="s">
        <v>4986</v>
      </c>
      <c r="D563" s="3" t="s">
        <v>1296</v>
      </c>
      <c r="E563" s="2" t="s">
        <v>1297</v>
      </c>
      <c r="F563" s="2" t="s">
        <v>4986</v>
      </c>
      <c r="G563" s="2"/>
      <c r="H563" s="2" t="s">
        <v>4988</v>
      </c>
    </row>
    <row r="564" spans="1:8">
      <c r="A564" s="3" t="s">
        <v>1654</v>
      </c>
      <c r="B564" s="2" t="s">
        <v>1655</v>
      </c>
      <c r="C564" s="2" t="s">
        <v>4986</v>
      </c>
      <c r="D564" s="3" t="s">
        <v>3710</v>
      </c>
      <c r="E564" s="2" t="s">
        <v>3711</v>
      </c>
      <c r="F564" s="2" t="s">
        <v>4986</v>
      </c>
      <c r="G564" s="2"/>
      <c r="H564" s="2" t="s">
        <v>4988</v>
      </c>
    </row>
    <row r="565" spans="1:8">
      <c r="A565" s="3" t="s">
        <v>1654</v>
      </c>
      <c r="B565" s="2" t="s">
        <v>1655</v>
      </c>
      <c r="C565" s="2" t="s">
        <v>4986</v>
      </c>
      <c r="D565" s="3" t="s">
        <v>3854</v>
      </c>
      <c r="E565" s="2" t="s">
        <v>3855</v>
      </c>
      <c r="F565" s="2" t="s">
        <v>4986</v>
      </c>
      <c r="G565" s="2"/>
      <c r="H565" s="2" t="s">
        <v>4988</v>
      </c>
    </row>
    <row r="566" spans="1:8">
      <c r="A566" s="3" t="s">
        <v>1654</v>
      </c>
      <c r="B566" s="2" t="s">
        <v>1655</v>
      </c>
      <c r="C566" s="2" t="s">
        <v>4986</v>
      </c>
      <c r="D566" s="3" t="s">
        <v>3860</v>
      </c>
      <c r="E566" s="2" t="s">
        <v>3861</v>
      </c>
      <c r="F566" s="2" t="s">
        <v>4986</v>
      </c>
      <c r="G566" s="2"/>
      <c r="H566" s="2" t="s">
        <v>4988</v>
      </c>
    </row>
    <row r="567" spans="1:8">
      <c r="A567" s="3" t="s">
        <v>1656</v>
      </c>
      <c r="B567" s="2" t="s">
        <v>1657</v>
      </c>
      <c r="C567" s="2" t="s">
        <v>4987</v>
      </c>
      <c r="D567" s="3" t="s">
        <v>3854</v>
      </c>
      <c r="E567" s="2" t="s">
        <v>3855</v>
      </c>
      <c r="F567" s="2" t="s">
        <v>4986</v>
      </c>
      <c r="G567" s="2"/>
      <c r="H567" s="2" t="s">
        <v>4988</v>
      </c>
    </row>
    <row r="568" spans="1:8">
      <c r="A568" s="3" t="s">
        <v>1658</v>
      </c>
      <c r="B568" s="2" t="s">
        <v>1659</v>
      </c>
      <c r="C568" s="2" t="s">
        <v>4987</v>
      </c>
      <c r="D568" s="3" t="s">
        <v>3856</v>
      </c>
      <c r="E568" s="2" t="s">
        <v>3857</v>
      </c>
      <c r="F568" s="2" t="s">
        <v>4987</v>
      </c>
      <c r="G568" s="2"/>
      <c r="H568" s="2" t="s">
        <v>4988</v>
      </c>
    </row>
    <row r="569" spans="1:8">
      <c r="A569" s="3" t="s">
        <v>1660</v>
      </c>
      <c r="B569" s="2" t="s">
        <v>1661</v>
      </c>
      <c r="C569" s="2" t="s">
        <v>4987</v>
      </c>
      <c r="D569" s="3" t="s">
        <v>3851</v>
      </c>
      <c r="E569" s="2" t="s">
        <v>1661</v>
      </c>
      <c r="F569" s="2" t="s">
        <v>4987</v>
      </c>
      <c r="G569" s="2"/>
      <c r="H569" s="2" t="s">
        <v>4988</v>
      </c>
    </row>
    <row r="570" spans="1:8">
      <c r="A570" s="3" t="s">
        <v>1662</v>
      </c>
      <c r="B570" s="2" t="s">
        <v>1663</v>
      </c>
      <c r="C570" s="2" t="s">
        <v>4987</v>
      </c>
      <c r="D570" s="3" t="s">
        <v>3858</v>
      </c>
      <c r="E570" s="2" t="s">
        <v>1663</v>
      </c>
      <c r="F570" s="2" t="s">
        <v>4987</v>
      </c>
      <c r="G570" s="2"/>
      <c r="H570" s="2" t="s">
        <v>4988</v>
      </c>
    </row>
    <row r="571" spans="1:8">
      <c r="A571" s="3" t="s">
        <v>1664</v>
      </c>
      <c r="B571" s="2" t="s">
        <v>1665</v>
      </c>
      <c r="C571" s="2" t="s">
        <v>4987</v>
      </c>
      <c r="D571" s="3" t="s">
        <v>3859</v>
      </c>
      <c r="E571" s="2" t="s">
        <v>1665</v>
      </c>
      <c r="F571" s="2" t="s">
        <v>4987</v>
      </c>
      <c r="G571" s="2"/>
      <c r="H571" s="2" t="s">
        <v>4988</v>
      </c>
    </row>
    <row r="572" spans="1:8">
      <c r="A572" s="3" t="s">
        <v>1666</v>
      </c>
      <c r="B572" s="2" t="s">
        <v>1667</v>
      </c>
      <c r="C572" s="2" t="s">
        <v>4987</v>
      </c>
      <c r="D572" s="3" t="s">
        <v>3860</v>
      </c>
      <c r="E572" s="2" t="s">
        <v>3861</v>
      </c>
      <c r="F572" s="2" t="s">
        <v>4986</v>
      </c>
      <c r="G572" s="2"/>
      <c r="H572" s="2" t="s">
        <v>4988</v>
      </c>
    </row>
    <row r="573" spans="1:8">
      <c r="A573" s="3" t="s">
        <v>1668</v>
      </c>
      <c r="B573" s="2" t="s">
        <v>1669</v>
      </c>
      <c r="C573" s="2" t="s">
        <v>4987</v>
      </c>
      <c r="D573" s="3" t="s">
        <v>1668</v>
      </c>
      <c r="E573" s="2" t="s">
        <v>1669</v>
      </c>
      <c r="F573" s="2" t="s">
        <v>4987</v>
      </c>
      <c r="G573" s="2"/>
      <c r="H573" s="2" t="s">
        <v>4988</v>
      </c>
    </row>
    <row r="574" spans="1:8">
      <c r="A574" s="3" t="s">
        <v>1670</v>
      </c>
      <c r="B574" s="2" t="s">
        <v>1671</v>
      </c>
      <c r="C574" s="2" t="s">
        <v>4987</v>
      </c>
      <c r="D574" s="3" t="s">
        <v>1672</v>
      </c>
      <c r="E574" s="2" t="s">
        <v>3863</v>
      </c>
      <c r="F574" s="2" t="s">
        <v>4987</v>
      </c>
      <c r="G574" s="2"/>
      <c r="H574" s="2" t="s">
        <v>4988</v>
      </c>
    </row>
    <row r="575" spans="1:8">
      <c r="A575" s="3" t="s">
        <v>1672</v>
      </c>
      <c r="B575" s="2" t="s">
        <v>1673</v>
      </c>
      <c r="C575" s="2" t="s">
        <v>4987</v>
      </c>
      <c r="D575" s="3" t="s">
        <v>1670</v>
      </c>
      <c r="E575" s="2" t="s">
        <v>3862</v>
      </c>
      <c r="F575" s="2" t="s">
        <v>4987</v>
      </c>
      <c r="G575" s="2"/>
      <c r="H575" s="2" t="s">
        <v>4988</v>
      </c>
    </row>
    <row r="576" spans="1:8">
      <c r="A576" s="3" t="s">
        <v>1674</v>
      </c>
      <c r="B576" s="2" t="s">
        <v>1675</v>
      </c>
      <c r="C576" s="2" t="s">
        <v>4986</v>
      </c>
      <c r="D576" s="3" t="s">
        <v>3864</v>
      </c>
      <c r="E576" s="2" t="s">
        <v>3865</v>
      </c>
      <c r="F576" s="2" t="s">
        <v>4987</v>
      </c>
      <c r="G576" s="2"/>
      <c r="H576" s="2" t="s">
        <v>4988</v>
      </c>
    </row>
    <row r="577" spans="1:8">
      <c r="A577" s="3" t="s">
        <v>1674</v>
      </c>
      <c r="B577" s="2" t="s">
        <v>1675</v>
      </c>
      <c r="C577" s="2" t="s">
        <v>4986</v>
      </c>
      <c r="D577" s="3" t="s">
        <v>3866</v>
      </c>
      <c r="E577" s="2" t="s">
        <v>3867</v>
      </c>
      <c r="F577" s="2" t="s">
        <v>4987</v>
      </c>
      <c r="G577" s="2"/>
      <c r="H577" s="2" t="s">
        <v>4988</v>
      </c>
    </row>
    <row r="578" spans="1:8">
      <c r="A578" s="3" t="s">
        <v>1676</v>
      </c>
      <c r="B578" s="2" t="s">
        <v>1677</v>
      </c>
      <c r="C578" s="2" t="s">
        <v>4987</v>
      </c>
      <c r="D578" s="3" t="s">
        <v>1676</v>
      </c>
      <c r="E578" s="2" t="s">
        <v>3868</v>
      </c>
      <c r="F578" s="2" t="s">
        <v>4987</v>
      </c>
      <c r="G578" s="2"/>
      <c r="H578" s="2" t="s">
        <v>4988</v>
      </c>
    </row>
    <row r="579" spans="1:8">
      <c r="A579" s="3" t="s">
        <v>1678</v>
      </c>
      <c r="B579" s="2" t="s">
        <v>1679</v>
      </c>
      <c r="C579" s="2" t="s">
        <v>4987</v>
      </c>
      <c r="D579" s="3" t="s">
        <v>3869</v>
      </c>
      <c r="E579" s="2" t="s">
        <v>3870</v>
      </c>
      <c r="F579" s="2" t="s">
        <v>4986</v>
      </c>
      <c r="G579" s="2"/>
      <c r="H579" s="2" t="s">
        <v>4988</v>
      </c>
    </row>
    <row r="580" spans="1:8">
      <c r="A580" s="3" t="s">
        <v>1680</v>
      </c>
      <c r="B580" s="2" t="s">
        <v>1681</v>
      </c>
      <c r="C580" s="2" t="s">
        <v>4987</v>
      </c>
      <c r="D580" s="3" t="s">
        <v>3869</v>
      </c>
      <c r="E580" s="2" t="s">
        <v>3870</v>
      </c>
      <c r="F580" s="2" t="s">
        <v>4986</v>
      </c>
      <c r="G580" s="2"/>
      <c r="H580" s="2" t="s">
        <v>4988</v>
      </c>
    </row>
    <row r="581" spans="1:8">
      <c r="A581" s="3" t="s">
        <v>1682</v>
      </c>
      <c r="B581" s="2" t="s">
        <v>1683</v>
      </c>
      <c r="C581" s="2" t="s">
        <v>4987</v>
      </c>
      <c r="D581" s="3" t="s">
        <v>1682</v>
      </c>
      <c r="E581" s="2" t="s">
        <v>3871</v>
      </c>
      <c r="F581" s="2" t="s">
        <v>4987</v>
      </c>
      <c r="G581" s="2"/>
      <c r="H581" s="2" t="s">
        <v>4988</v>
      </c>
    </row>
    <row r="582" spans="1:8">
      <c r="A582" s="3" t="s">
        <v>1684</v>
      </c>
      <c r="B582" s="2" t="s">
        <v>1685</v>
      </c>
      <c r="C582" s="2" t="s">
        <v>4987</v>
      </c>
      <c r="D582" s="3" t="s">
        <v>1684</v>
      </c>
      <c r="E582" s="2" t="s">
        <v>3872</v>
      </c>
      <c r="F582" s="2" t="s">
        <v>4987</v>
      </c>
      <c r="G582" s="2"/>
      <c r="H582" s="2" t="s">
        <v>4988</v>
      </c>
    </row>
    <row r="583" spans="1:8">
      <c r="A583" s="3" t="s">
        <v>1686</v>
      </c>
      <c r="B583" s="2" t="s">
        <v>1687</v>
      </c>
      <c r="C583" s="2" t="s">
        <v>4987</v>
      </c>
      <c r="D583" s="3" t="s">
        <v>1688</v>
      </c>
      <c r="E583" s="2" t="s">
        <v>3881</v>
      </c>
      <c r="F583" s="2" t="s">
        <v>4986</v>
      </c>
      <c r="G583" s="2"/>
      <c r="H583" s="2" t="s">
        <v>4988</v>
      </c>
    </row>
    <row r="584" spans="1:8">
      <c r="A584" s="3" t="s">
        <v>1688</v>
      </c>
      <c r="B584" s="2" t="s">
        <v>1689</v>
      </c>
      <c r="C584" s="2" t="s">
        <v>4986</v>
      </c>
      <c r="D584" s="3" t="s">
        <v>1688</v>
      </c>
      <c r="E584" s="2" t="s">
        <v>3881</v>
      </c>
      <c r="F584" s="2" t="s">
        <v>4986</v>
      </c>
      <c r="G584" s="2"/>
      <c r="H584" s="2" t="s">
        <v>4988</v>
      </c>
    </row>
    <row r="585" spans="1:8">
      <c r="A585" s="3" t="s">
        <v>1688</v>
      </c>
      <c r="B585" s="2" t="s">
        <v>1689</v>
      </c>
      <c r="C585" s="2" t="s">
        <v>4986</v>
      </c>
      <c r="D585" s="3" t="s">
        <v>1690</v>
      </c>
      <c r="E585" s="2" t="s">
        <v>3882</v>
      </c>
      <c r="F585" s="2" t="s">
        <v>4987</v>
      </c>
      <c r="G585" s="2"/>
      <c r="H585" s="2" t="s">
        <v>4988</v>
      </c>
    </row>
    <row r="586" spans="1:8">
      <c r="A586" s="3" t="s">
        <v>1690</v>
      </c>
      <c r="B586" s="2" t="s">
        <v>1691</v>
      </c>
      <c r="C586" s="2" t="s">
        <v>4987</v>
      </c>
      <c r="D586" s="3" t="s">
        <v>1692</v>
      </c>
      <c r="E586" s="2" t="s">
        <v>1691</v>
      </c>
      <c r="F586" s="2" t="s">
        <v>4987</v>
      </c>
      <c r="G586" s="2"/>
      <c r="H586" s="2" t="s">
        <v>4988</v>
      </c>
    </row>
    <row r="587" spans="1:8">
      <c r="A587" s="3" t="s">
        <v>1692</v>
      </c>
      <c r="B587" s="2" t="s">
        <v>1693</v>
      </c>
      <c r="C587" s="2" t="s">
        <v>4987</v>
      </c>
      <c r="D587" s="3" t="s">
        <v>3883</v>
      </c>
      <c r="E587" s="2" t="s">
        <v>3884</v>
      </c>
      <c r="F587" s="2" t="s">
        <v>4987</v>
      </c>
      <c r="G587" s="2"/>
      <c r="H587" s="2" t="s">
        <v>4988</v>
      </c>
    </row>
    <row r="588" spans="1:8">
      <c r="A588" s="3" t="s">
        <v>1694</v>
      </c>
      <c r="B588" s="2" t="s">
        <v>1695</v>
      </c>
      <c r="C588" s="2" t="s">
        <v>4986</v>
      </c>
      <c r="D588" s="3" t="s">
        <v>3875</v>
      </c>
      <c r="E588" s="2" t="s">
        <v>3876</v>
      </c>
      <c r="F588" s="2" t="s">
        <v>4986</v>
      </c>
      <c r="G588" s="2"/>
      <c r="H588" s="2" t="s">
        <v>4988</v>
      </c>
    </row>
    <row r="589" spans="1:8">
      <c r="A589" s="3" t="s">
        <v>1694</v>
      </c>
      <c r="B589" s="2" t="s">
        <v>1695</v>
      </c>
      <c r="C589" s="2" t="s">
        <v>4986</v>
      </c>
      <c r="D589" s="3" t="s">
        <v>3879</v>
      </c>
      <c r="E589" s="2" t="s">
        <v>3880</v>
      </c>
      <c r="F589" s="2" t="s">
        <v>4987</v>
      </c>
      <c r="G589" s="2"/>
      <c r="H589" s="2" t="s">
        <v>4988</v>
      </c>
    </row>
    <row r="590" spans="1:8">
      <c r="A590" s="3" t="s">
        <v>1696</v>
      </c>
      <c r="B590" s="2" t="s">
        <v>1697</v>
      </c>
      <c r="C590" s="2" t="s">
        <v>4986</v>
      </c>
      <c r="D590" s="3" t="s">
        <v>3873</v>
      </c>
      <c r="E590" s="2" t="s">
        <v>3874</v>
      </c>
      <c r="F590" s="2" t="s">
        <v>4987</v>
      </c>
      <c r="G590" s="2"/>
      <c r="H590" s="2" t="s">
        <v>4988</v>
      </c>
    </row>
    <row r="591" spans="1:8">
      <c r="A591" s="3" t="s">
        <v>1696</v>
      </c>
      <c r="B591" s="2" t="s">
        <v>1697</v>
      </c>
      <c r="C591" s="2" t="s">
        <v>4986</v>
      </c>
      <c r="D591" s="3" t="s">
        <v>3893</v>
      </c>
      <c r="E591" s="2" t="s">
        <v>3894</v>
      </c>
      <c r="F591" s="2" t="s">
        <v>4986</v>
      </c>
      <c r="G591" s="2"/>
      <c r="H591" s="2" t="s">
        <v>4988</v>
      </c>
    </row>
    <row r="592" spans="1:8">
      <c r="A592" s="3" t="s">
        <v>1698</v>
      </c>
      <c r="B592" s="2" t="s">
        <v>1699</v>
      </c>
      <c r="C592" s="2" t="s">
        <v>4987</v>
      </c>
      <c r="D592" s="3" t="s">
        <v>3877</v>
      </c>
      <c r="E592" s="2" t="s">
        <v>3878</v>
      </c>
      <c r="F592" s="2" t="s">
        <v>4987</v>
      </c>
      <c r="G592" s="2"/>
      <c r="H592" s="2" t="s">
        <v>4988</v>
      </c>
    </row>
    <row r="593" spans="1:8">
      <c r="A593" s="3" t="s">
        <v>1700</v>
      </c>
      <c r="B593" s="2" t="s">
        <v>1701</v>
      </c>
      <c r="C593" s="2" t="s">
        <v>4987</v>
      </c>
      <c r="D593" s="3" t="s">
        <v>1700</v>
      </c>
      <c r="E593" s="2" t="s">
        <v>1701</v>
      </c>
      <c r="F593" s="2" t="s">
        <v>4987</v>
      </c>
      <c r="G593" s="2"/>
      <c r="H593" s="2" t="s">
        <v>4988</v>
      </c>
    </row>
    <row r="594" spans="1:8">
      <c r="A594" s="3" t="s">
        <v>1702</v>
      </c>
      <c r="B594" s="2" t="s">
        <v>1703</v>
      </c>
      <c r="C594" s="2" t="s">
        <v>4986</v>
      </c>
      <c r="D594" s="3" t="s">
        <v>3869</v>
      </c>
      <c r="E594" s="2" t="s">
        <v>3870</v>
      </c>
      <c r="F594" s="2" t="s">
        <v>4986</v>
      </c>
      <c r="G594" s="2"/>
      <c r="H594" s="2" t="s">
        <v>4988</v>
      </c>
    </row>
    <row r="595" spans="1:8">
      <c r="A595" s="3" t="s">
        <v>1702</v>
      </c>
      <c r="B595" s="2" t="s">
        <v>1703</v>
      </c>
      <c r="C595" s="2" t="s">
        <v>4986</v>
      </c>
      <c r="D595" s="3" t="s">
        <v>3885</v>
      </c>
      <c r="E595" s="2" t="s">
        <v>3886</v>
      </c>
      <c r="F595" s="2" t="s">
        <v>4987</v>
      </c>
      <c r="G595" s="2"/>
      <c r="H595" s="2" t="s">
        <v>4988</v>
      </c>
    </row>
    <row r="596" spans="1:8">
      <c r="A596" s="3" t="s">
        <v>1702</v>
      </c>
      <c r="B596" s="2" t="s">
        <v>1703</v>
      </c>
      <c r="C596" s="2" t="s">
        <v>4986</v>
      </c>
      <c r="D596" s="3" t="s">
        <v>3887</v>
      </c>
      <c r="E596" s="2" t="s">
        <v>3888</v>
      </c>
      <c r="F596" s="2" t="s">
        <v>4987</v>
      </c>
      <c r="G596" s="2"/>
      <c r="H596" s="2" t="s">
        <v>4988</v>
      </c>
    </row>
    <row r="597" spans="1:8">
      <c r="A597" s="3" t="s">
        <v>1702</v>
      </c>
      <c r="B597" s="2" t="s">
        <v>1703</v>
      </c>
      <c r="C597" s="2" t="s">
        <v>4986</v>
      </c>
      <c r="D597" s="3" t="s">
        <v>3889</v>
      </c>
      <c r="E597" s="2" t="s">
        <v>3890</v>
      </c>
      <c r="F597" s="2" t="s">
        <v>4987</v>
      </c>
      <c r="G597" s="2"/>
      <c r="H597" s="2" t="s">
        <v>4988</v>
      </c>
    </row>
    <row r="598" spans="1:8">
      <c r="A598" s="3" t="s">
        <v>1702</v>
      </c>
      <c r="B598" s="2" t="s">
        <v>1703</v>
      </c>
      <c r="C598" s="2" t="s">
        <v>4986</v>
      </c>
      <c r="D598" s="3" t="s">
        <v>3891</v>
      </c>
      <c r="E598" s="2" t="s">
        <v>3892</v>
      </c>
      <c r="F598" s="2" t="s">
        <v>4987</v>
      </c>
      <c r="G598" s="2"/>
      <c r="H598" s="2" t="s">
        <v>4988</v>
      </c>
    </row>
    <row r="599" spans="1:8">
      <c r="A599" s="3" t="s">
        <v>1702</v>
      </c>
      <c r="B599" s="2" t="s">
        <v>1703</v>
      </c>
      <c r="C599" s="2" t="s">
        <v>4986</v>
      </c>
      <c r="D599" s="3" t="s">
        <v>3893</v>
      </c>
      <c r="E599" s="2" t="s">
        <v>3894</v>
      </c>
      <c r="F599" s="2" t="s">
        <v>4986</v>
      </c>
      <c r="G599" s="2"/>
      <c r="H599" s="2" t="s">
        <v>4988</v>
      </c>
    </row>
    <row r="600" spans="1:8">
      <c r="A600" s="3" t="s">
        <v>1704</v>
      </c>
      <c r="B600" s="2" t="s">
        <v>1705</v>
      </c>
      <c r="C600" s="2" t="s">
        <v>4987</v>
      </c>
      <c r="D600" s="3" t="s">
        <v>1704</v>
      </c>
      <c r="E600" s="2" t="s">
        <v>1705</v>
      </c>
      <c r="F600" s="2" t="s">
        <v>4987</v>
      </c>
      <c r="G600" s="2"/>
      <c r="H600" s="2" t="s">
        <v>4988</v>
      </c>
    </row>
    <row r="601" spans="1:8">
      <c r="A601" s="3" t="s">
        <v>1706</v>
      </c>
      <c r="B601" s="2" t="s">
        <v>1707</v>
      </c>
      <c r="C601" s="2" t="s">
        <v>4987</v>
      </c>
      <c r="D601" s="3" t="s">
        <v>1706</v>
      </c>
      <c r="E601" s="2" t="s">
        <v>3895</v>
      </c>
      <c r="F601" s="2" t="s">
        <v>4987</v>
      </c>
      <c r="G601" s="2"/>
      <c r="H601" s="2" t="s">
        <v>4988</v>
      </c>
    </row>
    <row r="602" spans="1:8">
      <c r="A602" s="3" t="s">
        <v>1708</v>
      </c>
      <c r="B602" s="2" t="s">
        <v>1709</v>
      </c>
      <c r="C602" s="2" t="s">
        <v>4987</v>
      </c>
      <c r="D602" s="3" t="s">
        <v>1708</v>
      </c>
      <c r="E602" s="2" t="s">
        <v>1709</v>
      </c>
      <c r="F602" s="2" t="s">
        <v>4987</v>
      </c>
      <c r="G602" s="2"/>
      <c r="H602" s="2" t="s">
        <v>4988</v>
      </c>
    </row>
    <row r="603" spans="1:8">
      <c r="A603" s="3" t="s">
        <v>1710</v>
      </c>
      <c r="B603" s="2" t="s">
        <v>1711</v>
      </c>
      <c r="C603" s="2" t="s">
        <v>4987</v>
      </c>
      <c r="D603" s="3" t="s">
        <v>1514</v>
      </c>
      <c r="E603" s="2" t="s">
        <v>1515</v>
      </c>
      <c r="F603" s="2" t="s">
        <v>4986</v>
      </c>
      <c r="G603" s="2"/>
      <c r="H603" s="2" t="s">
        <v>4988</v>
      </c>
    </row>
    <row r="604" spans="1:8">
      <c r="A604" s="3" t="s">
        <v>1712</v>
      </c>
      <c r="B604" s="2" t="s">
        <v>1713</v>
      </c>
      <c r="C604" s="2" t="s">
        <v>4987</v>
      </c>
      <c r="D604" s="3" t="s">
        <v>3896</v>
      </c>
      <c r="E604" s="2" t="s">
        <v>3897</v>
      </c>
      <c r="F604" s="2" t="s">
        <v>4986</v>
      </c>
      <c r="G604" s="2"/>
      <c r="H604" s="2" t="s">
        <v>4988</v>
      </c>
    </row>
    <row r="605" spans="1:8">
      <c r="A605" s="3" t="s">
        <v>1714</v>
      </c>
      <c r="B605" s="2" t="s">
        <v>1715</v>
      </c>
      <c r="C605" s="2" t="s">
        <v>4986</v>
      </c>
      <c r="D605" s="3" t="s">
        <v>1724</v>
      </c>
      <c r="E605" s="2" t="s">
        <v>3901</v>
      </c>
      <c r="F605" s="2" t="s">
        <v>4987</v>
      </c>
      <c r="G605" s="2"/>
      <c r="H605" s="2" t="s">
        <v>4988</v>
      </c>
    </row>
    <row r="606" spans="1:8">
      <c r="A606" s="3" t="s">
        <v>1714</v>
      </c>
      <c r="B606" s="2" t="s">
        <v>1715</v>
      </c>
      <c r="C606" s="2" t="s">
        <v>4986</v>
      </c>
      <c r="D606" s="3" t="s">
        <v>1726</v>
      </c>
      <c r="E606" s="2" t="s">
        <v>1727</v>
      </c>
      <c r="F606" s="2" t="s">
        <v>4986</v>
      </c>
      <c r="G606" s="2"/>
      <c r="H606" s="2" t="s">
        <v>4988</v>
      </c>
    </row>
    <row r="607" spans="1:8">
      <c r="A607" s="3" t="s">
        <v>1716</v>
      </c>
      <c r="B607" s="2" t="s">
        <v>1717</v>
      </c>
      <c r="C607" s="2" t="s">
        <v>4987</v>
      </c>
      <c r="D607" s="3" t="s">
        <v>1716</v>
      </c>
      <c r="E607" s="2" t="s">
        <v>1717</v>
      </c>
      <c r="F607" s="2" t="s">
        <v>4987</v>
      </c>
      <c r="G607" s="2"/>
      <c r="H607" s="2" t="s">
        <v>4988</v>
      </c>
    </row>
    <row r="608" spans="1:8">
      <c r="A608" s="3" t="s">
        <v>1718</v>
      </c>
      <c r="B608" s="2" t="s">
        <v>1719</v>
      </c>
      <c r="C608" s="2" t="s">
        <v>4987</v>
      </c>
      <c r="D608" s="3" t="s">
        <v>1714</v>
      </c>
      <c r="E608" s="2" t="s">
        <v>1719</v>
      </c>
      <c r="F608" s="2" t="s">
        <v>4987</v>
      </c>
      <c r="G608" s="2"/>
      <c r="H608" s="2" t="s">
        <v>4988</v>
      </c>
    </row>
    <row r="609" spans="1:8">
      <c r="A609" s="3" t="s">
        <v>1720</v>
      </c>
      <c r="B609" s="2" t="s">
        <v>1721</v>
      </c>
      <c r="C609" s="2" t="s">
        <v>4987</v>
      </c>
      <c r="D609" s="3" t="s">
        <v>1720</v>
      </c>
      <c r="E609" s="2" t="s">
        <v>3899</v>
      </c>
      <c r="F609" s="2" t="s">
        <v>4987</v>
      </c>
      <c r="G609" s="2"/>
      <c r="H609" s="2" t="s">
        <v>4988</v>
      </c>
    </row>
    <row r="610" spans="1:8">
      <c r="A610" s="3" t="s">
        <v>1722</v>
      </c>
      <c r="B610" s="2" t="s">
        <v>1723</v>
      </c>
      <c r="C610" s="2" t="s">
        <v>4987</v>
      </c>
      <c r="D610" s="3" t="s">
        <v>1718</v>
      </c>
      <c r="E610" s="2" t="s">
        <v>3898</v>
      </c>
      <c r="F610" s="2" t="s">
        <v>4986</v>
      </c>
      <c r="G610" s="2"/>
      <c r="H610" s="2" t="s">
        <v>4988</v>
      </c>
    </row>
    <row r="611" spans="1:8">
      <c r="A611" s="3" t="s">
        <v>1724</v>
      </c>
      <c r="B611" s="2" t="s">
        <v>1725</v>
      </c>
      <c r="C611" s="2" t="s">
        <v>4986</v>
      </c>
      <c r="D611" s="3" t="s">
        <v>1718</v>
      </c>
      <c r="E611" s="2" t="s">
        <v>3898</v>
      </c>
      <c r="F611" s="2" t="s">
        <v>4986</v>
      </c>
      <c r="G611" s="2"/>
      <c r="H611" s="2" t="s">
        <v>4988</v>
      </c>
    </row>
    <row r="612" spans="1:8">
      <c r="A612" s="3" t="s">
        <v>1724</v>
      </c>
      <c r="B612" s="2" t="s">
        <v>1725</v>
      </c>
      <c r="C612" s="2" t="s">
        <v>4986</v>
      </c>
      <c r="D612" s="3" t="s">
        <v>1722</v>
      </c>
      <c r="E612" s="2" t="s">
        <v>3900</v>
      </c>
      <c r="F612" s="2" t="s">
        <v>4987</v>
      </c>
      <c r="G612" s="2"/>
      <c r="H612" s="2" t="s">
        <v>4988</v>
      </c>
    </row>
    <row r="613" spans="1:8">
      <c r="A613" s="3" t="s">
        <v>1726</v>
      </c>
      <c r="B613" s="2" t="s">
        <v>1727</v>
      </c>
      <c r="C613" s="2" t="s">
        <v>4987</v>
      </c>
      <c r="D613" s="3" t="s">
        <v>1726</v>
      </c>
      <c r="E613" s="2" t="s">
        <v>1727</v>
      </c>
      <c r="F613" s="2" t="s">
        <v>4986</v>
      </c>
      <c r="G613" s="2"/>
      <c r="H613" s="2" t="s">
        <v>4988</v>
      </c>
    </row>
    <row r="614" spans="1:8">
      <c r="A614" s="3" t="s">
        <v>1728</v>
      </c>
      <c r="B614" s="2" t="s">
        <v>1729</v>
      </c>
      <c r="C614" s="2" t="s">
        <v>4987</v>
      </c>
      <c r="D614" s="3" t="s">
        <v>1728</v>
      </c>
      <c r="E614" s="2" t="s">
        <v>3904</v>
      </c>
      <c r="F614" s="2" t="s">
        <v>4986</v>
      </c>
      <c r="G614" s="2"/>
      <c r="H614" s="2" t="s">
        <v>4988</v>
      </c>
    </row>
    <row r="615" spans="1:8">
      <c r="A615" s="3" t="s">
        <v>1730</v>
      </c>
      <c r="B615" s="2" t="s">
        <v>1731</v>
      </c>
      <c r="C615" s="2" t="s">
        <v>4987</v>
      </c>
      <c r="D615" s="3" t="s">
        <v>1730</v>
      </c>
      <c r="E615" s="2" t="s">
        <v>3905</v>
      </c>
      <c r="F615" s="2" t="s">
        <v>4987</v>
      </c>
      <c r="G615" s="2"/>
      <c r="H615" s="2" t="s">
        <v>4988</v>
      </c>
    </row>
    <row r="616" spans="1:8">
      <c r="A616" s="3" t="s">
        <v>1732</v>
      </c>
      <c r="B616" s="2" t="s">
        <v>1733</v>
      </c>
      <c r="C616" s="2" t="s">
        <v>4987</v>
      </c>
      <c r="D616" s="3" t="s">
        <v>1732</v>
      </c>
      <c r="E616" s="2" t="s">
        <v>3906</v>
      </c>
      <c r="F616" s="2" t="s">
        <v>4987</v>
      </c>
      <c r="G616" s="2"/>
      <c r="H616" s="2" t="s">
        <v>4988</v>
      </c>
    </row>
    <row r="617" spans="1:8">
      <c r="A617" s="3" t="s">
        <v>1734</v>
      </c>
      <c r="B617" s="2" t="s">
        <v>1735</v>
      </c>
      <c r="C617" s="2" t="s">
        <v>4987</v>
      </c>
      <c r="D617" s="3" t="s">
        <v>1734</v>
      </c>
      <c r="E617" s="2" t="s">
        <v>3907</v>
      </c>
      <c r="F617" s="2" t="s">
        <v>4987</v>
      </c>
      <c r="G617" s="2"/>
      <c r="H617" s="2" t="s">
        <v>4988</v>
      </c>
    </row>
    <row r="618" spans="1:8">
      <c r="A618" s="3" t="s">
        <v>1736</v>
      </c>
      <c r="B618" s="2" t="s">
        <v>1737</v>
      </c>
      <c r="C618" s="2" t="s">
        <v>4987</v>
      </c>
      <c r="D618" s="3" t="s">
        <v>1736</v>
      </c>
      <c r="E618" s="2" t="s">
        <v>3908</v>
      </c>
      <c r="F618" s="2" t="s">
        <v>4987</v>
      </c>
      <c r="G618" s="2"/>
      <c r="H618" s="2" t="s">
        <v>4988</v>
      </c>
    </row>
    <row r="619" spans="1:8">
      <c r="A619" s="3" t="s">
        <v>1738</v>
      </c>
      <c r="B619" s="2" t="s">
        <v>1739</v>
      </c>
      <c r="C619" s="2" t="s">
        <v>4987</v>
      </c>
      <c r="D619" s="3" t="s">
        <v>1738</v>
      </c>
      <c r="E619" s="2" t="s">
        <v>3909</v>
      </c>
      <c r="F619" s="2" t="s">
        <v>4987</v>
      </c>
      <c r="G619" s="2"/>
      <c r="H619" s="2" t="s">
        <v>4988</v>
      </c>
    </row>
    <row r="620" spans="1:8">
      <c r="A620" s="3" t="s">
        <v>1740</v>
      </c>
      <c r="B620" s="2" t="s">
        <v>1741</v>
      </c>
      <c r="C620" s="2" t="s">
        <v>4987</v>
      </c>
      <c r="D620" s="3" t="s">
        <v>1740</v>
      </c>
      <c r="E620" s="2" t="s">
        <v>3910</v>
      </c>
      <c r="F620" s="2" t="s">
        <v>4987</v>
      </c>
      <c r="G620" s="2"/>
      <c r="H620" s="2" t="s">
        <v>4988</v>
      </c>
    </row>
    <row r="621" spans="1:8">
      <c r="A621" s="3" t="s">
        <v>1742</v>
      </c>
      <c r="B621" s="2" t="s">
        <v>1743</v>
      </c>
      <c r="C621" s="2" t="s">
        <v>4987</v>
      </c>
      <c r="D621" s="3" t="s">
        <v>1742</v>
      </c>
      <c r="E621" s="2" t="s">
        <v>3911</v>
      </c>
      <c r="F621" s="2" t="s">
        <v>4987</v>
      </c>
      <c r="G621" s="2"/>
      <c r="H621" s="2" t="s">
        <v>4988</v>
      </c>
    </row>
    <row r="622" spans="1:8">
      <c r="A622" s="3" t="s">
        <v>1744</v>
      </c>
      <c r="B622" s="2" t="s">
        <v>1745</v>
      </c>
      <c r="C622" s="2" t="s">
        <v>4986</v>
      </c>
      <c r="D622" s="3" t="s">
        <v>3912</v>
      </c>
      <c r="E622" s="2" t="s">
        <v>3913</v>
      </c>
      <c r="F622" s="2" t="s">
        <v>4986</v>
      </c>
      <c r="G622" s="2"/>
      <c r="H622" s="2" t="s">
        <v>4988</v>
      </c>
    </row>
    <row r="623" spans="1:8">
      <c r="A623" s="3" t="s">
        <v>1744</v>
      </c>
      <c r="B623" s="2" t="s">
        <v>1745</v>
      </c>
      <c r="C623" s="2" t="s">
        <v>4986</v>
      </c>
      <c r="D623" s="3" t="s">
        <v>1744</v>
      </c>
      <c r="E623" s="2" t="s">
        <v>1745</v>
      </c>
      <c r="F623" s="2" t="s">
        <v>4987</v>
      </c>
      <c r="G623" s="2"/>
      <c r="H623" s="2" t="s">
        <v>4988</v>
      </c>
    </row>
    <row r="624" spans="1:8">
      <c r="A624" s="3" t="s">
        <v>1746</v>
      </c>
      <c r="B624" s="2" t="s">
        <v>1747</v>
      </c>
      <c r="C624" s="2" t="s">
        <v>4987</v>
      </c>
      <c r="D624" s="3" t="s">
        <v>1746</v>
      </c>
      <c r="E624" s="2" t="s">
        <v>1747</v>
      </c>
      <c r="F624" s="2" t="s">
        <v>4987</v>
      </c>
      <c r="G624" s="2"/>
      <c r="H624" s="2" t="s">
        <v>4988</v>
      </c>
    </row>
    <row r="625" spans="1:8">
      <c r="A625" s="3" t="s">
        <v>1748</v>
      </c>
      <c r="B625" s="2" t="s">
        <v>1749</v>
      </c>
      <c r="C625" s="2" t="s">
        <v>4987</v>
      </c>
      <c r="D625" s="3" t="s">
        <v>1748</v>
      </c>
      <c r="E625" s="2" t="s">
        <v>3914</v>
      </c>
      <c r="F625" s="2" t="s">
        <v>4987</v>
      </c>
      <c r="G625" s="2"/>
      <c r="H625" s="2" t="s">
        <v>4988</v>
      </c>
    </row>
    <row r="626" spans="1:8">
      <c r="A626" s="3" t="s">
        <v>1750</v>
      </c>
      <c r="B626" s="2" t="s">
        <v>1751</v>
      </c>
      <c r="C626" s="2" t="s">
        <v>4987</v>
      </c>
      <c r="D626" s="3" t="s">
        <v>1750</v>
      </c>
      <c r="E626" s="2" t="s">
        <v>3915</v>
      </c>
      <c r="F626" s="2" t="s">
        <v>4987</v>
      </c>
      <c r="G626" s="2"/>
      <c r="H626" s="2" t="s">
        <v>4988</v>
      </c>
    </row>
    <row r="627" spans="1:8">
      <c r="A627" s="3" t="s">
        <v>1752</v>
      </c>
      <c r="B627" s="2" t="s">
        <v>1753</v>
      </c>
      <c r="C627" s="2" t="s">
        <v>4987</v>
      </c>
      <c r="D627" s="3" t="s">
        <v>1752</v>
      </c>
      <c r="E627" s="2" t="s">
        <v>3916</v>
      </c>
      <c r="F627" s="2" t="s">
        <v>4987</v>
      </c>
      <c r="G627" s="2"/>
      <c r="H627" s="2" t="s">
        <v>4988</v>
      </c>
    </row>
    <row r="628" spans="1:8">
      <c r="A628" s="3" t="s">
        <v>1754</v>
      </c>
      <c r="B628" s="2" t="s">
        <v>1755</v>
      </c>
      <c r="C628" s="2" t="s">
        <v>4987</v>
      </c>
      <c r="D628" s="3" t="s">
        <v>1754</v>
      </c>
      <c r="E628" s="2" t="s">
        <v>3917</v>
      </c>
      <c r="F628" s="2" t="s">
        <v>4986</v>
      </c>
      <c r="G628" s="2"/>
      <c r="H628" s="2" t="s">
        <v>4988</v>
      </c>
    </row>
    <row r="629" spans="1:8">
      <c r="A629" s="3" t="s">
        <v>1756</v>
      </c>
      <c r="B629" s="2" t="s">
        <v>1757</v>
      </c>
      <c r="C629" s="2" t="s">
        <v>4987</v>
      </c>
      <c r="D629" s="3" t="s">
        <v>3919</v>
      </c>
      <c r="E629" s="2" t="s">
        <v>3920</v>
      </c>
      <c r="F629" s="2" t="s">
        <v>4987</v>
      </c>
      <c r="G629" s="2"/>
      <c r="H629" s="2" t="s">
        <v>4988</v>
      </c>
    </row>
    <row r="630" spans="1:8">
      <c r="A630" s="3" t="s">
        <v>1758</v>
      </c>
      <c r="B630" s="2" t="s">
        <v>1759</v>
      </c>
      <c r="C630" s="2" t="s">
        <v>4987</v>
      </c>
      <c r="D630" s="3" t="s">
        <v>1756</v>
      </c>
      <c r="E630" s="2" t="s">
        <v>3918</v>
      </c>
      <c r="F630" s="2" t="s">
        <v>4987</v>
      </c>
      <c r="G630" s="2"/>
      <c r="H630" s="2" t="s">
        <v>4988</v>
      </c>
    </row>
    <row r="631" spans="1:8">
      <c r="A631" s="3" t="s">
        <v>1760</v>
      </c>
      <c r="B631" s="2" t="s">
        <v>1761</v>
      </c>
      <c r="C631" s="2" t="s">
        <v>4986</v>
      </c>
      <c r="D631" s="3" t="s">
        <v>3921</v>
      </c>
      <c r="E631" s="2" t="s">
        <v>3922</v>
      </c>
      <c r="F631" s="2" t="s">
        <v>4986</v>
      </c>
      <c r="G631" s="2"/>
      <c r="H631" s="2" t="s">
        <v>4988</v>
      </c>
    </row>
    <row r="632" spans="1:8">
      <c r="A632" s="3" t="s">
        <v>1760</v>
      </c>
      <c r="B632" s="2" t="s">
        <v>1761</v>
      </c>
      <c r="C632" s="2" t="s">
        <v>4986</v>
      </c>
      <c r="D632" s="3" t="s">
        <v>1760</v>
      </c>
      <c r="E632" s="2" t="s">
        <v>3923</v>
      </c>
      <c r="F632" s="2" t="s">
        <v>4987</v>
      </c>
      <c r="G632" s="2"/>
      <c r="H632" s="2" t="s">
        <v>4988</v>
      </c>
    </row>
    <row r="633" spans="1:8">
      <c r="A633" s="3" t="s">
        <v>1762</v>
      </c>
      <c r="B633" s="2" t="s">
        <v>1763</v>
      </c>
      <c r="C633" s="2" t="s">
        <v>4986</v>
      </c>
      <c r="D633" s="3" t="s">
        <v>1754</v>
      </c>
      <c r="E633" s="2" t="s">
        <v>3917</v>
      </c>
      <c r="F633" s="2" t="s">
        <v>4986</v>
      </c>
      <c r="G633" s="2"/>
      <c r="H633" s="2" t="s">
        <v>4988</v>
      </c>
    </row>
    <row r="634" spans="1:8">
      <c r="A634" s="3" t="s">
        <v>1762</v>
      </c>
      <c r="B634" s="2" t="s">
        <v>1763</v>
      </c>
      <c r="C634" s="2" t="s">
        <v>4986</v>
      </c>
      <c r="D634" s="3" t="s">
        <v>1762</v>
      </c>
      <c r="E634" s="2" t="s">
        <v>3924</v>
      </c>
      <c r="F634" s="2" t="s">
        <v>4987</v>
      </c>
      <c r="G634" s="2"/>
      <c r="H634" s="2" t="s">
        <v>4988</v>
      </c>
    </row>
    <row r="635" spans="1:8">
      <c r="A635" s="3" t="s">
        <v>1764</v>
      </c>
      <c r="B635" s="2" t="s">
        <v>1765</v>
      </c>
      <c r="C635" s="2" t="s">
        <v>4986</v>
      </c>
      <c r="D635" s="3" t="s">
        <v>1728</v>
      </c>
      <c r="E635" s="2" t="s">
        <v>3904</v>
      </c>
      <c r="F635" s="2" t="s">
        <v>4986</v>
      </c>
      <c r="G635" s="2"/>
      <c r="H635" s="2" t="s">
        <v>4988</v>
      </c>
    </row>
    <row r="636" spans="1:8">
      <c r="A636" s="3" t="s">
        <v>1764</v>
      </c>
      <c r="B636" s="2" t="s">
        <v>1765</v>
      </c>
      <c r="C636" s="2" t="s">
        <v>4986</v>
      </c>
      <c r="D636" s="3" t="s">
        <v>1764</v>
      </c>
      <c r="E636" s="2" t="s">
        <v>3925</v>
      </c>
      <c r="F636" s="2" t="s">
        <v>4986</v>
      </c>
      <c r="G636" s="2"/>
      <c r="H636" s="2" t="s">
        <v>4988</v>
      </c>
    </row>
    <row r="637" spans="1:8">
      <c r="A637" s="3" t="s">
        <v>1766</v>
      </c>
      <c r="B637" s="2" t="s">
        <v>1767</v>
      </c>
      <c r="C637" s="2" t="s">
        <v>4987</v>
      </c>
      <c r="D637" s="3" t="s">
        <v>1766</v>
      </c>
      <c r="E637" s="2" t="s">
        <v>3926</v>
      </c>
      <c r="F637" s="2" t="s">
        <v>4986</v>
      </c>
      <c r="G637" s="2"/>
      <c r="H637" s="2" t="s">
        <v>4988</v>
      </c>
    </row>
    <row r="638" spans="1:8">
      <c r="A638" s="3" t="s">
        <v>1768</v>
      </c>
      <c r="B638" s="2" t="s">
        <v>1769</v>
      </c>
      <c r="C638" s="2" t="s">
        <v>4986</v>
      </c>
      <c r="D638" s="3" t="s">
        <v>3902</v>
      </c>
      <c r="E638" s="2" t="s">
        <v>3903</v>
      </c>
      <c r="F638" s="2" t="s">
        <v>4987</v>
      </c>
      <c r="G638" s="2"/>
      <c r="H638" s="2" t="s">
        <v>4988</v>
      </c>
    </row>
    <row r="639" spans="1:8">
      <c r="A639" s="3" t="s">
        <v>1768</v>
      </c>
      <c r="B639" s="2" t="s">
        <v>1769</v>
      </c>
      <c r="C639" s="2" t="s">
        <v>4986</v>
      </c>
      <c r="D639" s="3" t="s">
        <v>1768</v>
      </c>
      <c r="E639" s="2" t="s">
        <v>3927</v>
      </c>
      <c r="F639" s="2" t="s">
        <v>4987</v>
      </c>
      <c r="G639" s="2"/>
      <c r="H639" s="2" t="s">
        <v>4988</v>
      </c>
    </row>
    <row r="640" spans="1:8">
      <c r="A640" s="3" t="s">
        <v>1770</v>
      </c>
      <c r="B640" s="2" t="s">
        <v>1771</v>
      </c>
      <c r="C640" s="2" t="s">
        <v>4986</v>
      </c>
      <c r="D640" s="3" t="s">
        <v>1622</v>
      </c>
      <c r="E640" s="2" t="s">
        <v>1623</v>
      </c>
      <c r="F640" s="2" t="s">
        <v>4986</v>
      </c>
      <c r="G640" s="2"/>
      <c r="H640" s="2" t="s">
        <v>4988</v>
      </c>
    </row>
    <row r="641" spans="1:8">
      <c r="A641" s="3" t="s">
        <v>1770</v>
      </c>
      <c r="B641" s="2" t="s">
        <v>1771</v>
      </c>
      <c r="C641" s="2" t="s">
        <v>4986</v>
      </c>
      <c r="D641" s="3" t="s">
        <v>1728</v>
      </c>
      <c r="E641" s="2" t="s">
        <v>3904</v>
      </c>
      <c r="F641" s="2" t="s">
        <v>4986</v>
      </c>
      <c r="G641" s="2"/>
      <c r="H641" s="2" t="s">
        <v>4988</v>
      </c>
    </row>
    <row r="642" spans="1:8">
      <c r="A642" s="3" t="s">
        <v>1772</v>
      </c>
      <c r="B642" s="2" t="s">
        <v>1773</v>
      </c>
      <c r="C642" s="2" t="s">
        <v>4986</v>
      </c>
      <c r="D642" s="3" t="s">
        <v>1728</v>
      </c>
      <c r="E642" s="2" t="s">
        <v>3904</v>
      </c>
      <c r="F642" s="2" t="s">
        <v>4986</v>
      </c>
      <c r="G642" s="2"/>
      <c r="H642" s="2" t="s">
        <v>4988</v>
      </c>
    </row>
    <row r="643" spans="1:8">
      <c r="A643" s="3" t="s">
        <v>1772</v>
      </c>
      <c r="B643" s="2" t="s">
        <v>1773</v>
      </c>
      <c r="C643" s="2" t="s">
        <v>4986</v>
      </c>
      <c r="D643" s="3" t="s">
        <v>1764</v>
      </c>
      <c r="E643" s="2" t="s">
        <v>3925</v>
      </c>
      <c r="F643" s="2" t="s">
        <v>4986</v>
      </c>
      <c r="G643" s="2"/>
      <c r="H643" s="2" t="s">
        <v>4988</v>
      </c>
    </row>
    <row r="644" spans="1:8">
      <c r="A644" s="3" t="s">
        <v>1774</v>
      </c>
      <c r="B644" s="2" t="s">
        <v>1775</v>
      </c>
      <c r="C644" s="2" t="s">
        <v>4986</v>
      </c>
      <c r="D644" s="3" t="s">
        <v>1728</v>
      </c>
      <c r="E644" s="2" t="s">
        <v>3904</v>
      </c>
      <c r="F644" s="2" t="s">
        <v>4986</v>
      </c>
      <c r="G644" s="2"/>
      <c r="H644" s="2" t="s">
        <v>4988</v>
      </c>
    </row>
    <row r="645" spans="1:8">
      <c r="A645" s="3" t="s">
        <v>1774</v>
      </c>
      <c r="B645" s="2" t="s">
        <v>1775</v>
      </c>
      <c r="C645" s="2" t="s">
        <v>4986</v>
      </c>
      <c r="D645" s="3" t="s">
        <v>1766</v>
      </c>
      <c r="E645" s="2" t="s">
        <v>3926</v>
      </c>
      <c r="F645" s="2" t="s">
        <v>4986</v>
      </c>
      <c r="G645" s="2"/>
      <c r="H645" s="2" t="s">
        <v>4988</v>
      </c>
    </row>
    <row r="646" spans="1:8">
      <c r="A646" s="3" t="s">
        <v>1776</v>
      </c>
      <c r="B646" s="2" t="s">
        <v>1777</v>
      </c>
      <c r="C646" s="2" t="s">
        <v>4986</v>
      </c>
      <c r="D646" s="3" t="s">
        <v>1754</v>
      </c>
      <c r="E646" s="2" t="s">
        <v>3917</v>
      </c>
      <c r="F646" s="2" t="s">
        <v>4986</v>
      </c>
      <c r="G646" s="2"/>
      <c r="H646" s="2" t="s">
        <v>4988</v>
      </c>
    </row>
    <row r="647" spans="1:8">
      <c r="A647" s="3" t="s">
        <v>1776</v>
      </c>
      <c r="B647" s="2" t="s">
        <v>1777</v>
      </c>
      <c r="C647" s="2" t="s">
        <v>4986</v>
      </c>
      <c r="D647" s="3" t="s">
        <v>3921</v>
      </c>
      <c r="E647" s="2" t="s">
        <v>3922</v>
      </c>
      <c r="F647" s="2" t="s">
        <v>4986</v>
      </c>
      <c r="G647" s="2"/>
      <c r="H647" s="2" t="s">
        <v>4988</v>
      </c>
    </row>
    <row r="648" spans="1:8">
      <c r="A648" s="3" t="s">
        <v>1776</v>
      </c>
      <c r="B648" s="2" t="s">
        <v>1777</v>
      </c>
      <c r="C648" s="2" t="s">
        <v>4986</v>
      </c>
      <c r="D648" s="3" t="s">
        <v>3928</v>
      </c>
      <c r="E648" s="2" t="s">
        <v>3929</v>
      </c>
      <c r="F648" s="2" t="s">
        <v>4987</v>
      </c>
      <c r="G648" s="2"/>
      <c r="H648" s="2" t="s">
        <v>4988</v>
      </c>
    </row>
    <row r="649" spans="1:8">
      <c r="A649" s="3" t="s">
        <v>1776</v>
      </c>
      <c r="B649" s="2" t="s">
        <v>1777</v>
      </c>
      <c r="C649" s="2" t="s">
        <v>4986</v>
      </c>
      <c r="D649" s="3" t="s">
        <v>3930</v>
      </c>
      <c r="E649" s="2" t="s">
        <v>3931</v>
      </c>
      <c r="F649" s="2" t="s">
        <v>4987</v>
      </c>
      <c r="G649" s="2"/>
      <c r="H649" s="2" t="s">
        <v>4988</v>
      </c>
    </row>
    <row r="650" spans="1:8">
      <c r="A650" s="3" t="s">
        <v>1776</v>
      </c>
      <c r="B650" s="2" t="s">
        <v>1777</v>
      </c>
      <c r="C650" s="2" t="s">
        <v>4986</v>
      </c>
      <c r="D650" s="3" t="s">
        <v>3932</v>
      </c>
      <c r="E650" s="2" t="s">
        <v>3933</v>
      </c>
      <c r="F650" s="2" t="s">
        <v>4987</v>
      </c>
      <c r="G650" s="2"/>
      <c r="H650" s="2" t="s">
        <v>4988</v>
      </c>
    </row>
    <row r="651" spans="1:8">
      <c r="A651" s="3" t="s">
        <v>1776</v>
      </c>
      <c r="B651" s="2" t="s">
        <v>1777</v>
      </c>
      <c r="C651" s="2" t="s">
        <v>4986</v>
      </c>
      <c r="D651" s="3" t="s">
        <v>3934</v>
      </c>
      <c r="E651" s="2" t="s">
        <v>3935</v>
      </c>
      <c r="F651" s="2" t="s">
        <v>4987</v>
      </c>
      <c r="G651" s="2"/>
      <c r="H651" s="2" t="s">
        <v>4988</v>
      </c>
    </row>
    <row r="652" spans="1:8">
      <c r="A652" s="3" t="s">
        <v>1776</v>
      </c>
      <c r="B652" s="2" t="s">
        <v>1777</v>
      </c>
      <c r="C652" s="2" t="s">
        <v>4986</v>
      </c>
      <c r="D652" s="3" t="s">
        <v>3936</v>
      </c>
      <c r="E652" s="2" t="s">
        <v>3937</v>
      </c>
      <c r="F652" s="2" t="s">
        <v>4986</v>
      </c>
      <c r="G652" s="2"/>
      <c r="H652" s="2" t="s">
        <v>4988</v>
      </c>
    </row>
    <row r="653" spans="1:8">
      <c r="A653" s="3" t="s">
        <v>1778</v>
      </c>
      <c r="B653" s="2" t="s">
        <v>1779</v>
      </c>
      <c r="C653" s="2" t="s">
        <v>4987</v>
      </c>
      <c r="D653" s="3" t="s">
        <v>1778</v>
      </c>
      <c r="E653" s="2" t="s">
        <v>3938</v>
      </c>
      <c r="F653" s="2" t="s">
        <v>4987</v>
      </c>
      <c r="G653" s="2"/>
      <c r="H653" s="2" t="s">
        <v>4988</v>
      </c>
    </row>
    <row r="654" spans="1:8">
      <c r="A654" s="3" t="s">
        <v>1780</v>
      </c>
      <c r="B654" s="2" t="s">
        <v>1781</v>
      </c>
      <c r="C654" s="2" t="s">
        <v>4987</v>
      </c>
      <c r="D654" s="3" t="s">
        <v>1780</v>
      </c>
      <c r="E654" s="2" t="s">
        <v>3939</v>
      </c>
      <c r="F654" s="2" t="s">
        <v>4986</v>
      </c>
      <c r="G654" s="2"/>
      <c r="H654" s="2" t="s">
        <v>4988</v>
      </c>
    </row>
    <row r="655" spans="1:8">
      <c r="A655" s="3" t="s">
        <v>1782</v>
      </c>
      <c r="B655" s="2" t="s">
        <v>1783</v>
      </c>
      <c r="C655" s="2" t="s">
        <v>4987</v>
      </c>
      <c r="D655" s="3" t="s">
        <v>1782</v>
      </c>
      <c r="E655" s="2" t="s">
        <v>3940</v>
      </c>
      <c r="F655" s="2" t="s">
        <v>4987</v>
      </c>
      <c r="G655" s="2"/>
      <c r="H655" s="2" t="s">
        <v>4988</v>
      </c>
    </row>
    <row r="656" spans="1:8">
      <c r="A656" s="3" t="s">
        <v>1784</v>
      </c>
      <c r="B656" s="2" t="s">
        <v>1785</v>
      </c>
      <c r="C656" s="2" t="s">
        <v>4987</v>
      </c>
      <c r="D656" s="3" t="s">
        <v>1784</v>
      </c>
      <c r="E656" s="2" t="s">
        <v>1785</v>
      </c>
      <c r="F656" s="2" t="s">
        <v>4987</v>
      </c>
      <c r="G656" s="2"/>
      <c r="H656" s="2" t="s">
        <v>4988</v>
      </c>
    </row>
    <row r="657" spans="1:8">
      <c r="A657" s="3" t="s">
        <v>1786</v>
      </c>
      <c r="B657" s="2" t="s">
        <v>1787</v>
      </c>
      <c r="C657" s="2" t="s">
        <v>4987</v>
      </c>
      <c r="D657" s="3" t="s">
        <v>1786</v>
      </c>
      <c r="E657" s="2" t="s">
        <v>3941</v>
      </c>
      <c r="F657" s="2" t="s">
        <v>4987</v>
      </c>
      <c r="G657" s="2"/>
      <c r="H657" s="2" t="s">
        <v>4988</v>
      </c>
    </row>
    <row r="658" spans="1:8">
      <c r="A658" s="3" t="s">
        <v>1788</v>
      </c>
      <c r="B658" s="2" t="s">
        <v>1789</v>
      </c>
      <c r="C658" s="2" t="s">
        <v>4987</v>
      </c>
      <c r="D658" s="3" t="s">
        <v>1788</v>
      </c>
      <c r="E658" s="2" t="s">
        <v>3942</v>
      </c>
      <c r="F658" s="2" t="s">
        <v>4987</v>
      </c>
      <c r="G658" s="2"/>
      <c r="H658" s="2" t="s">
        <v>4988</v>
      </c>
    </row>
    <row r="659" spans="1:8">
      <c r="A659" s="3" t="s">
        <v>1790</v>
      </c>
      <c r="B659" s="2" t="s">
        <v>1791</v>
      </c>
      <c r="C659" s="2" t="s">
        <v>4986</v>
      </c>
      <c r="D659" s="3" t="s">
        <v>1790</v>
      </c>
      <c r="E659" s="2" t="s">
        <v>3943</v>
      </c>
      <c r="F659" s="2" t="s">
        <v>4987</v>
      </c>
      <c r="G659" s="2"/>
      <c r="H659" s="2" t="s">
        <v>4988</v>
      </c>
    </row>
    <row r="660" spans="1:8">
      <c r="A660" s="3" t="s">
        <v>1790</v>
      </c>
      <c r="B660" s="2" t="s">
        <v>1791</v>
      </c>
      <c r="C660" s="2" t="s">
        <v>4986</v>
      </c>
      <c r="D660" s="3" t="s">
        <v>3944</v>
      </c>
      <c r="E660" s="2" t="s">
        <v>3945</v>
      </c>
      <c r="F660" s="2" t="s">
        <v>4987</v>
      </c>
      <c r="G660" s="2"/>
      <c r="H660" s="2" t="s">
        <v>4988</v>
      </c>
    </row>
    <row r="661" spans="1:8">
      <c r="A661" s="3" t="s">
        <v>1792</v>
      </c>
      <c r="B661" s="2" t="s">
        <v>1793</v>
      </c>
      <c r="C661" s="2" t="s">
        <v>4986</v>
      </c>
      <c r="D661" s="3" t="s">
        <v>1780</v>
      </c>
      <c r="E661" s="2" t="s">
        <v>3939</v>
      </c>
      <c r="F661" s="2" t="s">
        <v>4986</v>
      </c>
      <c r="G661" s="2"/>
      <c r="H661" s="2" t="s">
        <v>4988</v>
      </c>
    </row>
    <row r="662" spans="1:8">
      <c r="A662" s="3" t="s">
        <v>1792</v>
      </c>
      <c r="B662" s="2" t="s">
        <v>1793</v>
      </c>
      <c r="C662" s="2" t="s">
        <v>4986</v>
      </c>
      <c r="D662" s="3" t="s">
        <v>1792</v>
      </c>
      <c r="E662" s="2" t="s">
        <v>3946</v>
      </c>
      <c r="F662" s="2" t="s">
        <v>4987</v>
      </c>
      <c r="G662" s="2"/>
      <c r="H662" s="2" t="s">
        <v>4988</v>
      </c>
    </row>
    <row r="663" spans="1:8">
      <c r="A663" s="3" t="s">
        <v>1794</v>
      </c>
      <c r="B663" s="2" t="s">
        <v>1795</v>
      </c>
      <c r="C663" s="2" t="s">
        <v>4987</v>
      </c>
      <c r="D663" s="3" t="s">
        <v>1794</v>
      </c>
      <c r="E663" s="2" t="s">
        <v>3947</v>
      </c>
      <c r="F663" s="2" t="s">
        <v>4986</v>
      </c>
      <c r="G663" s="2"/>
      <c r="H663" s="2" t="s">
        <v>4988</v>
      </c>
    </row>
    <row r="664" spans="1:8">
      <c r="A664" s="3" t="s">
        <v>1796</v>
      </c>
      <c r="B664" s="2" t="s">
        <v>1797</v>
      </c>
      <c r="C664" s="2" t="s">
        <v>4987</v>
      </c>
      <c r="D664" s="3" t="s">
        <v>1794</v>
      </c>
      <c r="E664" s="2" t="s">
        <v>3947</v>
      </c>
      <c r="F664" s="2" t="s">
        <v>4986</v>
      </c>
      <c r="G664" s="2"/>
      <c r="H664" s="2" t="s">
        <v>4988</v>
      </c>
    </row>
    <row r="665" spans="1:8">
      <c r="A665" s="3" t="s">
        <v>1798</v>
      </c>
      <c r="B665" s="2" t="s">
        <v>1799</v>
      </c>
      <c r="C665" s="2" t="s">
        <v>4987</v>
      </c>
      <c r="D665" s="3" t="s">
        <v>1796</v>
      </c>
      <c r="E665" s="2" t="s">
        <v>1799</v>
      </c>
      <c r="F665" s="2" t="s">
        <v>4987</v>
      </c>
      <c r="G665" s="2"/>
      <c r="H665" s="2" t="s">
        <v>4988</v>
      </c>
    </row>
    <row r="666" spans="1:8">
      <c r="A666" s="3" t="s">
        <v>1800</v>
      </c>
      <c r="B666" s="2" t="s">
        <v>1801</v>
      </c>
      <c r="C666" s="2" t="s">
        <v>4987</v>
      </c>
      <c r="D666" s="3" t="s">
        <v>1798</v>
      </c>
      <c r="E666" s="2" t="s">
        <v>1801</v>
      </c>
      <c r="F666" s="2" t="s">
        <v>4987</v>
      </c>
      <c r="G666" s="2"/>
      <c r="H666" s="2" t="s">
        <v>4988</v>
      </c>
    </row>
    <row r="667" spans="1:8">
      <c r="A667" s="3" t="s">
        <v>1802</v>
      </c>
      <c r="B667" s="2" t="s">
        <v>1803</v>
      </c>
      <c r="C667" s="2" t="s">
        <v>4987</v>
      </c>
      <c r="D667" s="3" t="s">
        <v>1800</v>
      </c>
      <c r="E667" s="2" t="s">
        <v>1803</v>
      </c>
      <c r="F667" s="2" t="s">
        <v>4986</v>
      </c>
      <c r="G667" s="2" t="s">
        <v>233</v>
      </c>
      <c r="H667" s="2" t="s">
        <v>4988</v>
      </c>
    </row>
    <row r="668" spans="1:8">
      <c r="A668" s="3" t="s">
        <v>1804</v>
      </c>
      <c r="B668" s="2" t="s">
        <v>1805</v>
      </c>
      <c r="C668" s="2" t="s">
        <v>4987</v>
      </c>
      <c r="D668" s="3" t="s">
        <v>1794</v>
      </c>
      <c r="E668" s="2" t="s">
        <v>3947</v>
      </c>
      <c r="F668" s="2" t="s">
        <v>4986</v>
      </c>
      <c r="G668" s="2"/>
      <c r="H668" s="2" t="s">
        <v>4988</v>
      </c>
    </row>
    <row r="669" spans="1:8">
      <c r="A669" s="3" t="s">
        <v>1806</v>
      </c>
      <c r="B669" s="2" t="s">
        <v>1807</v>
      </c>
      <c r="C669" s="2" t="s">
        <v>4987</v>
      </c>
      <c r="D669" s="3" t="s">
        <v>1806</v>
      </c>
      <c r="E669" s="2" t="s">
        <v>1807</v>
      </c>
      <c r="F669" s="2" t="s">
        <v>4987</v>
      </c>
      <c r="G669" s="2"/>
      <c r="H669" s="2" t="s">
        <v>4988</v>
      </c>
    </row>
    <row r="670" spans="1:8">
      <c r="A670" s="3" t="s">
        <v>1808</v>
      </c>
      <c r="B670" s="2" t="s">
        <v>1809</v>
      </c>
      <c r="C670" s="2" t="s">
        <v>4987</v>
      </c>
      <c r="D670" s="3" t="s">
        <v>1808</v>
      </c>
      <c r="E670" s="2" t="s">
        <v>1809</v>
      </c>
      <c r="F670" s="2" t="s">
        <v>4987</v>
      </c>
      <c r="G670" s="2"/>
      <c r="H670" s="2" t="s">
        <v>4988</v>
      </c>
    </row>
    <row r="671" spans="1:8">
      <c r="A671" s="3" t="s">
        <v>1810</v>
      </c>
      <c r="B671" s="2" t="s">
        <v>1811</v>
      </c>
      <c r="C671" s="2" t="s">
        <v>4987</v>
      </c>
      <c r="D671" s="3" t="s">
        <v>1810</v>
      </c>
      <c r="E671" s="2" t="s">
        <v>1811</v>
      </c>
      <c r="F671" s="2" t="s">
        <v>4986</v>
      </c>
      <c r="G671" s="2"/>
      <c r="H671" s="2" t="s">
        <v>4988</v>
      </c>
    </row>
    <row r="672" spans="1:8">
      <c r="A672" s="3" t="s">
        <v>1812</v>
      </c>
      <c r="B672" s="2" t="s">
        <v>1813</v>
      </c>
      <c r="C672" s="2" t="s">
        <v>4987</v>
      </c>
      <c r="D672" s="3" t="s">
        <v>2524</v>
      </c>
      <c r="E672" s="2" t="s">
        <v>4440</v>
      </c>
      <c r="F672" s="2" t="s">
        <v>4986</v>
      </c>
      <c r="G672" s="2"/>
      <c r="H672" s="2" t="s">
        <v>4988</v>
      </c>
    </row>
    <row r="673" spans="1:8">
      <c r="A673" s="3" t="s">
        <v>1814</v>
      </c>
      <c r="B673" s="2" t="s">
        <v>1815</v>
      </c>
      <c r="C673" s="2" t="s">
        <v>4987</v>
      </c>
      <c r="D673" s="3" t="s">
        <v>1814</v>
      </c>
      <c r="E673" s="2" t="s">
        <v>1815</v>
      </c>
      <c r="F673" s="2" t="s">
        <v>4987</v>
      </c>
      <c r="G673" s="2"/>
      <c r="H673" s="2" t="s">
        <v>4988</v>
      </c>
    </row>
    <row r="674" spans="1:8">
      <c r="A674" s="3" t="s">
        <v>1816</v>
      </c>
      <c r="B674" s="2" t="s">
        <v>1817</v>
      </c>
      <c r="C674" s="2" t="s">
        <v>4986</v>
      </c>
      <c r="D674" s="3" t="s">
        <v>1800</v>
      </c>
      <c r="E674" s="2" t="s">
        <v>1803</v>
      </c>
      <c r="F674" s="2" t="s">
        <v>4986</v>
      </c>
      <c r="G674" s="2"/>
      <c r="H674" s="2" t="s">
        <v>4988</v>
      </c>
    </row>
    <row r="675" spans="1:8">
      <c r="A675" s="3" t="s">
        <v>1816</v>
      </c>
      <c r="B675" s="2" t="s">
        <v>1817</v>
      </c>
      <c r="C675" s="2" t="s">
        <v>4986</v>
      </c>
      <c r="D675" s="3" t="s">
        <v>1810</v>
      </c>
      <c r="E675" s="2" t="s">
        <v>1811</v>
      </c>
      <c r="F675" s="2" t="s">
        <v>4986</v>
      </c>
      <c r="G675" s="2"/>
      <c r="H675" s="2" t="s">
        <v>4988</v>
      </c>
    </row>
    <row r="676" spans="1:8">
      <c r="A676" s="3" t="s">
        <v>1816</v>
      </c>
      <c r="B676" s="2" t="s">
        <v>1817</v>
      </c>
      <c r="C676" s="2" t="s">
        <v>4986</v>
      </c>
      <c r="D676" s="3" t="s">
        <v>4421</v>
      </c>
      <c r="E676" s="2" t="s">
        <v>4422</v>
      </c>
      <c r="F676" s="2" t="s">
        <v>4986</v>
      </c>
      <c r="G676" s="2"/>
      <c r="H676" s="2" t="s">
        <v>4988</v>
      </c>
    </row>
    <row r="677" spans="1:8">
      <c r="A677" s="3" t="s">
        <v>1816</v>
      </c>
      <c r="B677" s="2" t="s">
        <v>1817</v>
      </c>
      <c r="C677" s="2" t="s">
        <v>4986</v>
      </c>
      <c r="D677" s="3" t="s">
        <v>4526</v>
      </c>
      <c r="E677" s="2" t="s">
        <v>4527</v>
      </c>
      <c r="F677" s="2" t="s">
        <v>4986</v>
      </c>
      <c r="G677" s="2"/>
      <c r="H677" s="2" t="s">
        <v>4988</v>
      </c>
    </row>
    <row r="678" spans="1:8">
      <c r="A678" s="3" t="s">
        <v>1816</v>
      </c>
      <c r="B678" s="2" t="s">
        <v>1817</v>
      </c>
      <c r="C678" s="2" t="s">
        <v>4986</v>
      </c>
      <c r="D678" s="3" t="s">
        <v>4535</v>
      </c>
      <c r="E678" s="2" t="s">
        <v>4536</v>
      </c>
      <c r="F678" s="2" t="s">
        <v>4986</v>
      </c>
      <c r="G678" s="2"/>
      <c r="H678" s="2" t="s">
        <v>4988</v>
      </c>
    </row>
    <row r="679" spans="1:8">
      <c r="A679" s="3" t="s">
        <v>1816</v>
      </c>
      <c r="B679" s="2" t="s">
        <v>1817</v>
      </c>
      <c r="C679" s="2" t="s">
        <v>4986</v>
      </c>
      <c r="D679" s="3" t="s">
        <v>4545</v>
      </c>
      <c r="E679" s="2" t="s">
        <v>4546</v>
      </c>
      <c r="F679" s="2" t="s">
        <v>4986</v>
      </c>
      <c r="G679" s="2"/>
      <c r="H679" s="2" t="s">
        <v>4988</v>
      </c>
    </row>
    <row r="680" spans="1:8">
      <c r="A680" s="3" t="s">
        <v>1816</v>
      </c>
      <c r="B680" s="2" t="s">
        <v>1817</v>
      </c>
      <c r="C680" s="2" t="s">
        <v>4986</v>
      </c>
      <c r="D680" s="3" t="s">
        <v>4547</v>
      </c>
      <c r="E680" s="2" t="s">
        <v>4548</v>
      </c>
      <c r="F680" s="2" t="s">
        <v>4986</v>
      </c>
      <c r="G680" s="2"/>
      <c r="H680" s="2" t="s">
        <v>4988</v>
      </c>
    </row>
    <row r="681" spans="1:8">
      <c r="A681" s="3" t="s">
        <v>1818</v>
      </c>
      <c r="B681" s="2" t="s">
        <v>1819</v>
      </c>
      <c r="C681" s="2" t="s">
        <v>4987</v>
      </c>
      <c r="D681" s="3" t="s">
        <v>1818</v>
      </c>
      <c r="E681" s="2" t="s">
        <v>1819</v>
      </c>
      <c r="F681" s="2" t="s">
        <v>4987</v>
      </c>
      <c r="G681" s="2"/>
      <c r="H681" s="2" t="s">
        <v>4988</v>
      </c>
    </row>
    <row r="682" spans="1:8">
      <c r="A682" s="3" t="s">
        <v>1820</v>
      </c>
      <c r="B682" s="2" t="s">
        <v>1821</v>
      </c>
      <c r="C682" s="2" t="s">
        <v>4987</v>
      </c>
      <c r="D682" s="3" t="s">
        <v>1820</v>
      </c>
      <c r="E682" s="2" t="s">
        <v>3948</v>
      </c>
      <c r="F682" s="2" t="s">
        <v>4987</v>
      </c>
      <c r="G682" s="2"/>
      <c r="H682" s="2" t="s">
        <v>4988</v>
      </c>
    </row>
    <row r="683" spans="1:8">
      <c r="A683" s="3" t="s">
        <v>1822</v>
      </c>
      <c r="B683" s="2" t="s">
        <v>1823</v>
      </c>
      <c r="C683" s="2" t="s">
        <v>4986</v>
      </c>
      <c r="D683" s="3" t="s">
        <v>1822</v>
      </c>
      <c r="E683" s="2" t="s">
        <v>3949</v>
      </c>
      <c r="F683" s="2" t="s">
        <v>4987</v>
      </c>
      <c r="G683" s="2"/>
      <c r="H683" s="2" t="s">
        <v>4988</v>
      </c>
    </row>
    <row r="684" spans="1:8">
      <c r="A684" s="3" t="s">
        <v>1822</v>
      </c>
      <c r="B684" s="2" t="s">
        <v>1823</v>
      </c>
      <c r="C684" s="2" t="s">
        <v>4986</v>
      </c>
      <c r="D684" s="3" t="s">
        <v>1824</v>
      </c>
      <c r="E684" s="2" t="s">
        <v>3950</v>
      </c>
      <c r="F684" s="2" t="s">
        <v>4986</v>
      </c>
      <c r="G684" s="2"/>
      <c r="H684" s="2" t="s">
        <v>4988</v>
      </c>
    </row>
    <row r="685" spans="1:8">
      <c r="A685" s="3" t="s">
        <v>1824</v>
      </c>
      <c r="B685" s="2" t="s">
        <v>1825</v>
      </c>
      <c r="C685" s="2" t="s">
        <v>4987</v>
      </c>
      <c r="D685" s="3" t="s">
        <v>1824</v>
      </c>
      <c r="E685" s="2" t="s">
        <v>3950</v>
      </c>
      <c r="F685" s="2" t="s">
        <v>4986</v>
      </c>
      <c r="G685" s="2"/>
      <c r="H685" s="2" t="s">
        <v>4988</v>
      </c>
    </row>
    <row r="686" spans="1:8">
      <c r="A686" s="3" t="s">
        <v>1826</v>
      </c>
      <c r="B686" s="2" t="s">
        <v>1827</v>
      </c>
      <c r="C686" s="2" t="s">
        <v>4987</v>
      </c>
      <c r="D686" s="3" t="s">
        <v>3958</v>
      </c>
      <c r="E686" s="2" t="s">
        <v>3959</v>
      </c>
      <c r="F686" s="2" t="s">
        <v>4987</v>
      </c>
      <c r="G686" s="2"/>
      <c r="H686" s="2" t="s">
        <v>4988</v>
      </c>
    </row>
    <row r="687" spans="1:8">
      <c r="A687" s="3" t="s">
        <v>1828</v>
      </c>
      <c r="B687" s="2" t="s">
        <v>1829</v>
      </c>
      <c r="C687" s="2" t="s">
        <v>4987</v>
      </c>
      <c r="D687" s="3" t="s">
        <v>3956</v>
      </c>
      <c r="E687" s="2" t="s">
        <v>3957</v>
      </c>
      <c r="F687" s="2" t="s">
        <v>4987</v>
      </c>
      <c r="G687" s="2"/>
      <c r="H687" s="2" t="s">
        <v>4988</v>
      </c>
    </row>
    <row r="688" spans="1:8">
      <c r="A688" s="3" t="s">
        <v>1830</v>
      </c>
      <c r="B688" s="2" t="s">
        <v>1831</v>
      </c>
      <c r="C688" s="2" t="s">
        <v>4987</v>
      </c>
      <c r="D688" s="3" t="s">
        <v>3960</v>
      </c>
      <c r="E688" s="2" t="s">
        <v>3961</v>
      </c>
      <c r="F688" s="2" t="s">
        <v>4987</v>
      </c>
      <c r="G688" s="2"/>
      <c r="H688" s="2" t="s">
        <v>4988</v>
      </c>
    </row>
    <row r="689" spans="1:8">
      <c r="A689" s="3" t="s">
        <v>1832</v>
      </c>
      <c r="B689" s="2" t="s">
        <v>1833</v>
      </c>
      <c r="C689" s="2" t="s">
        <v>4987</v>
      </c>
      <c r="D689" s="3" t="s">
        <v>3962</v>
      </c>
      <c r="E689" s="2" t="s">
        <v>3963</v>
      </c>
      <c r="F689" s="2" t="s">
        <v>4986</v>
      </c>
      <c r="G689" s="2"/>
      <c r="H689" s="2" t="s">
        <v>4988</v>
      </c>
    </row>
    <row r="690" spans="1:8">
      <c r="A690" s="3" t="s">
        <v>1834</v>
      </c>
      <c r="B690" s="2" t="s">
        <v>1835</v>
      </c>
      <c r="C690" s="2" t="s">
        <v>4986</v>
      </c>
      <c r="D690" s="3" t="s">
        <v>3951</v>
      </c>
      <c r="E690" s="2" t="s">
        <v>3952</v>
      </c>
      <c r="F690" s="2" t="s">
        <v>4987</v>
      </c>
      <c r="G690" s="2"/>
      <c r="H690" s="2" t="s">
        <v>4988</v>
      </c>
    </row>
    <row r="691" spans="1:8">
      <c r="A691" s="3" t="s">
        <v>1834</v>
      </c>
      <c r="B691" s="2" t="s">
        <v>1835</v>
      </c>
      <c r="C691" s="2" t="s">
        <v>4986</v>
      </c>
      <c r="D691" s="3" t="s">
        <v>3964</v>
      </c>
      <c r="E691" s="2" t="s">
        <v>3965</v>
      </c>
      <c r="F691" s="2" t="s">
        <v>4987</v>
      </c>
      <c r="G691" s="2"/>
      <c r="H691" s="2" t="s">
        <v>4988</v>
      </c>
    </row>
    <row r="692" spans="1:8">
      <c r="A692" s="3" t="s">
        <v>1836</v>
      </c>
      <c r="B692" s="2" t="s">
        <v>1837</v>
      </c>
      <c r="C692" s="2" t="s">
        <v>4986</v>
      </c>
      <c r="D692" s="3" t="s">
        <v>3953</v>
      </c>
      <c r="E692" s="2" t="s">
        <v>3954</v>
      </c>
      <c r="F692" s="2" t="s">
        <v>4986</v>
      </c>
      <c r="G692" s="2"/>
      <c r="H692" s="2" t="s">
        <v>4988</v>
      </c>
    </row>
    <row r="693" spans="1:8">
      <c r="A693" s="3" t="s">
        <v>1836</v>
      </c>
      <c r="B693" s="2" t="s">
        <v>1837</v>
      </c>
      <c r="C693" s="2" t="s">
        <v>4986</v>
      </c>
      <c r="D693" s="3" t="s">
        <v>1836</v>
      </c>
      <c r="E693" s="2" t="s">
        <v>3955</v>
      </c>
      <c r="F693" s="2" t="s">
        <v>4986</v>
      </c>
      <c r="G693" s="2"/>
      <c r="H693" s="2" t="s">
        <v>4988</v>
      </c>
    </row>
    <row r="694" spans="1:8">
      <c r="A694" s="3" t="s">
        <v>1838</v>
      </c>
      <c r="B694" s="2" t="s">
        <v>1839</v>
      </c>
      <c r="C694" s="2" t="s">
        <v>4986</v>
      </c>
      <c r="D694" s="3" t="s">
        <v>3953</v>
      </c>
      <c r="E694" s="2" t="s">
        <v>3954</v>
      </c>
      <c r="F694" s="2" t="s">
        <v>4986</v>
      </c>
      <c r="G694" s="2"/>
      <c r="H694" s="2" t="s">
        <v>4988</v>
      </c>
    </row>
    <row r="695" spans="1:8">
      <c r="A695" s="3" t="s">
        <v>1838</v>
      </c>
      <c r="B695" s="2" t="s">
        <v>1839</v>
      </c>
      <c r="C695" s="2" t="s">
        <v>4986</v>
      </c>
      <c r="D695" s="3" t="s">
        <v>1836</v>
      </c>
      <c r="E695" s="2" t="s">
        <v>3955</v>
      </c>
      <c r="F695" s="2" t="s">
        <v>4986</v>
      </c>
      <c r="G695" s="2"/>
      <c r="H695" s="2" t="s">
        <v>4988</v>
      </c>
    </row>
    <row r="696" spans="1:8">
      <c r="A696" s="3" t="s">
        <v>1840</v>
      </c>
      <c r="B696" s="2" t="s">
        <v>1841</v>
      </c>
      <c r="C696" s="2" t="s">
        <v>4986</v>
      </c>
      <c r="D696" s="3" t="s">
        <v>3953</v>
      </c>
      <c r="E696" s="2" t="s">
        <v>3954</v>
      </c>
      <c r="F696" s="2" t="s">
        <v>4986</v>
      </c>
      <c r="G696" s="2"/>
      <c r="H696" s="2" t="s">
        <v>4988</v>
      </c>
    </row>
    <row r="697" spans="1:8">
      <c r="A697" s="3" t="s">
        <v>1840</v>
      </c>
      <c r="B697" s="2" t="s">
        <v>1841</v>
      </c>
      <c r="C697" s="2" t="s">
        <v>4986</v>
      </c>
      <c r="D697" s="3" t="s">
        <v>1836</v>
      </c>
      <c r="E697" s="2" t="s">
        <v>3955</v>
      </c>
      <c r="F697" s="2" t="s">
        <v>4986</v>
      </c>
      <c r="G697" s="2"/>
      <c r="H697" s="2" t="s">
        <v>4988</v>
      </c>
    </row>
    <row r="698" spans="1:8">
      <c r="A698" s="3" t="s">
        <v>1842</v>
      </c>
      <c r="B698" s="2" t="s">
        <v>1843</v>
      </c>
      <c r="C698" s="2" t="s">
        <v>4986</v>
      </c>
      <c r="D698" s="3" t="s">
        <v>3953</v>
      </c>
      <c r="E698" s="2" t="s">
        <v>3954</v>
      </c>
      <c r="F698" s="2" t="s">
        <v>4986</v>
      </c>
      <c r="G698" s="2"/>
      <c r="H698" s="2" t="s">
        <v>4988</v>
      </c>
    </row>
    <row r="699" spans="1:8">
      <c r="A699" s="3" t="s">
        <v>1842</v>
      </c>
      <c r="B699" s="2" t="s">
        <v>1843</v>
      </c>
      <c r="C699" s="2" t="s">
        <v>4986</v>
      </c>
      <c r="D699" s="3" t="s">
        <v>1836</v>
      </c>
      <c r="E699" s="2" t="s">
        <v>3955</v>
      </c>
      <c r="F699" s="2" t="s">
        <v>4986</v>
      </c>
      <c r="G699" s="2"/>
      <c r="H699" s="2" t="s">
        <v>4988</v>
      </c>
    </row>
    <row r="700" spans="1:8">
      <c r="A700" s="3" t="s">
        <v>1844</v>
      </c>
      <c r="B700" s="2" t="s">
        <v>1845</v>
      </c>
      <c r="C700" s="2" t="s">
        <v>4986</v>
      </c>
      <c r="D700" s="3" t="s">
        <v>3953</v>
      </c>
      <c r="E700" s="2" t="s">
        <v>3954</v>
      </c>
      <c r="F700" s="2" t="s">
        <v>4986</v>
      </c>
      <c r="G700" s="2"/>
      <c r="H700" s="2" t="s">
        <v>4988</v>
      </c>
    </row>
    <row r="701" spans="1:8">
      <c r="A701" s="3" t="s">
        <v>1844</v>
      </c>
      <c r="B701" s="2" t="s">
        <v>1845</v>
      </c>
      <c r="C701" s="2" t="s">
        <v>4986</v>
      </c>
      <c r="D701" s="3" t="s">
        <v>1836</v>
      </c>
      <c r="E701" s="2" t="s">
        <v>3955</v>
      </c>
      <c r="F701" s="2" t="s">
        <v>4986</v>
      </c>
      <c r="G701" s="2"/>
      <c r="H701" s="2" t="s">
        <v>4988</v>
      </c>
    </row>
    <row r="702" spans="1:8">
      <c r="A702" s="3" t="s">
        <v>1846</v>
      </c>
      <c r="B702" s="2" t="s">
        <v>1847</v>
      </c>
      <c r="C702" s="2" t="s">
        <v>4986</v>
      </c>
      <c r="D702" s="3" t="s">
        <v>1846</v>
      </c>
      <c r="E702" s="2" t="s">
        <v>3966</v>
      </c>
      <c r="F702" s="2" t="s">
        <v>4987</v>
      </c>
      <c r="G702" s="2"/>
      <c r="H702" s="2" t="s">
        <v>4988</v>
      </c>
    </row>
    <row r="703" spans="1:8">
      <c r="A703" s="3" t="s">
        <v>1846</v>
      </c>
      <c r="B703" s="2" t="s">
        <v>1847</v>
      </c>
      <c r="C703" s="2" t="s">
        <v>4986</v>
      </c>
      <c r="D703" s="3" t="s">
        <v>1848</v>
      </c>
      <c r="E703" s="2" t="s">
        <v>3967</v>
      </c>
      <c r="F703" s="2" t="s">
        <v>4986</v>
      </c>
      <c r="G703" s="2"/>
      <c r="H703" s="2" t="s">
        <v>4988</v>
      </c>
    </row>
    <row r="704" spans="1:8">
      <c r="A704" s="3" t="s">
        <v>1848</v>
      </c>
      <c r="B704" s="2" t="s">
        <v>1849</v>
      </c>
      <c r="C704" s="2" t="s">
        <v>4987</v>
      </c>
      <c r="D704" s="3" t="s">
        <v>1848</v>
      </c>
      <c r="E704" s="2" t="s">
        <v>3967</v>
      </c>
      <c r="F704" s="2" t="s">
        <v>4986</v>
      </c>
      <c r="G704" s="2"/>
      <c r="H704" s="2" t="s">
        <v>4988</v>
      </c>
    </row>
    <row r="705" spans="1:8">
      <c r="A705" s="3" t="s">
        <v>1850</v>
      </c>
      <c r="B705" s="2" t="s">
        <v>1851</v>
      </c>
      <c r="C705" s="2" t="s">
        <v>4987</v>
      </c>
      <c r="D705" s="3" t="s">
        <v>3970</v>
      </c>
      <c r="E705" s="2" t="s">
        <v>1851</v>
      </c>
      <c r="F705" s="2" t="s">
        <v>4986</v>
      </c>
      <c r="G705" s="2"/>
      <c r="H705" s="2" t="s">
        <v>4988</v>
      </c>
    </row>
    <row r="706" spans="1:8">
      <c r="A706" s="3" t="s">
        <v>1852</v>
      </c>
      <c r="B706" s="2" t="s">
        <v>1853</v>
      </c>
      <c r="C706" s="2" t="s">
        <v>4987</v>
      </c>
      <c r="D706" s="3" t="s">
        <v>1852</v>
      </c>
      <c r="E706" s="2" t="s">
        <v>3971</v>
      </c>
      <c r="F706" s="2" t="s">
        <v>4986</v>
      </c>
      <c r="G706" s="2"/>
      <c r="H706" s="2" t="s">
        <v>4988</v>
      </c>
    </row>
    <row r="707" spans="1:8">
      <c r="A707" s="3" t="s">
        <v>1854</v>
      </c>
      <c r="B707" s="2" t="s">
        <v>1855</v>
      </c>
      <c r="C707" s="2" t="s">
        <v>4987</v>
      </c>
      <c r="D707" s="3" t="s">
        <v>1854</v>
      </c>
      <c r="E707" s="2" t="s">
        <v>1855</v>
      </c>
      <c r="F707" s="2" t="s">
        <v>4987</v>
      </c>
      <c r="G707" s="2"/>
      <c r="H707" s="2" t="s">
        <v>4988</v>
      </c>
    </row>
    <row r="708" spans="1:8">
      <c r="A708" s="3" t="s">
        <v>1856</v>
      </c>
      <c r="B708" s="2" t="s">
        <v>1857</v>
      </c>
      <c r="C708" s="2" t="s">
        <v>4987</v>
      </c>
      <c r="D708" s="3" t="s">
        <v>1856</v>
      </c>
      <c r="E708" s="2" t="s">
        <v>1857</v>
      </c>
      <c r="F708" s="2" t="s">
        <v>4987</v>
      </c>
      <c r="G708" s="2"/>
      <c r="H708" s="2" t="s">
        <v>4988</v>
      </c>
    </row>
    <row r="709" spans="1:8">
      <c r="A709" s="3" t="s">
        <v>1858</v>
      </c>
      <c r="B709" s="2" t="s">
        <v>1859</v>
      </c>
      <c r="C709" s="2" t="s">
        <v>4987</v>
      </c>
      <c r="D709" s="3" t="s">
        <v>1858</v>
      </c>
      <c r="E709" s="2" t="s">
        <v>3972</v>
      </c>
      <c r="F709" s="2" t="s">
        <v>4987</v>
      </c>
      <c r="G709" s="2"/>
      <c r="H709" s="2" t="s">
        <v>4988</v>
      </c>
    </row>
    <row r="710" spans="1:8">
      <c r="A710" s="3" t="s">
        <v>1860</v>
      </c>
      <c r="B710" s="2" t="s">
        <v>1861</v>
      </c>
      <c r="C710" s="2" t="s">
        <v>4987</v>
      </c>
      <c r="D710" s="3" t="s">
        <v>1860</v>
      </c>
      <c r="E710" s="2" t="s">
        <v>1861</v>
      </c>
      <c r="F710" s="2" t="s">
        <v>4987</v>
      </c>
      <c r="G710" s="2"/>
      <c r="H710" s="2" t="s">
        <v>4988</v>
      </c>
    </row>
    <row r="711" spans="1:8">
      <c r="A711" s="3" t="s">
        <v>1862</v>
      </c>
      <c r="B711" s="2" t="s">
        <v>1863</v>
      </c>
      <c r="C711" s="2" t="s">
        <v>4987</v>
      </c>
      <c r="D711" s="3" t="s">
        <v>1862</v>
      </c>
      <c r="E711" s="2" t="s">
        <v>1863</v>
      </c>
      <c r="F711" s="2" t="s">
        <v>4987</v>
      </c>
      <c r="G711" s="2"/>
      <c r="H711" s="2" t="s">
        <v>4988</v>
      </c>
    </row>
    <row r="712" spans="1:8">
      <c r="A712" s="3" t="s">
        <v>1864</v>
      </c>
      <c r="B712" s="2" t="s">
        <v>1865</v>
      </c>
      <c r="C712" s="2" t="s">
        <v>4986</v>
      </c>
      <c r="D712" s="3" t="s">
        <v>3973</v>
      </c>
      <c r="E712" s="2" t="s">
        <v>3974</v>
      </c>
      <c r="F712" s="2" t="s">
        <v>4986</v>
      </c>
      <c r="G712" s="2"/>
      <c r="H712" s="2" t="s">
        <v>4988</v>
      </c>
    </row>
    <row r="713" spans="1:8">
      <c r="A713" s="3" t="s">
        <v>1864</v>
      </c>
      <c r="B713" s="2" t="s">
        <v>1865</v>
      </c>
      <c r="C713" s="2" t="s">
        <v>4986</v>
      </c>
      <c r="D713" s="3" t="s">
        <v>3975</v>
      </c>
      <c r="E713" s="2" t="s">
        <v>3976</v>
      </c>
      <c r="F713" s="2" t="s">
        <v>4987</v>
      </c>
      <c r="G713" s="2"/>
      <c r="H713" s="2" t="s">
        <v>4988</v>
      </c>
    </row>
    <row r="714" spans="1:8">
      <c r="A714" s="3" t="s">
        <v>1864</v>
      </c>
      <c r="B714" s="2" t="s">
        <v>1865</v>
      </c>
      <c r="C714" s="2" t="s">
        <v>4986</v>
      </c>
      <c r="D714" s="3" t="s">
        <v>1936</v>
      </c>
      <c r="E714" s="2" t="s">
        <v>4007</v>
      </c>
      <c r="F714" s="2" t="s">
        <v>4986</v>
      </c>
      <c r="G714" s="2"/>
      <c r="H714" s="2" t="s">
        <v>4988</v>
      </c>
    </row>
    <row r="715" spans="1:8">
      <c r="A715" s="3" t="s">
        <v>1866</v>
      </c>
      <c r="B715" s="2" t="s">
        <v>1867</v>
      </c>
      <c r="C715" s="2" t="s">
        <v>4987</v>
      </c>
      <c r="D715" s="3" t="s">
        <v>1866</v>
      </c>
      <c r="E715" s="2" t="s">
        <v>1867</v>
      </c>
      <c r="F715" s="2" t="s">
        <v>4987</v>
      </c>
      <c r="G715" s="2"/>
      <c r="H715" s="2" t="s">
        <v>4988</v>
      </c>
    </row>
    <row r="716" spans="1:8">
      <c r="A716" s="3" t="s">
        <v>1868</v>
      </c>
      <c r="B716" s="2" t="s">
        <v>1869</v>
      </c>
      <c r="C716" s="2" t="s">
        <v>4987</v>
      </c>
      <c r="D716" s="3" t="s">
        <v>3977</v>
      </c>
      <c r="E716" s="2" t="s">
        <v>3978</v>
      </c>
      <c r="F716" s="2" t="s">
        <v>4986</v>
      </c>
      <c r="G716" s="2"/>
      <c r="H716" s="2" t="s">
        <v>4988</v>
      </c>
    </row>
    <row r="717" spans="1:8">
      <c r="A717" s="3" t="s">
        <v>1870</v>
      </c>
      <c r="B717" s="2" t="s">
        <v>1871</v>
      </c>
      <c r="C717" s="2" t="s">
        <v>4987</v>
      </c>
      <c r="D717" s="3" t="s">
        <v>3977</v>
      </c>
      <c r="E717" s="2" t="s">
        <v>3978</v>
      </c>
      <c r="F717" s="2" t="s">
        <v>4986</v>
      </c>
      <c r="G717" s="2"/>
      <c r="H717" s="2" t="s">
        <v>4988</v>
      </c>
    </row>
    <row r="718" spans="1:8">
      <c r="A718" s="3" t="s">
        <v>1872</v>
      </c>
      <c r="B718" s="2" t="s">
        <v>1873</v>
      </c>
      <c r="C718" s="2" t="s">
        <v>4987</v>
      </c>
      <c r="D718" s="3" t="s">
        <v>1872</v>
      </c>
      <c r="E718" s="2" t="s">
        <v>1873</v>
      </c>
      <c r="F718" s="2" t="s">
        <v>4987</v>
      </c>
      <c r="G718" s="2"/>
      <c r="H718" s="2" t="s">
        <v>4988</v>
      </c>
    </row>
    <row r="719" spans="1:8">
      <c r="A719" s="3" t="s">
        <v>1874</v>
      </c>
      <c r="B719" s="2" t="s">
        <v>1875</v>
      </c>
      <c r="C719" s="2" t="s">
        <v>4986</v>
      </c>
      <c r="D719" s="3" t="s">
        <v>1874</v>
      </c>
      <c r="E719" s="2" t="s">
        <v>3979</v>
      </c>
      <c r="F719" s="2" t="s">
        <v>4986</v>
      </c>
      <c r="G719" s="2"/>
      <c r="H719" s="2" t="s">
        <v>4988</v>
      </c>
    </row>
    <row r="720" spans="1:8">
      <c r="A720" s="3" t="s">
        <v>1874</v>
      </c>
      <c r="B720" s="2" t="s">
        <v>1875</v>
      </c>
      <c r="C720" s="2" t="s">
        <v>4986</v>
      </c>
      <c r="D720" s="3" t="s">
        <v>1876</v>
      </c>
      <c r="E720" s="2" t="s">
        <v>3980</v>
      </c>
      <c r="F720" s="2" t="s">
        <v>4986</v>
      </c>
      <c r="G720" s="2"/>
      <c r="H720" s="2" t="s">
        <v>4988</v>
      </c>
    </row>
    <row r="721" spans="1:8">
      <c r="A721" s="3" t="s">
        <v>1876</v>
      </c>
      <c r="B721" s="2" t="s">
        <v>1877</v>
      </c>
      <c r="C721" s="2" t="s">
        <v>4987</v>
      </c>
      <c r="D721" s="3" t="s">
        <v>1876</v>
      </c>
      <c r="E721" s="2" t="s">
        <v>3980</v>
      </c>
      <c r="F721" s="2" t="s">
        <v>4986</v>
      </c>
      <c r="G721" s="2"/>
      <c r="H721" s="2" t="s">
        <v>4988</v>
      </c>
    </row>
    <row r="722" spans="1:8">
      <c r="A722" s="3" t="s">
        <v>1878</v>
      </c>
      <c r="B722" s="2" t="s">
        <v>1879</v>
      </c>
      <c r="C722" s="2" t="s">
        <v>4987</v>
      </c>
      <c r="D722" s="3" t="s">
        <v>1878</v>
      </c>
      <c r="E722" s="2" t="s">
        <v>3981</v>
      </c>
      <c r="F722" s="2" t="s">
        <v>4987</v>
      </c>
      <c r="G722" s="2"/>
      <c r="H722" s="2" t="s">
        <v>4988</v>
      </c>
    </row>
    <row r="723" spans="1:8">
      <c r="A723" s="3" t="s">
        <v>1880</v>
      </c>
      <c r="B723" s="2" t="s">
        <v>1881</v>
      </c>
      <c r="C723" s="2" t="s">
        <v>4987</v>
      </c>
      <c r="D723" s="3" t="s">
        <v>1880</v>
      </c>
      <c r="E723" s="2" t="s">
        <v>3982</v>
      </c>
      <c r="F723" s="2" t="s">
        <v>4987</v>
      </c>
      <c r="G723" s="2"/>
      <c r="H723" s="2" t="s">
        <v>4988</v>
      </c>
    </row>
    <row r="724" spans="1:8">
      <c r="A724" s="3" t="s">
        <v>1882</v>
      </c>
      <c r="B724" s="2" t="s">
        <v>1883</v>
      </c>
      <c r="C724" s="2" t="s">
        <v>4987</v>
      </c>
      <c r="D724" s="3" t="s">
        <v>1874</v>
      </c>
      <c r="E724" s="2" t="s">
        <v>3979</v>
      </c>
      <c r="F724" s="2" t="s">
        <v>4986</v>
      </c>
      <c r="G724" s="2"/>
      <c r="H724" s="2" t="s">
        <v>4988</v>
      </c>
    </row>
    <row r="725" spans="1:8">
      <c r="A725" s="3" t="s">
        <v>1884</v>
      </c>
      <c r="B725" s="2" t="s">
        <v>1885</v>
      </c>
      <c r="C725" s="2" t="s">
        <v>4987</v>
      </c>
      <c r="D725" s="3" t="s">
        <v>1884</v>
      </c>
      <c r="E725" s="2" t="s">
        <v>3983</v>
      </c>
      <c r="F725" s="2" t="s">
        <v>4986</v>
      </c>
      <c r="G725" s="2"/>
      <c r="H725" s="2" t="s">
        <v>4988</v>
      </c>
    </row>
    <row r="726" spans="1:8">
      <c r="A726" s="3" t="s">
        <v>1886</v>
      </c>
      <c r="B726" s="2" t="s">
        <v>1887</v>
      </c>
      <c r="C726" s="2" t="s">
        <v>4987</v>
      </c>
      <c r="D726" s="3" t="s">
        <v>1890</v>
      </c>
      <c r="E726" s="2" t="s">
        <v>3986</v>
      </c>
      <c r="F726" s="2" t="s">
        <v>4987</v>
      </c>
      <c r="G726" s="2"/>
      <c r="H726" s="2" t="s">
        <v>4988</v>
      </c>
    </row>
    <row r="727" spans="1:8">
      <c r="A727" s="3" t="s">
        <v>1888</v>
      </c>
      <c r="B727" s="2" t="s">
        <v>1889</v>
      </c>
      <c r="C727" s="2" t="s">
        <v>4987</v>
      </c>
      <c r="D727" s="3" t="s">
        <v>1888</v>
      </c>
      <c r="E727" s="2" t="s">
        <v>3985</v>
      </c>
      <c r="F727" s="2" t="s">
        <v>4987</v>
      </c>
      <c r="G727" s="2"/>
      <c r="H727" s="2" t="s">
        <v>4988</v>
      </c>
    </row>
    <row r="728" spans="1:8">
      <c r="A728" s="3" t="s">
        <v>1890</v>
      </c>
      <c r="B728" s="2" t="s">
        <v>1891</v>
      </c>
      <c r="C728" s="2" t="s">
        <v>4987</v>
      </c>
      <c r="D728" s="3" t="s">
        <v>1892</v>
      </c>
      <c r="E728" s="2" t="s">
        <v>3987</v>
      </c>
      <c r="F728" s="2" t="s">
        <v>4987</v>
      </c>
      <c r="G728" s="2"/>
      <c r="H728" s="2" t="s">
        <v>4988</v>
      </c>
    </row>
    <row r="729" spans="1:8">
      <c r="A729" s="3" t="s">
        <v>1892</v>
      </c>
      <c r="B729" s="2" t="s">
        <v>1893</v>
      </c>
      <c r="C729" s="2" t="s">
        <v>4987</v>
      </c>
      <c r="D729" s="3" t="s">
        <v>1884</v>
      </c>
      <c r="E729" s="2" t="s">
        <v>3983</v>
      </c>
      <c r="F729" s="2" t="s">
        <v>4986</v>
      </c>
      <c r="G729" s="2"/>
      <c r="H729" s="2" t="s">
        <v>4988</v>
      </c>
    </row>
    <row r="730" spans="1:8">
      <c r="A730" s="3" t="s">
        <v>1894</v>
      </c>
      <c r="B730" s="2" t="s">
        <v>1895</v>
      </c>
      <c r="C730" s="2" t="s">
        <v>4987</v>
      </c>
      <c r="D730" s="3" t="s">
        <v>1886</v>
      </c>
      <c r="E730" s="2" t="s">
        <v>3984</v>
      </c>
      <c r="F730" s="2" t="s">
        <v>4987</v>
      </c>
      <c r="G730" s="2"/>
      <c r="H730" s="2" t="s">
        <v>4988</v>
      </c>
    </row>
    <row r="731" spans="1:8">
      <c r="A731" s="3" t="s">
        <v>1896</v>
      </c>
      <c r="B731" s="2" t="s">
        <v>1897</v>
      </c>
      <c r="C731" s="2" t="s">
        <v>4986</v>
      </c>
      <c r="D731" s="3" t="s">
        <v>1884</v>
      </c>
      <c r="E731" s="2" t="s">
        <v>3983</v>
      </c>
      <c r="F731" s="2" t="s">
        <v>4986</v>
      </c>
      <c r="G731" s="2"/>
      <c r="H731" s="2" t="s">
        <v>4988</v>
      </c>
    </row>
    <row r="732" spans="1:8">
      <c r="A732" s="3" t="s">
        <v>1896</v>
      </c>
      <c r="B732" s="2" t="s">
        <v>1897</v>
      </c>
      <c r="C732" s="2" t="s">
        <v>4986</v>
      </c>
      <c r="D732" s="3" t="s">
        <v>1936</v>
      </c>
      <c r="E732" s="2" t="s">
        <v>4007</v>
      </c>
      <c r="F732" s="2" t="s">
        <v>4986</v>
      </c>
      <c r="G732" s="2"/>
      <c r="H732" s="2" t="s">
        <v>4988</v>
      </c>
    </row>
    <row r="733" spans="1:8">
      <c r="A733" s="3" t="s">
        <v>1898</v>
      </c>
      <c r="B733" s="2" t="s">
        <v>1899</v>
      </c>
      <c r="C733" s="2" t="s">
        <v>4986</v>
      </c>
      <c r="D733" s="3" t="s">
        <v>3990</v>
      </c>
      <c r="E733" s="2" t="s">
        <v>3991</v>
      </c>
      <c r="F733" s="2" t="s">
        <v>4987</v>
      </c>
      <c r="G733" s="2"/>
      <c r="H733" s="2" t="s">
        <v>4988</v>
      </c>
    </row>
    <row r="734" spans="1:8">
      <c r="A734" s="3" t="s">
        <v>1898</v>
      </c>
      <c r="B734" s="2" t="s">
        <v>1899</v>
      </c>
      <c r="C734" s="2" t="s">
        <v>4986</v>
      </c>
      <c r="D734" s="3" t="s">
        <v>4003</v>
      </c>
      <c r="E734" s="2" t="s">
        <v>4004</v>
      </c>
      <c r="F734" s="2" t="s">
        <v>4986</v>
      </c>
      <c r="G734" s="2"/>
      <c r="H734" s="2" t="s">
        <v>4988</v>
      </c>
    </row>
    <row r="735" spans="1:8">
      <c r="A735" s="3" t="s">
        <v>1898</v>
      </c>
      <c r="B735" s="2" t="s">
        <v>1899</v>
      </c>
      <c r="C735" s="2" t="s">
        <v>4986</v>
      </c>
      <c r="D735" s="3" t="s">
        <v>1936</v>
      </c>
      <c r="E735" s="2" t="s">
        <v>4007</v>
      </c>
      <c r="F735" s="2" t="s">
        <v>4986</v>
      </c>
      <c r="G735" s="2"/>
      <c r="H735" s="2" t="s">
        <v>4988</v>
      </c>
    </row>
    <row r="736" spans="1:8">
      <c r="A736" s="3" t="s">
        <v>1900</v>
      </c>
      <c r="B736" s="2" t="s">
        <v>1901</v>
      </c>
      <c r="C736" s="2" t="s">
        <v>4987</v>
      </c>
      <c r="D736" s="3" t="s">
        <v>3988</v>
      </c>
      <c r="E736" s="2" t="s">
        <v>3989</v>
      </c>
      <c r="F736" s="2" t="s">
        <v>4987</v>
      </c>
      <c r="G736" s="2"/>
      <c r="H736" s="2" t="s">
        <v>4988</v>
      </c>
    </row>
    <row r="737" spans="1:8">
      <c r="A737" s="3" t="s">
        <v>1902</v>
      </c>
      <c r="B737" s="2" t="s">
        <v>1903</v>
      </c>
      <c r="C737" s="2" t="s">
        <v>4987</v>
      </c>
      <c r="D737" s="3" t="s">
        <v>3992</v>
      </c>
      <c r="E737" s="2" t="s">
        <v>3993</v>
      </c>
      <c r="F737" s="2" t="s">
        <v>4986</v>
      </c>
      <c r="G737" s="2"/>
      <c r="H737" s="2" t="s">
        <v>4988</v>
      </c>
    </row>
    <row r="738" spans="1:8">
      <c r="A738" s="3" t="s">
        <v>1904</v>
      </c>
      <c r="B738" s="2" t="s">
        <v>1905</v>
      </c>
      <c r="C738" s="2" t="s">
        <v>4987</v>
      </c>
      <c r="D738" s="3" t="s">
        <v>3992</v>
      </c>
      <c r="E738" s="2" t="s">
        <v>3993</v>
      </c>
      <c r="F738" s="2" t="s">
        <v>4986</v>
      </c>
      <c r="G738" s="2"/>
      <c r="H738" s="2" t="s">
        <v>4988</v>
      </c>
    </row>
    <row r="739" spans="1:8">
      <c r="A739" s="3" t="s">
        <v>1906</v>
      </c>
      <c r="B739" s="2" t="s">
        <v>1907</v>
      </c>
      <c r="C739" s="2" t="s">
        <v>4987</v>
      </c>
      <c r="D739" s="3" t="s">
        <v>3994</v>
      </c>
      <c r="E739" s="2" t="s">
        <v>3995</v>
      </c>
      <c r="F739" s="2" t="s">
        <v>4986</v>
      </c>
      <c r="G739" s="2"/>
      <c r="H739" s="2" t="s">
        <v>4988</v>
      </c>
    </row>
    <row r="740" spans="1:8">
      <c r="A740" s="3" t="s">
        <v>1908</v>
      </c>
      <c r="B740" s="2" t="s">
        <v>1909</v>
      </c>
      <c r="C740" s="2" t="s">
        <v>4986</v>
      </c>
      <c r="D740" s="3" t="s">
        <v>3824</v>
      </c>
      <c r="E740" s="2" t="s">
        <v>3825</v>
      </c>
      <c r="F740" s="2" t="s">
        <v>4986</v>
      </c>
      <c r="G740" s="2"/>
      <c r="H740" s="2" t="s">
        <v>4988</v>
      </c>
    </row>
    <row r="741" spans="1:8">
      <c r="A741" s="3" t="s">
        <v>1908</v>
      </c>
      <c r="B741" s="2" t="s">
        <v>1909</v>
      </c>
      <c r="C741" s="2" t="s">
        <v>4986</v>
      </c>
      <c r="D741" s="3" t="s">
        <v>3994</v>
      </c>
      <c r="E741" s="2" t="s">
        <v>3995</v>
      </c>
      <c r="F741" s="2" t="s">
        <v>4986</v>
      </c>
      <c r="G741" s="2"/>
      <c r="H741" s="2" t="s">
        <v>4988</v>
      </c>
    </row>
    <row r="742" spans="1:8">
      <c r="A742" s="3" t="s">
        <v>1908</v>
      </c>
      <c r="B742" s="2" t="s">
        <v>1909</v>
      </c>
      <c r="C742" s="2" t="s">
        <v>4986</v>
      </c>
      <c r="D742" s="3" t="s">
        <v>4003</v>
      </c>
      <c r="E742" s="2" t="s">
        <v>4004</v>
      </c>
      <c r="F742" s="2" t="s">
        <v>4986</v>
      </c>
      <c r="G742" s="2"/>
      <c r="H742" s="2" t="s">
        <v>4988</v>
      </c>
    </row>
    <row r="743" spans="1:8">
      <c r="A743" s="3" t="s">
        <v>1910</v>
      </c>
      <c r="B743" s="2" t="s">
        <v>1911</v>
      </c>
      <c r="C743" s="2" t="s">
        <v>4987</v>
      </c>
      <c r="D743" s="3" t="s">
        <v>1910</v>
      </c>
      <c r="E743" s="2" t="s">
        <v>3996</v>
      </c>
      <c r="F743" s="2" t="s">
        <v>4986</v>
      </c>
      <c r="G743" s="2"/>
      <c r="H743" s="2" t="s">
        <v>4988</v>
      </c>
    </row>
    <row r="744" spans="1:8">
      <c r="A744" s="3" t="s">
        <v>1912</v>
      </c>
      <c r="B744" s="2" t="s">
        <v>1913</v>
      </c>
      <c r="C744" s="2" t="s">
        <v>4986</v>
      </c>
      <c r="D744" s="3" t="s">
        <v>3824</v>
      </c>
      <c r="E744" s="2" t="s">
        <v>3825</v>
      </c>
      <c r="F744" s="2" t="s">
        <v>4986</v>
      </c>
      <c r="G744" s="2"/>
      <c r="H744" s="2" t="s">
        <v>4988</v>
      </c>
    </row>
    <row r="745" spans="1:8">
      <c r="A745" s="3" t="s">
        <v>1912</v>
      </c>
      <c r="B745" s="2" t="s">
        <v>1913</v>
      </c>
      <c r="C745" s="2" t="s">
        <v>4986</v>
      </c>
      <c r="D745" s="3" t="s">
        <v>3992</v>
      </c>
      <c r="E745" s="2" t="s">
        <v>3993</v>
      </c>
      <c r="F745" s="2" t="s">
        <v>4986</v>
      </c>
      <c r="G745" s="2"/>
      <c r="H745" s="2" t="s">
        <v>4988</v>
      </c>
    </row>
    <row r="746" spans="1:8">
      <c r="A746" s="3" t="s">
        <v>1912</v>
      </c>
      <c r="B746" s="2" t="s">
        <v>1913</v>
      </c>
      <c r="C746" s="2" t="s">
        <v>4986</v>
      </c>
      <c r="D746" s="3" t="s">
        <v>1912</v>
      </c>
      <c r="E746" s="2" t="s">
        <v>3997</v>
      </c>
      <c r="F746" s="2" t="s">
        <v>4987</v>
      </c>
      <c r="G746" s="2"/>
      <c r="H746" s="2" t="s">
        <v>4988</v>
      </c>
    </row>
    <row r="747" spans="1:8">
      <c r="A747" s="3" t="s">
        <v>1912</v>
      </c>
      <c r="B747" s="2" t="s">
        <v>1913</v>
      </c>
      <c r="C747" s="2" t="s">
        <v>4986</v>
      </c>
      <c r="D747" s="3" t="s">
        <v>4003</v>
      </c>
      <c r="E747" s="2" t="s">
        <v>4004</v>
      </c>
      <c r="F747" s="2" t="s">
        <v>4986</v>
      </c>
      <c r="G747" s="2"/>
      <c r="H747" s="2" t="s">
        <v>4988</v>
      </c>
    </row>
    <row r="748" spans="1:8">
      <c r="A748" s="3" t="s">
        <v>1914</v>
      </c>
      <c r="B748" s="2" t="s">
        <v>1915</v>
      </c>
      <c r="C748" s="2" t="s">
        <v>4986</v>
      </c>
      <c r="D748" s="3" t="s">
        <v>3824</v>
      </c>
      <c r="E748" s="2" t="s">
        <v>3825</v>
      </c>
      <c r="F748" s="2" t="s">
        <v>4986</v>
      </c>
      <c r="G748" s="2"/>
      <c r="H748" s="2" t="s">
        <v>4988</v>
      </c>
    </row>
    <row r="749" spans="1:8">
      <c r="A749" s="3" t="s">
        <v>1914</v>
      </c>
      <c r="B749" s="2" t="s">
        <v>1915</v>
      </c>
      <c r="C749" s="2" t="s">
        <v>4986</v>
      </c>
      <c r="D749" s="3" t="s">
        <v>1914</v>
      </c>
      <c r="E749" s="2" t="s">
        <v>3998</v>
      </c>
      <c r="F749" s="2" t="s">
        <v>4987</v>
      </c>
      <c r="G749" s="2"/>
      <c r="H749" s="2" t="s">
        <v>4988</v>
      </c>
    </row>
    <row r="750" spans="1:8">
      <c r="A750" s="3" t="s">
        <v>1914</v>
      </c>
      <c r="B750" s="2" t="s">
        <v>1915</v>
      </c>
      <c r="C750" s="2" t="s">
        <v>4986</v>
      </c>
      <c r="D750" s="3" t="s">
        <v>4003</v>
      </c>
      <c r="E750" s="2" t="s">
        <v>4004</v>
      </c>
      <c r="F750" s="2" t="s">
        <v>4986</v>
      </c>
      <c r="G750" s="2"/>
      <c r="H750" s="2" t="s">
        <v>4988</v>
      </c>
    </row>
    <row r="751" spans="1:8">
      <c r="A751" s="3" t="s">
        <v>1916</v>
      </c>
      <c r="B751" s="2" t="s">
        <v>1917</v>
      </c>
      <c r="C751" s="2" t="s">
        <v>4986</v>
      </c>
      <c r="D751" s="3" t="s">
        <v>3824</v>
      </c>
      <c r="E751" s="2" t="s">
        <v>3825</v>
      </c>
      <c r="F751" s="2" t="s">
        <v>4986</v>
      </c>
      <c r="G751" s="2"/>
      <c r="H751" s="2" t="s">
        <v>4988</v>
      </c>
    </row>
    <row r="752" spans="1:8">
      <c r="A752" s="3" t="s">
        <v>1916</v>
      </c>
      <c r="B752" s="2" t="s">
        <v>1917</v>
      </c>
      <c r="C752" s="2" t="s">
        <v>4986</v>
      </c>
      <c r="D752" s="3" t="s">
        <v>3999</v>
      </c>
      <c r="E752" s="2" t="s">
        <v>4000</v>
      </c>
      <c r="F752" s="2" t="s">
        <v>4986</v>
      </c>
      <c r="G752" s="2"/>
      <c r="H752" s="2" t="s">
        <v>4988</v>
      </c>
    </row>
    <row r="753" spans="1:8">
      <c r="A753" s="3" t="s">
        <v>1916</v>
      </c>
      <c r="B753" s="2" t="s">
        <v>1917</v>
      </c>
      <c r="C753" s="2" t="s">
        <v>4986</v>
      </c>
      <c r="D753" s="3" t="s">
        <v>4003</v>
      </c>
      <c r="E753" s="2" t="s">
        <v>4004</v>
      </c>
      <c r="F753" s="2" t="s">
        <v>4986</v>
      </c>
      <c r="G753" s="2"/>
      <c r="H753" s="2" t="s">
        <v>4988</v>
      </c>
    </row>
    <row r="754" spans="1:8">
      <c r="A754" s="3" t="s">
        <v>1918</v>
      </c>
      <c r="B754" s="2" t="s">
        <v>1919</v>
      </c>
      <c r="C754" s="2" t="s">
        <v>4986</v>
      </c>
      <c r="D754" s="3" t="s">
        <v>3824</v>
      </c>
      <c r="E754" s="2" t="s">
        <v>3825</v>
      </c>
      <c r="F754" s="2" t="s">
        <v>4986</v>
      </c>
      <c r="G754" s="2"/>
      <c r="H754" s="2" t="s">
        <v>4988</v>
      </c>
    </row>
    <row r="755" spans="1:8">
      <c r="A755" s="3" t="s">
        <v>1918</v>
      </c>
      <c r="B755" s="2" t="s">
        <v>1919</v>
      </c>
      <c r="C755" s="2" t="s">
        <v>4986</v>
      </c>
      <c r="D755" s="3" t="s">
        <v>3999</v>
      </c>
      <c r="E755" s="2" t="s">
        <v>4000</v>
      </c>
      <c r="F755" s="2" t="s">
        <v>4986</v>
      </c>
      <c r="G755" s="2"/>
      <c r="H755" s="2" t="s">
        <v>4988</v>
      </c>
    </row>
    <row r="756" spans="1:8">
      <c r="A756" s="3" t="s">
        <v>1918</v>
      </c>
      <c r="B756" s="2" t="s">
        <v>1919</v>
      </c>
      <c r="C756" s="2" t="s">
        <v>4986</v>
      </c>
      <c r="D756" s="3" t="s">
        <v>4003</v>
      </c>
      <c r="E756" s="2" t="s">
        <v>4004</v>
      </c>
      <c r="F756" s="2" t="s">
        <v>4986</v>
      </c>
      <c r="G756" s="2"/>
      <c r="H756" s="2" t="s">
        <v>4988</v>
      </c>
    </row>
    <row r="757" spans="1:8">
      <c r="A757" s="3" t="s">
        <v>1920</v>
      </c>
      <c r="B757" s="2" t="s">
        <v>1921</v>
      </c>
      <c r="C757" s="2" t="s">
        <v>4986</v>
      </c>
      <c r="D757" s="3" t="s">
        <v>1910</v>
      </c>
      <c r="E757" s="2" t="s">
        <v>3996</v>
      </c>
      <c r="F757" s="2" t="s">
        <v>4986</v>
      </c>
      <c r="G757" s="2"/>
      <c r="H757" s="2" t="s">
        <v>4988</v>
      </c>
    </row>
    <row r="758" spans="1:8">
      <c r="A758" s="3" t="s">
        <v>1920</v>
      </c>
      <c r="B758" s="2" t="s">
        <v>1921</v>
      </c>
      <c r="C758" s="2" t="s">
        <v>4986</v>
      </c>
      <c r="D758" s="3" t="s">
        <v>3999</v>
      </c>
      <c r="E758" s="2" t="s">
        <v>4000</v>
      </c>
      <c r="F758" s="2" t="s">
        <v>4986</v>
      </c>
      <c r="G758" s="2" t="s">
        <v>233</v>
      </c>
      <c r="H758" s="2" t="s">
        <v>4988</v>
      </c>
    </row>
    <row r="759" spans="1:8">
      <c r="A759" s="3" t="s">
        <v>1920</v>
      </c>
      <c r="B759" s="2" t="s">
        <v>1921</v>
      </c>
      <c r="C759" s="2" t="s">
        <v>4986</v>
      </c>
      <c r="D759" s="3" t="s">
        <v>4003</v>
      </c>
      <c r="E759" s="2" t="s">
        <v>4004</v>
      </c>
      <c r="F759" s="2" t="s">
        <v>4986</v>
      </c>
      <c r="G759" s="2"/>
      <c r="H759" s="2" t="s">
        <v>4988</v>
      </c>
    </row>
    <row r="760" spans="1:8">
      <c r="A760" s="3" t="s">
        <v>1920</v>
      </c>
      <c r="B760" s="2" t="s">
        <v>1921</v>
      </c>
      <c r="C760" s="2" t="s">
        <v>4986</v>
      </c>
      <c r="D760" s="3" t="s">
        <v>1936</v>
      </c>
      <c r="E760" s="2" t="s">
        <v>4007</v>
      </c>
      <c r="F760" s="2" t="s">
        <v>4986</v>
      </c>
      <c r="G760" s="2"/>
      <c r="H760" s="2" t="s">
        <v>4988</v>
      </c>
    </row>
    <row r="761" spans="1:8">
      <c r="A761" s="3" t="s">
        <v>1922</v>
      </c>
      <c r="B761" s="2" t="s">
        <v>1923</v>
      </c>
      <c r="C761" s="2" t="s">
        <v>4986</v>
      </c>
      <c r="D761" s="3" t="s">
        <v>1930</v>
      </c>
      <c r="E761" s="2" t="s">
        <v>1923</v>
      </c>
      <c r="F761" s="2" t="s">
        <v>4987</v>
      </c>
      <c r="G761" s="2"/>
      <c r="H761" s="2" t="s">
        <v>4988</v>
      </c>
    </row>
    <row r="762" spans="1:8">
      <c r="A762" s="3" t="s">
        <v>1922</v>
      </c>
      <c r="B762" s="2" t="s">
        <v>1923</v>
      </c>
      <c r="C762" s="2" t="s">
        <v>4986</v>
      </c>
      <c r="D762" s="3" t="s">
        <v>1936</v>
      </c>
      <c r="E762" s="2" t="s">
        <v>4007</v>
      </c>
      <c r="F762" s="2" t="s">
        <v>4986</v>
      </c>
      <c r="G762" s="2"/>
      <c r="H762" s="2" t="s">
        <v>4988</v>
      </c>
    </row>
    <row r="763" spans="1:8">
      <c r="A763" s="3" t="s">
        <v>1924</v>
      </c>
      <c r="B763" s="2" t="s">
        <v>1925</v>
      </c>
      <c r="C763" s="2" t="s">
        <v>4987</v>
      </c>
      <c r="D763" s="3" t="s">
        <v>1936</v>
      </c>
      <c r="E763" s="2" t="s">
        <v>4007</v>
      </c>
      <c r="F763" s="2" t="s">
        <v>4986</v>
      </c>
      <c r="G763" s="2"/>
      <c r="H763" s="2" t="s">
        <v>4988</v>
      </c>
    </row>
    <row r="764" spans="1:8">
      <c r="A764" s="3" t="s">
        <v>1926</v>
      </c>
      <c r="B764" s="2" t="s">
        <v>1927</v>
      </c>
      <c r="C764" s="2" t="s">
        <v>4986</v>
      </c>
      <c r="D764" s="3" t="s">
        <v>1852</v>
      </c>
      <c r="E764" s="2" t="s">
        <v>3971</v>
      </c>
      <c r="F764" s="2" t="s">
        <v>4986</v>
      </c>
      <c r="G764" s="2"/>
      <c r="H764" s="2" t="s">
        <v>4988</v>
      </c>
    </row>
    <row r="765" spans="1:8">
      <c r="A765" s="3" t="s">
        <v>1926</v>
      </c>
      <c r="B765" s="2" t="s">
        <v>1927</v>
      </c>
      <c r="C765" s="2" t="s">
        <v>4986</v>
      </c>
      <c r="D765" s="3" t="s">
        <v>1936</v>
      </c>
      <c r="E765" s="2" t="s">
        <v>4007</v>
      </c>
      <c r="F765" s="2" t="s">
        <v>4986</v>
      </c>
      <c r="G765" s="2"/>
      <c r="H765" s="2" t="s">
        <v>4988</v>
      </c>
    </row>
    <row r="766" spans="1:8">
      <c r="A766" s="3" t="s">
        <v>1928</v>
      </c>
      <c r="B766" s="2" t="s">
        <v>1929</v>
      </c>
      <c r="C766" s="2" t="s">
        <v>4986</v>
      </c>
      <c r="D766" s="3" t="s">
        <v>4421</v>
      </c>
      <c r="E766" s="2" t="s">
        <v>4422</v>
      </c>
      <c r="F766" s="2" t="s">
        <v>4986</v>
      </c>
      <c r="G766" s="2"/>
      <c r="H766" s="2" t="s">
        <v>4988</v>
      </c>
    </row>
    <row r="767" spans="1:8">
      <c r="A767" s="3" t="s">
        <v>1928</v>
      </c>
      <c r="B767" s="2" t="s">
        <v>1929</v>
      </c>
      <c r="C767" s="2" t="s">
        <v>4986</v>
      </c>
      <c r="D767" s="3" t="s">
        <v>4526</v>
      </c>
      <c r="E767" s="2" t="s">
        <v>4527</v>
      </c>
      <c r="F767" s="2" t="s">
        <v>4986</v>
      </c>
      <c r="G767" s="2"/>
      <c r="H767" s="2" t="s">
        <v>4988</v>
      </c>
    </row>
    <row r="768" spans="1:8">
      <c r="A768" s="3" t="s">
        <v>1928</v>
      </c>
      <c r="B768" s="2" t="s">
        <v>1929</v>
      </c>
      <c r="C768" s="2" t="s">
        <v>4986</v>
      </c>
      <c r="D768" s="3" t="s">
        <v>4535</v>
      </c>
      <c r="E768" s="2" t="s">
        <v>4536</v>
      </c>
      <c r="F768" s="2" t="s">
        <v>4986</v>
      </c>
      <c r="G768" s="2"/>
      <c r="H768" s="2" t="s">
        <v>4988</v>
      </c>
    </row>
    <row r="769" spans="1:8">
      <c r="A769" s="3" t="s">
        <v>1928</v>
      </c>
      <c r="B769" s="2" t="s">
        <v>1929</v>
      </c>
      <c r="C769" s="2" t="s">
        <v>4986</v>
      </c>
      <c r="D769" s="3" t="s">
        <v>4545</v>
      </c>
      <c r="E769" s="2" t="s">
        <v>4546</v>
      </c>
      <c r="F769" s="2" t="s">
        <v>4986</v>
      </c>
      <c r="G769" s="2"/>
      <c r="H769" s="2" t="s">
        <v>4988</v>
      </c>
    </row>
    <row r="770" spans="1:8">
      <c r="A770" s="3" t="s">
        <v>1928</v>
      </c>
      <c r="B770" s="2" t="s">
        <v>1929</v>
      </c>
      <c r="C770" s="2" t="s">
        <v>4986</v>
      </c>
      <c r="D770" s="3" t="s">
        <v>4547</v>
      </c>
      <c r="E770" s="2" t="s">
        <v>4548</v>
      </c>
      <c r="F770" s="2" t="s">
        <v>4986</v>
      </c>
      <c r="G770" s="2"/>
      <c r="H770" s="2" t="s">
        <v>4988</v>
      </c>
    </row>
    <row r="771" spans="1:8">
      <c r="A771" s="3" t="s">
        <v>1928</v>
      </c>
      <c r="B771" s="2" t="s">
        <v>1929</v>
      </c>
      <c r="C771" s="2" t="s">
        <v>4986</v>
      </c>
      <c r="D771" s="3" t="s">
        <v>3051</v>
      </c>
      <c r="E771" s="2" t="s">
        <v>4770</v>
      </c>
      <c r="F771" s="2" t="s">
        <v>4986</v>
      </c>
      <c r="G771" s="2"/>
      <c r="H771" s="2" t="s">
        <v>4988</v>
      </c>
    </row>
    <row r="772" spans="1:8">
      <c r="A772" s="3" t="s">
        <v>1930</v>
      </c>
      <c r="B772" s="2" t="s">
        <v>1931</v>
      </c>
      <c r="C772" s="2" t="s">
        <v>4986</v>
      </c>
      <c r="D772" s="3" t="s">
        <v>4001</v>
      </c>
      <c r="E772" s="2" t="s">
        <v>4002</v>
      </c>
      <c r="F772" s="2" t="s">
        <v>4987</v>
      </c>
      <c r="G772" s="2"/>
      <c r="H772" s="2" t="s">
        <v>4988</v>
      </c>
    </row>
    <row r="773" spans="1:8">
      <c r="A773" s="3" t="s">
        <v>1930</v>
      </c>
      <c r="B773" s="2" t="s">
        <v>1931</v>
      </c>
      <c r="C773" s="2" t="s">
        <v>4986</v>
      </c>
      <c r="D773" s="3" t="s">
        <v>1936</v>
      </c>
      <c r="E773" s="2" t="s">
        <v>4007</v>
      </c>
      <c r="F773" s="2" t="s">
        <v>4986</v>
      </c>
      <c r="G773" s="2"/>
      <c r="H773" s="2" t="s">
        <v>4988</v>
      </c>
    </row>
    <row r="774" spans="1:8">
      <c r="A774" s="3" t="s">
        <v>1932</v>
      </c>
      <c r="B774" s="2" t="s">
        <v>1933</v>
      </c>
      <c r="C774" s="2" t="s">
        <v>4987</v>
      </c>
      <c r="D774" s="3" t="s">
        <v>1934</v>
      </c>
      <c r="E774" s="2" t="s">
        <v>4006</v>
      </c>
      <c r="F774" s="2" t="s">
        <v>4987</v>
      </c>
      <c r="G774" s="2"/>
      <c r="H774" s="2" t="s">
        <v>4988</v>
      </c>
    </row>
    <row r="775" spans="1:8">
      <c r="A775" s="3" t="s">
        <v>1934</v>
      </c>
      <c r="B775" s="2" t="s">
        <v>1935</v>
      </c>
      <c r="C775" s="2" t="s">
        <v>4987</v>
      </c>
      <c r="D775" s="3" t="s">
        <v>3970</v>
      </c>
      <c r="E775" s="2" t="s">
        <v>1851</v>
      </c>
      <c r="F775" s="2" t="s">
        <v>4986</v>
      </c>
      <c r="G775" s="2"/>
      <c r="H775" s="2" t="s">
        <v>4988</v>
      </c>
    </row>
    <row r="776" spans="1:8">
      <c r="A776" s="3" t="s">
        <v>1936</v>
      </c>
      <c r="B776" s="2" t="s">
        <v>1937</v>
      </c>
      <c r="C776" s="2" t="s">
        <v>4987</v>
      </c>
      <c r="D776" s="3" t="s">
        <v>1936</v>
      </c>
      <c r="E776" s="2" t="s">
        <v>4007</v>
      </c>
      <c r="F776" s="2" t="s">
        <v>4986</v>
      </c>
      <c r="G776" s="2"/>
      <c r="H776" s="2" t="s">
        <v>4988</v>
      </c>
    </row>
    <row r="777" spans="1:8">
      <c r="A777" s="3" t="s">
        <v>1938</v>
      </c>
      <c r="B777" s="2" t="s">
        <v>1939</v>
      </c>
      <c r="C777" s="2" t="s">
        <v>4986</v>
      </c>
      <c r="D777" s="3" t="s">
        <v>1938</v>
      </c>
      <c r="E777" s="2" t="s">
        <v>4042</v>
      </c>
      <c r="F777" s="2" t="s">
        <v>4987</v>
      </c>
      <c r="G777" s="2"/>
      <c r="H777" s="2" t="s">
        <v>4988</v>
      </c>
    </row>
    <row r="778" spans="1:8">
      <c r="A778" s="3" t="s">
        <v>1938</v>
      </c>
      <c r="B778" s="2" t="s">
        <v>1939</v>
      </c>
      <c r="C778" s="2" t="s">
        <v>4986</v>
      </c>
      <c r="D778" s="3" t="s">
        <v>4046</v>
      </c>
      <c r="E778" s="2" t="s">
        <v>4047</v>
      </c>
      <c r="F778" s="2" t="s">
        <v>4986</v>
      </c>
      <c r="G778" s="2"/>
      <c r="H778" s="2" t="s">
        <v>4988</v>
      </c>
    </row>
    <row r="779" spans="1:8">
      <c r="A779" s="3" t="s">
        <v>1938</v>
      </c>
      <c r="B779" s="2" t="s">
        <v>1939</v>
      </c>
      <c r="C779" s="2" t="s">
        <v>4986</v>
      </c>
      <c r="D779" s="3" t="s">
        <v>4048</v>
      </c>
      <c r="E779" s="2" t="s">
        <v>4049</v>
      </c>
      <c r="F779" s="2" t="s">
        <v>4986</v>
      </c>
      <c r="G779" s="2"/>
      <c r="H779" s="2" t="s">
        <v>4988</v>
      </c>
    </row>
    <row r="780" spans="1:8">
      <c r="A780" s="3" t="s">
        <v>1938</v>
      </c>
      <c r="B780" s="2" t="s">
        <v>1939</v>
      </c>
      <c r="C780" s="2" t="s">
        <v>4986</v>
      </c>
      <c r="D780" s="3" t="s">
        <v>3051</v>
      </c>
      <c r="E780" s="2" t="s">
        <v>4770</v>
      </c>
      <c r="F780" s="2" t="s">
        <v>4986</v>
      </c>
      <c r="G780" s="2"/>
      <c r="H780" s="2" t="s">
        <v>4988</v>
      </c>
    </row>
    <row r="781" spans="1:8">
      <c r="A781" s="3" t="s">
        <v>1940</v>
      </c>
      <c r="B781" s="2" t="s">
        <v>1941</v>
      </c>
      <c r="C781" s="2" t="s">
        <v>4986</v>
      </c>
      <c r="D781" s="3" t="s">
        <v>1940</v>
      </c>
      <c r="E781" s="2" t="s">
        <v>4043</v>
      </c>
      <c r="F781" s="2" t="s">
        <v>4987</v>
      </c>
      <c r="G781" s="2"/>
      <c r="H781" s="2" t="s">
        <v>4988</v>
      </c>
    </row>
    <row r="782" spans="1:8">
      <c r="A782" s="3" t="s">
        <v>1940</v>
      </c>
      <c r="B782" s="2" t="s">
        <v>1941</v>
      </c>
      <c r="C782" s="2" t="s">
        <v>4986</v>
      </c>
      <c r="D782" s="3" t="s">
        <v>4046</v>
      </c>
      <c r="E782" s="2" t="s">
        <v>4047</v>
      </c>
      <c r="F782" s="2" t="s">
        <v>4986</v>
      </c>
      <c r="G782" s="2"/>
      <c r="H782" s="2" t="s">
        <v>4988</v>
      </c>
    </row>
    <row r="783" spans="1:8">
      <c r="A783" s="3" t="s">
        <v>1940</v>
      </c>
      <c r="B783" s="2" t="s">
        <v>1941</v>
      </c>
      <c r="C783" s="2" t="s">
        <v>4986</v>
      </c>
      <c r="D783" s="3" t="s">
        <v>4048</v>
      </c>
      <c r="E783" s="2" t="s">
        <v>4049</v>
      </c>
      <c r="F783" s="2" t="s">
        <v>4986</v>
      </c>
      <c r="G783" s="2"/>
      <c r="H783" s="2" t="s">
        <v>4988</v>
      </c>
    </row>
    <row r="784" spans="1:8">
      <c r="A784" s="3" t="s">
        <v>1940</v>
      </c>
      <c r="B784" s="2" t="s">
        <v>1941</v>
      </c>
      <c r="C784" s="2" t="s">
        <v>4986</v>
      </c>
      <c r="D784" s="3" t="s">
        <v>3051</v>
      </c>
      <c r="E784" s="2" t="s">
        <v>4770</v>
      </c>
      <c r="F784" s="2" t="s">
        <v>4986</v>
      </c>
      <c r="G784" s="2"/>
      <c r="H784" s="2" t="s">
        <v>4988</v>
      </c>
    </row>
    <row r="785" spans="1:8">
      <c r="A785" s="3" t="s">
        <v>1942</v>
      </c>
      <c r="B785" s="2" t="s">
        <v>1943</v>
      </c>
      <c r="C785" s="2" t="s">
        <v>4986</v>
      </c>
      <c r="D785" s="3" t="s">
        <v>1942</v>
      </c>
      <c r="E785" s="2" t="s">
        <v>4044</v>
      </c>
      <c r="F785" s="2" t="s">
        <v>4987</v>
      </c>
      <c r="G785" s="2"/>
      <c r="H785" s="2" t="s">
        <v>4988</v>
      </c>
    </row>
    <row r="786" spans="1:8">
      <c r="A786" s="3" t="s">
        <v>1942</v>
      </c>
      <c r="B786" s="2" t="s">
        <v>1943</v>
      </c>
      <c r="C786" s="2" t="s">
        <v>4986</v>
      </c>
      <c r="D786" s="3" t="s">
        <v>4046</v>
      </c>
      <c r="E786" s="2" t="s">
        <v>4047</v>
      </c>
      <c r="F786" s="2" t="s">
        <v>4986</v>
      </c>
      <c r="G786" s="2"/>
      <c r="H786" s="2" t="s">
        <v>4988</v>
      </c>
    </row>
    <row r="787" spans="1:8">
      <c r="A787" s="3" t="s">
        <v>1942</v>
      </c>
      <c r="B787" s="2" t="s">
        <v>1943</v>
      </c>
      <c r="C787" s="2" t="s">
        <v>4986</v>
      </c>
      <c r="D787" s="3" t="s">
        <v>4050</v>
      </c>
      <c r="E787" s="2" t="s">
        <v>4051</v>
      </c>
      <c r="F787" s="2" t="s">
        <v>4987</v>
      </c>
      <c r="G787" s="2"/>
      <c r="H787" s="2" t="s">
        <v>4988</v>
      </c>
    </row>
    <row r="788" spans="1:8">
      <c r="A788" s="3" t="s">
        <v>1942</v>
      </c>
      <c r="B788" s="2" t="s">
        <v>1943</v>
      </c>
      <c r="C788" s="2" t="s">
        <v>4986</v>
      </c>
      <c r="D788" s="3" t="s">
        <v>3051</v>
      </c>
      <c r="E788" s="2" t="s">
        <v>4770</v>
      </c>
      <c r="F788" s="2" t="s">
        <v>4986</v>
      </c>
      <c r="G788" s="2"/>
      <c r="H788" s="2" t="s">
        <v>4988</v>
      </c>
    </row>
    <row r="789" spans="1:8">
      <c r="A789" s="3" t="s">
        <v>1944</v>
      </c>
      <c r="B789" s="2" t="s">
        <v>1945</v>
      </c>
      <c r="C789" s="2" t="s">
        <v>4986</v>
      </c>
      <c r="D789" s="3" t="s">
        <v>1944</v>
      </c>
      <c r="E789" s="2" t="s">
        <v>4045</v>
      </c>
      <c r="F789" s="2" t="s">
        <v>4987</v>
      </c>
      <c r="G789" s="2"/>
      <c r="H789" s="2" t="s">
        <v>4988</v>
      </c>
    </row>
    <row r="790" spans="1:8">
      <c r="A790" s="3" t="s">
        <v>1944</v>
      </c>
      <c r="B790" s="2" t="s">
        <v>1945</v>
      </c>
      <c r="C790" s="2" t="s">
        <v>4986</v>
      </c>
      <c r="D790" s="3" t="s">
        <v>4046</v>
      </c>
      <c r="E790" s="2" t="s">
        <v>4047</v>
      </c>
      <c r="F790" s="2" t="s">
        <v>4986</v>
      </c>
      <c r="G790" s="2"/>
      <c r="H790" s="2" t="s">
        <v>4988</v>
      </c>
    </row>
    <row r="791" spans="1:8">
      <c r="A791" s="3" t="s">
        <v>1944</v>
      </c>
      <c r="B791" s="2" t="s">
        <v>1945</v>
      </c>
      <c r="C791" s="2" t="s">
        <v>4986</v>
      </c>
      <c r="D791" s="3" t="s">
        <v>4048</v>
      </c>
      <c r="E791" s="2" t="s">
        <v>4049</v>
      </c>
      <c r="F791" s="2" t="s">
        <v>4986</v>
      </c>
      <c r="G791" s="2"/>
      <c r="H791" s="2" t="s">
        <v>4988</v>
      </c>
    </row>
    <row r="792" spans="1:8">
      <c r="A792" s="3" t="s">
        <v>1944</v>
      </c>
      <c r="B792" s="2" t="s">
        <v>1945</v>
      </c>
      <c r="C792" s="2" t="s">
        <v>4986</v>
      </c>
      <c r="D792" s="3" t="s">
        <v>3051</v>
      </c>
      <c r="E792" s="2" t="s">
        <v>4770</v>
      </c>
      <c r="F792" s="2" t="s">
        <v>4986</v>
      </c>
      <c r="G792" s="2"/>
      <c r="H792" s="2" t="s">
        <v>4988</v>
      </c>
    </row>
    <row r="793" spans="1:8">
      <c r="A793" s="3" t="s">
        <v>1946</v>
      </c>
      <c r="B793" s="2" t="s">
        <v>1947</v>
      </c>
      <c r="C793" s="2" t="s">
        <v>4986</v>
      </c>
      <c r="D793" s="3" t="s">
        <v>1946</v>
      </c>
      <c r="E793" s="2" t="s">
        <v>4052</v>
      </c>
      <c r="F793" s="2" t="s">
        <v>4987</v>
      </c>
      <c r="G793" s="2"/>
      <c r="H793" s="2" t="s">
        <v>4988</v>
      </c>
    </row>
    <row r="794" spans="1:8">
      <c r="A794" s="3" t="s">
        <v>1946</v>
      </c>
      <c r="B794" s="2" t="s">
        <v>1947</v>
      </c>
      <c r="C794" s="2" t="s">
        <v>4986</v>
      </c>
      <c r="D794" s="3" t="s">
        <v>4057</v>
      </c>
      <c r="E794" s="2" t="s">
        <v>4058</v>
      </c>
      <c r="F794" s="2" t="s">
        <v>4986</v>
      </c>
      <c r="G794" s="2"/>
      <c r="H794" s="2" t="s">
        <v>4988</v>
      </c>
    </row>
    <row r="795" spans="1:8">
      <c r="A795" s="3" t="s">
        <v>1946</v>
      </c>
      <c r="B795" s="2" t="s">
        <v>1947</v>
      </c>
      <c r="C795" s="2" t="s">
        <v>4986</v>
      </c>
      <c r="D795" s="3" t="s">
        <v>4059</v>
      </c>
      <c r="E795" s="2" t="s">
        <v>4060</v>
      </c>
      <c r="F795" s="2" t="s">
        <v>4986</v>
      </c>
      <c r="G795" s="2"/>
      <c r="H795" s="2" t="s">
        <v>4988</v>
      </c>
    </row>
    <row r="796" spans="1:8">
      <c r="A796" s="3" t="s">
        <v>1946</v>
      </c>
      <c r="B796" s="2" t="s">
        <v>1947</v>
      </c>
      <c r="C796" s="2" t="s">
        <v>4986</v>
      </c>
      <c r="D796" s="3" t="s">
        <v>3051</v>
      </c>
      <c r="E796" s="2" t="s">
        <v>4770</v>
      </c>
      <c r="F796" s="2" t="s">
        <v>4986</v>
      </c>
      <c r="G796" s="2"/>
      <c r="H796" s="2" t="s">
        <v>4988</v>
      </c>
    </row>
    <row r="797" spans="1:8">
      <c r="A797" s="3" t="s">
        <v>1948</v>
      </c>
      <c r="B797" s="2" t="s">
        <v>1949</v>
      </c>
      <c r="C797" s="2" t="s">
        <v>4986</v>
      </c>
      <c r="D797" s="3" t="s">
        <v>1948</v>
      </c>
      <c r="E797" s="2" t="s">
        <v>4053</v>
      </c>
      <c r="F797" s="2" t="s">
        <v>4987</v>
      </c>
      <c r="G797" s="2"/>
      <c r="H797" s="2" t="s">
        <v>4988</v>
      </c>
    </row>
    <row r="798" spans="1:8">
      <c r="A798" s="3" t="s">
        <v>1948</v>
      </c>
      <c r="B798" s="2" t="s">
        <v>1949</v>
      </c>
      <c r="C798" s="2" t="s">
        <v>4986</v>
      </c>
      <c r="D798" s="3" t="s">
        <v>4057</v>
      </c>
      <c r="E798" s="2" t="s">
        <v>4058</v>
      </c>
      <c r="F798" s="2" t="s">
        <v>4986</v>
      </c>
      <c r="G798" s="2"/>
      <c r="H798" s="2" t="s">
        <v>4988</v>
      </c>
    </row>
    <row r="799" spans="1:8">
      <c r="A799" s="3" t="s">
        <v>1948</v>
      </c>
      <c r="B799" s="2" t="s">
        <v>1949</v>
      </c>
      <c r="C799" s="2" t="s">
        <v>4986</v>
      </c>
      <c r="D799" s="3" t="s">
        <v>4059</v>
      </c>
      <c r="E799" s="2" t="s">
        <v>4060</v>
      </c>
      <c r="F799" s="2" t="s">
        <v>4986</v>
      </c>
      <c r="G799" s="2"/>
      <c r="H799" s="2" t="s">
        <v>4988</v>
      </c>
    </row>
    <row r="800" spans="1:8">
      <c r="A800" s="3" t="s">
        <v>1948</v>
      </c>
      <c r="B800" s="2" t="s">
        <v>1949</v>
      </c>
      <c r="C800" s="2" t="s">
        <v>4986</v>
      </c>
      <c r="D800" s="3" t="s">
        <v>3051</v>
      </c>
      <c r="E800" s="2" t="s">
        <v>4770</v>
      </c>
      <c r="F800" s="2" t="s">
        <v>4986</v>
      </c>
      <c r="G800" s="2"/>
      <c r="H800" s="2" t="s">
        <v>4988</v>
      </c>
    </row>
    <row r="801" spans="1:8">
      <c r="A801" s="3" t="s">
        <v>1950</v>
      </c>
      <c r="B801" s="2" t="s">
        <v>1951</v>
      </c>
      <c r="C801" s="2" t="s">
        <v>4986</v>
      </c>
      <c r="D801" s="3" t="s">
        <v>1950</v>
      </c>
      <c r="E801" s="2" t="s">
        <v>4054</v>
      </c>
      <c r="F801" s="2" t="s">
        <v>4987</v>
      </c>
      <c r="G801" s="2"/>
      <c r="H801" s="2" t="s">
        <v>4988</v>
      </c>
    </row>
    <row r="802" spans="1:8">
      <c r="A802" s="3" t="s">
        <v>1950</v>
      </c>
      <c r="B802" s="2" t="s">
        <v>1951</v>
      </c>
      <c r="C802" s="2" t="s">
        <v>4986</v>
      </c>
      <c r="D802" s="3" t="s">
        <v>4057</v>
      </c>
      <c r="E802" s="2" t="s">
        <v>4058</v>
      </c>
      <c r="F802" s="2" t="s">
        <v>4986</v>
      </c>
      <c r="G802" s="2"/>
      <c r="H802" s="2" t="s">
        <v>4988</v>
      </c>
    </row>
    <row r="803" spans="1:8">
      <c r="A803" s="3" t="s">
        <v>1950</v>
      </c>
      <c r="B803" s="2" t="s">
        <v>1951</v>
      </c>
      <c r="C803" s="2" t="s">
        <v>4986</v>
      </c>
      <c r="D803" s="3" t="s">
        <v>4059</v>
      </c>
      <c r="E803" s="2" t="s">
        <v>4060</v>
      </c>
      <c r="F803" s="2" t="s">
        <v>4986</v>
      </c>
      <c r="G803" s="2"/>
      <c r="H803" s="2" t="s">
        <v>4988</v>
      </c>
    </row>
    <row r="804" spans="1:8">
      <c r="A804" s="3" t="s">
        <v>1950</v>
      </c>
      <c r="B804" s="2" t="s">
        <v>1951</v>
      </c>
      <c r="C804" s="2" t="s">
        <v>4986</v>
      </c>
      <c r="D804" s="3" t="s">
        <v>3051</v>
      </c>
      <c r="E804" s="2" t="s">
        <v>4770</v>
      </c>
      <c r="F804" s="2" t="s">
        <v>4986</v>
      </c>
      <c r="G804" s="2"/>
      <c r="H804" s="2" t="s">
        <v>4988</v>
      </c>
    </row>
    <row r="805" spans="1:8">
      <c r="A805" s="3" t="s">
        <v>1952</v>
      </c>
      <c r="B805" s="2" t="s">
        <v>1953</v>
      </c>
      <c r="C805" s="2" t="s">
        <v>4986</v>
      </c>
      <c r="D805" s="3" t="s">
        <v>1954</v>
      </c>
      <c r="E805" s="2" t="s">
        <v>4056</v>
      </c>
      <c r="F805" s="2" t="s">
        <v>4987</v>
      </c>
      <c r="G805" s="2"/>
      <c r="H805" s="2" t="s">
        <v>4988</v>
      </c>
    </row>
    <row r="806" spans="1:8">
      <c r="A806" s="3" t="s">
        <v>1952</v>
      </c>
      <c r="B806" s="2" t="s">
        <v>1953</v>
      </c>
      <c r="C806" s="2" t="s">
        <v>4986</v>
      </c>
      <c r="D806" s="3" t="s">
        <v>4057</v>
      </c>
      <c r="E806" s="2" t="s">
        <v>4058</v>
      </c>
      <c r="F806" s="2" t="s">
        <v>4986</v>
      </c>
      <c r="G806" s="2"/>
      <c r="H806" s="2" t="s">
        <v>4988</v>
      </c>
    </row>
    <row r="807" spans="1:8">
      <c r="A807" s="3" t="s">
        <v>1952</v>
      </c>
      <c r="B807" s="2" t="s">
        <v>1953</v>
      </c>
      <c r="C807" s="2" t="s">
        <v>4986</v>
      </c>
      <c r="D807" s="3" t="s">
        <v>4059</v>
      </c>
      <c r="E807" s="2" t="s">
        <v>4060</v>
      </c>
      <c r="F807" s="2" t="s">
        <v>4986</v>
      </c>
      <c r="G807" s="2"/>
      <c r="H807" s="2" t="s">
        <v>4988</v>
      </c>
    </row>
    <row r="808" spans="1:8">
      <c r="A808" s="3" t="s">
        <v>1952</v>
      </c>
      <c r="B808" s="2" t="s">
        <v>1953</v>
      </c>
      <c r="C808" s="2" t="s">
        <v>4986</v>
      </c>
      <c r="D808" s="3" t="s">
        <v>3051</v>
      </c>
      <c r="E808" s="2" t="s">
        <v>4770</v>
      </c>
      <c r="F808" s="2" t="s">
        <v>4986</v>
      </c>
      <c r="G808" s="2"/>
      <c r="H808" s="2" t="s">
        <v>4988</v>
      </c>
    </row>
    <row r="809" spans="1:8">
      <c r="A809" s="3" t="s">
        <v>1954</v>
      </c>
      <c r="B809" s="2" t="s">
        <v>1955</v>
      </c>
      <c r="C809" s="2" t="s">
        <v>4986</v>
      </c>
      <c r="D809" s="3" t="s">
        <v>1952</v>
      </c>
      <c r="E809" s="2" t="s">
        <v>4055</v>
      </c>
      <c r="F809" s="2" t="s">
        <v>4987</v>
      </c>
      <c r="G809" s="2"/>
      <c r="H809" s="2" t="s">
        <v>4988</v>
      </c>
    </row>
    <row r="810" spans="1:8">
      <c r="A810" s="3" t="s">
        <v>1954</v>
      </c>
      <c r="B810" s="2" t="s">
        <v>1955</v>
      </c>
      <c r="C810" s="2" t="s">
        <v>4986</v>
      </c>
      <c r="D810" s="3" t="s">
        <v>4057</v>
      </c>
      <c r="E810" s="2" t="s">
        <v>4058</v>
      </c>
      <c r="F810" s="2" t="s">
        <v>4986</v>
      </c>
      <c r="G810" s="2"/>
      <c r="H810" s="2" t="s">
        <v>4988</v>
      </c>
    </row>
    <row r="811" spans="1:8">
      <c r="A811" s="3" t="s">
        <v>1954</v>
      </c>
      <c r="B811" s="2" t="s">
        <v>1955</v>
      </c>
      <c r="C811" s="2" t="s">
        <v>4986</v>
      </c>
      <c r="D811" s="3" t="s">
        <v>4059</v>
      </c>
      <c r="E811" s="2" t="s">
        <v>4060</v>
      </c>
      <c r="F811" s="2" t="s">
        <v>4986</v>
      </c>
      <c r="G811" s="2"/>
      <c r="H811" s="2" t="s">
        <v>4988</v>
      </c>
    </row>
    <row r="812" spans="1:8">
      <c r="A812" s="3" t="s">
        <v>1954</v>
      </c>
      <c r="B812" s="2" t="s">
        <v>1955</v>
      </c>
      <c r="C812" s="2" t="s">
        <v>4986</v>
      </c>
      <c r="D812" s="3" t="s">
        <v>3051</v>
      </c>
      <c r="E812" s="2" t="s">
        <v>4770</v>
      </c>
      <c r="F812" s="2" t="s">
        <v>4986</v>
      </c>
      <c r="G812" s="2"/>
      <c r="H812" s="2" t="s">
        <v>4988</v>
      </c>
    </row>
    <row r="813" spans="1:8">
      <c r="A813" s="3" t="s">
        <v>1956</v>
      </c>
      <c r="B813" s="2" t="s">
        <v>1957</v>
      </c>
      <c r="C813" s="2" t="s">
        <v>4986</v>
      </c>
      <c r="D813" s="3" t="s">
        <v>1956</v>
      </c>
      <c r="E813" s="2" t="s">
        <v>4061</v>
      </c>
      <c r="F813" s="2" t="s">
        <v>4987</v>
      </c>
      <c r="G813" s="2"/>
      <c r="H813" s="2" t="s">
        <v>4988</v>
      </c>
    </row>
    <row r="814" spans="1:8">
      <c r="A814" s="3" t="s">
        <v>1956</v>
      </c>
      <c r="B814" s="2" t="s">
        <v>1957</v>
      </c>
      <c r="C814" s="2" t="s">
        <v>4986</v>
      </c>
      <c r="D814" s="3" t="s">
        <v>4064</v>
      </c>
      <c r="E814" s="2" t="s">
        <v>4065</v>
      </c>
      <c r="F814" s="2" t="s">
        <v>4986</v>
      </c>
      <c r="G814" s="2"/>
      <c r="H814" s="2" t="s">
        <v>4988</v>
      </c>
    </row>
    <row r="815" spans="1:8">
      <c r="A815" s="3" t="s">
        <v>1956</v>
      </c>
      <c r="B815" s="2" t="s">
        <v>1957</v>
      </c>
      <c r="C815" s="2" t="s">
        <v>4986</v>
      </c>
      <c r="D815" s="3" t="s">
        <v>4066</v>
      </c>
      <c r="E815" s="2" t="s">
        <v>4067</v>
      </c>
      <c r="F815" s="2" t="s">
        <v>4986</v>
      </c>
      <c r="G815" s="2"/>
      <c r="H815" s="2" t="s">
        <v>4988</v>
      </c>
    </row>
    <row r="816" spans="1:8">
      <c r="A816" s="3" t="s">
        <v>1956</v>
      </c>
      <c r="B816" s="2" t="s">
        <v>1957</v>
      </c>
      <c r="C816" s="2" t="s">
        <v>4986</v>
      </c>
      <c r="D816" s="3" t="s">
        <v>3051</v>
      </c>
      <c r="E816" s="2" t="s">
        <v>4770</v>
      </c>
      <c r="F816" s="2" t="s">
        <v>4986</v>
      </c>
      <c r="G816" s="2"/>
      <c r="H816" s="2" t="s">
        <v>4988</v>
      </c>
    </row>
    <row r="817" spans="1:8">
      <c r="A817" s="3" t="s">
        <v>1958</v>
      </c>
      <c r="B817" s="2" t="s">
        <v>1959</v>
      </c>
      <c r="C817" s="2" t="s">
        <v>4986</v>
      </c>
      <c r="D817" s="3" t="s">
        <v>1958</v>
      </c>
      <c r="E817" s="2" t="s">
        <v>4062</v>
      </c>
      <c r="F817" s="2" t="s">
        <v>4986</v>
      </c>
      <c r="G817" s="2"/>
      <c r="H817" s="2" t="s">
        <v>4988</v>
      </c>
    </row>
    <row r="818" spans="1:8">
      <c r="A818" s="3" t="s">
        <v>1958</v>
      </c>
      <c r="B818" s="2" t="s">
        <v>1959</v>
      </c>
      <c r="C818" s="2" t="s">
        <v>4986</v>
      </c>
      <c r="D818" s="3" t="s">
        <v>4064</v>
      </c>
      <c r="E818" s="2" t="s">
        <v>4065</v>
      </c>
      <c r="F818" s="2" t="s">
        <v>4986</v>
      </c>
      <c r="G818" s="2"/>
      <c r="H818" s="2" t="s">
        <v>4988</v>
      </c>
    </row>
    <row r="819" spans="1:8">
      <c r="A819" s="3" t="s">
        <v>1958</v>
      </c>
      <c r="B819" s="2" t="s">
        <v>1959</v>
      </c>
      <c r="C819" s="2" t="s">
        <v>4986</v>
      </c>
      <c r="D819" s="3" t="s">
        <v>4066</v>
      </c>
      <c r="E819" s="2" t="s">
        <v>4067</v>
      </c>
      <c r="F819" s="2" t="s">
        <v>4986</v>
      </c>
      <c r="G819" s="2"/>
      <c r="H819" s="2" t="s">
        <v>4988</v>
      </c>
    </row>
    <row r="820" spans="1:8">
      <c r="A820" s="3" t="s">
        <v>1958</v>
      </c>
      <c r="B820" s="2" t="s">
        <v>1959</v>
      </c>
      <c r="C820" s="2" t="s">
        <v>4986</v>
      </c>
      <c r="D820" s="3" t="s">
        <v>3051</v>
      </c>
      <c r="E820" s="2" t="s">
        <v>4770</v>
      </c>
      <c r="F820" s="2" t="s">
        <v>4986</v>
      </c>
      <c r="G820" s="2"/>
      <c r="H820" s="2" t="s">
        <v>4988</v>
      </c>
    </row>
    <row r="821" spans="1:8">
      <c r="A821" s="3" t="s">
        <v>1960</v>
      </c>
      <c r="B821" s="2" t="s">
        <v>1961</v>
      </c>
      <c r="C821" s="2" t="s">
        <v>4986</v>
      </c>
      <c r="D821" s="3" t="s">
        <v>1958</v>
      </c>
      <c r="E821" s="2" t="s">
        <v>4062</v>
      </c>
      <c r="F821" s="2" t="s">
        <v>4986</v>
      </c>
      <c r="G821" s="2"/>
      <c r="H821" s="2" t="s">
        <v>4988</v>
      </c>
    </row>
    <row r="822" spans="1:8">
      <c r="A822" s="3" t="s">
        <v>1960</v>
      </c>
      <c r="B822" s="2" t="s">
        <v>1961</v>
      </c>
      <c r="C822" s="2" t="s">
        <v>4986</v>
      </c>
      <c r="D822" s="3" t="s">
        <v>1960</v>
      </c>
      <c r="E822" s="2" t="s">
        <v>4063</v>
      </c>
      <c r="F822" s="2" t="s">
        <v>4986</v>
      </c>
      <c r="G822" s="2"/>
      <c r="H822" s="2" t="s">
        <v>4988</v>
      </c>
    </row>
    <row r="823" spans="1:8">
      <c r="A823" s="3" t="s">
        <v>1960</v>
      </c>
      <c r="B823" s="2" t="s">
        <v>1961</v>
      </c>
      <c r="C823" s="2" t="s">
        <v>4986</v>
      </c>
      <c r="D823" s="3" t="s">
        <v>4064</v>
      </c>
      <c r="E823" s="2" t="s">
        <v>4065</v>
      </c>
      <c r="F823" s="2" t="s">
        <v>4986</v>
      </c>
      <c r="G823" s="2"/>
      <c r="H823" s="2" t="s">
        <v>4988</v>
      </c>
    </row>
    <row r="824" spans="1:8">
      <c r="A824" s="3" t="s">
        <v>1960</v>
      </c>
      <c r="B824" s="2" t="s">
        <v>1961</v>
      </c>
      <c r="C824" s="2" t="s">
        <v>4986</v>
      </c>
      <c r="D824" s="3" t="s">
        <v>4066</v>
      </c>
      <c r="E824" s="2" t="s">
        <v>4067</v>
      </c>
      <c r="F824" s="2" t="s">
        <v>4986</v>
      </c>
      <c r="G824" s="2"/>
      <c r="H824" s="2" t="s">
        <v>4988</v>
      </c>
    </row>
    <row r="825" spans="1:8">
      <c r="A825" s="3" t="s">
        <v>1960</v>
      </c>
      <c r="B825" s="2" t="s">
        <v>1961</v>
      </c>
      <c r="C825" s="2" t="s">
        <v>4986</v>
      </c>
      <c r="D825" s="3" t="s">
        <v>3051</v>
      </c>
      <c r="E825" s="2" t="s">
        <v>4770</v>
      </c>
      <c r="F825" s="2" t="s">
        <v>4986</v>
      </c>
      <c r="G825" s="2"/>
      <c r="H825" s="2" t="s">
        <v>4988</v>
      </c>
    </row>
    <row r="826" spans="1:8">
      <c r="A826" s="3" t="s">
        <v>1962</v>
      </c>
      <c r="B826" s="2" t="s">
        <v>1963</v>
      </c>
      <c r="C826" s="2" t="s">
        <v>4986</v>
      </c>
      <c r="D826" s="3" t="s">
        <v>1960</v>
      </c>
      <c r="E826" s="2" t="s">
        <v>4063</v>
      </c>
      <c r="F826" s="2" t="s">
        <v>4986</v>
      </c>
      <c r="G826" s="2"/>
      <c r="H826" s="2" t="s">
        <v>4988</v>
      </c>
    </row>
    <row r="827" spans="1:8">
      <c r="A827" s="3" t="s">
        <v>1962</v>
      </c>
      <c r="B827" s="2" t="s">
        <v>1963</v>
      </c>
      <c r="C827" s="2" t="s">
        <v>4986</v>
      </c>
      <c r="D827" s="3" t="s">
        <v>1962</v>
      </c>
      <c r="E827" s="2" t="s">
        <v>4068</v>
      </c>
      <c r="F827" s="2" t="s">
        <v>4987</v>
      </c>
      <c r="G827" s="2"/>
      <c r="H827" s="2" t="s">
        <v>4988</v>
      </c>
    </row>
    <row r="828" spans="1:8">
      <c r="A828" s="3" t="s">
        <v>1962</v>
      </c>
      <c r="B828" s="2" t="s">
        <v>1963</v>
      </c>
      <c r="C828" s="2" t="s">
        <v>4986</v>
      </c>
      <c r="D828" s="3" t="s">
        <v>4073</v>
      </c>
      <c r="E828" s="2" t="s">
        <v>4074</v>
      </c>
      <c r="F828" s="2" t="s">
        <v>4986</v>
      </c>
      <c r="G828" s="2"/>
      <c r="H828" s="2" t="s">
        <v>4988</v>
      </c>
    </row>
    <row r="829" spans="1:8">
      <c r="A829" s="3" t="s">
        <v>1962</v>
      </c>
      <c r="B829" s="2" t="s">
        <v>1963</v>
      </c>
      <c r="C829" s="2" t="s">
        <v>4986</v>
      </c>
      <c r="D829" s="3" t="s">
        <v>4075</v>
      </c>
      <c r="E829" s="2" t="s">
        <v>4076</v>
      </c>
      <c r="F829" s="2" t="s">
        <v>4986</v>
      </c>
      <c r="G829" s="2"/>
      <c r="H829" s="2" t="s">
        <v>4988</v>
      </c>
    </row>
    <row r="830" spans="1:8">
      <c r="A830" s="3" t="s">
        <v>1962</v>
      </c>
      <c r="B830" s="2" t="s">
        <v>1963</v>
      </c>
      <c r="C830" s="2" t="s">
        <v>4986</v>
      </c>
      <c r="D830" s="3" t="s">
        <v>2032</v>
      </c>
      <c r="E830" s="2" t="s">
        <v>4117</v>
      </c>
      <c r="F830" s="2" t="s">
        <v>4986</v>
      </c>
      <c r="G830" s="2"/>
      <c r="H830" s="2" t="s">
        <v>4988</v>
      </c>
    </row>
    <row r="831" spans="1:8">
      <c r="A831" s="3" t="s">
        <v>1962</v>
      </c>
      <c r="B831" s="2" t="s">
        <v>1963</v>
      </c>
      <c r="C831" s="2" t="s">
        <v>4986</v>
      </c>
      <c r="D831" s="3" t="s">
        <v>4119</v>
      </c>
      <c r="E831" s="2" t="s">
        <v>4120</v>
      </c>
      <c r="F831" s="2" t="s">
        <v>4986</v>
      </c>
      <c r="G831" s="2"/>
      <c r="H831" s="2" t="s">
        <v>4988</v>
      </c>
    </row>
    <row r="832" spans="1:8">
      <c r="A832" s="3" t="s">
        <v>1962</v>
      </c>
      <c r="B832" s="2" t="s">
        <v>1963</v>
      </c>
      <c r="C832" s="2" t="s">
        <v>4986</v>
      </c>
      <c r="D832" s="3" t="s">
        <v>4121</v>
      </c>
      <c r="E832" s="2" t="s">
        <v>4122</v>
      </c>
      <c r="F832" s="2" t="s">
        <v>4986</v>
      </c>
      <c r="G832" s="2"/>
      <c r="H832" s="2" t="s">
        <v>4988</v>
      </c>
    </row>
    <row r="833" spans="1:8">
      <c r="A833" s="3" t="s">
        <v>1962</v>
      </c>
      <c r="B833" s="2" t="s">
        <v>1963</v>
      </c>
      <c r="C833" s="2" t="s">
        <v>4986</v>
      </c>
      <c r="D833" s="3" t="s">
        <v>3051</v>
      </c>
      <c r="E833" s="2" t="s">
        <v>4770</v>
      </c>
      <c r="F833" s="2" t="s">
        <v>4986</v>
      </c>
      <c r="G833" s="2"/>
      <c r="H833" s="2" t="s">
        <v>4988</v>
      </c>
    </row>
    <row r="834" spans="1:8">
      <c r="A834" s="3" t="s">
        <v>1964</v>
      </c>
      <c r="B834" s="2" t="s">
        <v>1965</v>
      </c>
      <c r="C834" s="2" t="s">
        <v>4986</v>
      </c>
      <c r="D834" s="3" t="s">
        <v>1964</v>
      </c>
      <c r="E834" s="2" t="s">
        <v>4069</v>
      </c>
      <c r="F834" s="2" t="s">
        <v>4987</v>
      </c>
      <c r="G834" s="2"/>
      <c r="H834" s="2" t="s">
        <v>4988</v>
      </c>
    </row>
    <row r="835" spans="1:8">
      <c r="A835" s="3" t="s">
        <v>1964</v>
      </c>
      <c r="B835" s="2" t="s">
        <v>1965</v>
      </c>
      <c r="C835" s="2" t="s">
        <v>4986</v>
      </c>
      <c r="D835" s="3" t="s">
        <v>4073</v>
      </c>
      <c r="E835" s="2" t="s">
        <v>4074</v>
      </c>
      <c r="F835" s="2" t="s">
        <v>4986</v>
      </c>
      <c r="G835" s="2"/>
      <c r="H835" s="2" t="s">
        <v>4988</v>
      </c>
    </row>
    <row r="836" spans="1:8">
      <c r="A836" s="3" t="s">
        <v>1964</v>
      </c>
      <c r="B836" s="2" t="s">
        <v>1965</v>
      </c>
      <c r="C836" s="2" t="s">
        <v>4986</v>
      </c>
      <c r="D836" s="3" t="s">
        <v>4075</v>
      </c>
      <c r="E836" s="2" t="s">
        <v>4076</v>
      </c>
      <c r="F836" s="2" t="s">
        <v>4986</v>
      </c>
      <c r="G836" s="2"/>
      <c r="H836" s="2" t="s">
        <v>4988</v>
      </c>
    </row>
    <row r="837" spans="1:8">
      <c r="A837" s="3" t="s">
        <v>1964</v>
      </c>
      <c r="B837" s="2" t="s">
        <v>1965</v>
      </c>
      <c r="C837" s="2" t="s">
        <v>4986</v>
      </c>
      <c r="D837" s="3" t="s">
        <v>3051</v>
      </c>
      <c r="E837" s="2" t="s">
        <v>4770</v>
      </c>
      <c r="F837" s="2" t="s">
        <v>4986</v>
      </c>
      <c r="G837" s="2"/>
      <c r="H837" s="2" t="s">
        <v>4988</v>
      </c>
    </row>
    <row r="838" spans="1:8">
      <c r="A838" s="3" t="s">
        <v>1966</v>
      </c>
      <c r="B838" s="2" t="s">
        <v>1967</v>
      </c>
      <c r="C838" s="2" t="s">
        <v>4986</v>
      </c>
      <c r="D838" s="3" t="s">
        <v>1966</v>
      </c>
      <c r="E838" s="2" t="s">
        <v>4070</v>
      </c>
      <c r="F838" s="2" t="s">
        <v>4987</v>
      </c>
      <c r="G838" s="2"/>
      <c r="H838" s="2" t="s">
        <v>4988</v>
      </c>
    </row>
    <row r="839" spans="1:8">
      <c r="A839" s="3" t="s">
        <v>1966</v>
      </c>
      <c r="B839" s="2" t="s">
        <v>1967</v>
      </c>
      <c r="C839" s="2" t="s">
        <v>4986</v>
      </c>
      <c r="D839" s="3" t="s">
        <v>4073</v>
      </c>
      <c r="E839" s="2" t="s">
        <v>4074</v>
      </c>
      <c r="F839" s="2" t="s">
        <v>4986</v>
      </c>
      <c r="G839" s="2"/>
      <c r="H839" s="2" t="s">
        <v>4988</v>
      </c>
    </row>
    <row r="840" spans="1:8">
      <c r="A840" s="3" t="s">
        <v>1966</v>
      </c>
      <c r="B840" s="2" t="s">
        <v>1967</v>
      </c>
      <c r="C840" s="2" t="s">
        <v>4986</v>
      </c>
      <c r="D840" s="3" t="s">
        <v>4075</v>
      </c>
      <c r="E840" s="2" t="s">
        <v>4076</v>
      </c>
      <c r="F840" s="2" t="s">
        <v>4986</v>
      </c>
      <c r="G840" s="2"/>
      <c r="H840" s="2" t="s">
        <v>4988</v>
      </c>
    </row>
    <row r="841" spans="1:8">
      <c r="A841" s="3" t="s">
        <v>1966</v>
      </c>
      <c r="B841" s="2" t="s">
        <v>1967</v>
      </c>
      <c r="C841" s="2" t="s">
        <v>4986</v>
      </c>
      <c r="D841" s="3" t="s">
        <v>3051</v>
      </c>
      <c r="E841" s="2" t="s">
        <v>4770</v>
      </c>
      <c r="F841" s="2" t="s">
        <v>4986</v>
      </c>
      <c r="G841" s="2"/>
      <c r="H841" s="2" t="s">
        <v>4988</v>
      </c>
    </row>
    <row r="842" spans="1:8">
      <c r="A842" s="3" t="s">
        <v>1968</v>
      </c>
      <c r="B842" s="2" t="s">
        <v>1969</v>
      </c>
      <c r="C842" s="2" t="s">
        <v>4986</v>
      </c>
      <c r="D842" s="3" t="s">
        <v>1968</v>
      </c>
      <c r="E842" s="2" t="s">
        <v>4071</v>
      </c>
      <c r="F842" s="2" t="s">
        <v>4987</v>
      </c>
      <c r="G842" s="2"/>
      <c r="H842" s="2" t="s">
        <v>4988</v>
      </c>
    </row>
    <row r="843" spans="1:8">
      <c r="A843" s="3" t="s">
        <v>1968</v>
      </c>
      <c r="B843" s="2" t="s">
        <v>1969</v>
      </c>
      <c r="C843" s="2" t="s">
        <v>4986</v>
      </c>
      <c r="D843" s="3" t="s">
        <v>4073</v>
      </c>
      <c r="E843" s="2" t="s">
        <v>4074</v>
      </c>
      <c r="F843" s="2" t="s">
        <v>4986</v>
      </c>
      <c r="G843" s="2"/>
      <c r="H843" s="2" t="s">
        <v>4988</v>
      </c>
    </row>
    <row r="844" spans="1:8">
      <c r="A844" s="3" t="s">
        <v>1968</v>
      </c>
      <c r="B844" s="2" t="s">
        <v>1969</v>
      </c>
      <c r="C844" s="2" t="s">
        <v>4986</v>
      </c>
      <c r="D844" s="3" t="s">
        <v>4075</v>
      </c>
      <c r="E844" s="2" t="s">
        <v>4076</v>
      </c>
      <c r="F844" s="2" t="s">
        <v>4986</v>
      </c>
      <c r="G844" s="2"/>
      <c r="H844" s="2" t="s">
        <v>4988</v>
      </c>
    </row>
    <row r="845" spans="1:8">
      <c r="A845" s="3" t="s">
        <v>1968</v>
      </c>
      <c r="B845" s="2" t="s">
        <v>1969</v>
      </c>
      <c r="C845" s="2" t="s">
        <v>4986</v>
      </c>
      <c r="D845" s="3" t="s">
        <v>3051</v>
      </c>
      <c r="E845" s="2" t="s">
        <v>4770</v>
      </c>
      <c r="F845" s="2" t="s">
        <v>4986</v>
      </c>
      <c r="G845" s="2"/>
      <c r="H845" s="2" t="s">
        <v>4988</v>
      </c>
    </row>
    <row r="846" spans="1:8">
      <c r="A846" s="3" t="s">
        <v>1970</v>
      </c>
      <c r="B846" s="2" t="s">
        <v>1971</v>
      </c>
      <c r="C846" s="2" t="s">
        <v>4986</v>
      </c>
      <c r="D846" s="3" t="s">
        <v>1970</v>
      </c>
      <c r="E846" s="2" t="s">
        <v>4072</v>
      </c>
      <c r="F846" s="2" t="s">
        <v>4987</v>
      </c>
      <c r="G846" s="2"/>
      <c r="H846" s="2" t="s">
        <v>4988</v>
      </c>
    </row>
    <row r="847" spans="1:8">
      <c r="A847" s="3" t="s">
        <v>1970</v>
      </c>
      <c r="B847" s="2" t="s">
        <v>1971</v>
      </c>
      <c r="C847" s="2" t="s">
        <v>4986</v>
      </c>
      <c r="D847" s="3" t="s">
        <v>4073</v>
      </c>
      <c r="E847" s="2" t="s">
        <v>4074</v>
      </c>
      <c r="F847" s="2" t="s">
        <v>4986</v>
      </c>
      <c r="G847" s="2"/>
      <c r="H847" s="2" t="s">
        <v>4988</v>
      </c>
    </row>
    <row r="848" spans="1:8">
      <c r="A848" s="3" t="s">
        <v>1970</v>
      </c>
      <c r="B848" s="2" t="s">
        <v>1971</v>
      </c>
      <c r="C848" s="2" t="s">
        <v>4986</v>
      </c>
      <c r="D848" s="3" t="s">
        <v>4075</v>
      </c>
      <c r="E848" s="2" t="s">
        <v>4076</v>
      </c>
      <c r="F848" s="2" t="s">
        <v>4986</v>
      </c>
      <c r="G848" s="2"/>
      <c r="H848" s="2" t="s">
        <v>4988</v>
      </c>
    </row>
    <row r="849" spans="1:8">
      <c r="A849" s="3" t="s">
        <v>1970</v>
      </c>
      <c r="B849" s="2" t="s">
        <v>1971</v>
      </c>
      <c r="C849" s="2" t="s">
        <v>4986</v>
      </c>
      <c r="D849" s="3" t="s">
        <v>3051</v>
      </c>
      <c r="E849" s="2" t="s">
        <v>4770</v>
      </c>
      <c r="F849" s="2" t="s">
        <v>4986</v>
      </c>
      <c r="G849" s="2"/>
      <c r="H849" s="2" t="s">
        <v>4988</v>
      </c>
    </row>
    <row r="850" spans="1:8">
      <c r="A850" s="3" t="s">
        <v>1972</v>
      </c>
      <c r="B850" s="2" t="s">
        <v>1973</v>
      </c>
      <c r="C850" s="2" t="s">
        <v>4986</v>
      </c>
      <c r="D850" s="3" t="s">
        <v>1972</v>
      </c>
      <c r="E850" s="2" t="s">
        <v>4077</v>
      </c>
      <c r="F850" s="2" t="s">
        <v>4987</v>
      </c>
      <c r="G850" s="2"/>
      <c r="H850" s="2" t="s">
        <v>4988</v>
      </c>
    </row>
    <row r="851" spans="1:8">
      <c r="A851" s="3" t="s">
        <v>1972</v>
      </c>
      <c r="B851" s="2" t="s">
        <v>1973</v>
      </c>
      <c r="C851" s="2" t="s">
        <v>4986</v>
      </c>
      <c r="D851" s="3" t="s">
        <v>4082</v>
      </c>
      <c r="E851" s="2" t="s">
        <v>4083</v>
      </c>
      <c r="F851" s="2" t="s">
        <v>4986</v>
      </c>
      <c r="G851" s="2"/>
      <c r="H851" s="2" t="s">
        <v>4988</v>
      </c>
    </row>
    <row r="852" spans="1:8">
      <c r="A852" s="3" t="s">
        <v>1972</v>
      </c>
      <c r="B852" s="2" t="s">
        <v>1973</v>
      </c>
      <c r="C852" s="2" t="s">
        <v>4986</v>
      </c>
      <c r="D852" s="3" t="s">
        <v>4084</v>
      </c>
      <c r="E852" s="2" t="s">
        <v>4085</v>
      </c>
      <c r="F852" s="2" t="s">
        <v>4986</v>
      </c>
      <c r="G852" s="2"/>
      <c r="H852" s="2" t="s">
        <v>4988</v>
      </c>
    </row>
    <row r="853" spans="1:8">
      <c r="A853" s="3" t="s">
        <v>1972</v>
      </c>
      <c r="B853" s="2" t="s">
        <v>1973</v>
      </c>
      <c r="C853" s="2" t="s">
        <v>4986</v>
      </c>
      <c r="D853" s="3" t="s">
        <v>3051</v>
      </c>
      <c r="E853" s="2" t="s">
        <v>4770</v>
      </c>
      <c r="F853" s="2" t="s">
        <v>4986</v>
      </c>
      <c r="G853" s="2"/>
      <c r="H853" s="2" t="s">
        <v>4988</v>
      </c>
    </row>
    <row r="854" spans="1:8">
      <c r="A854" s="3" t="s">
        <v>1974</v>
      </c>
      <c r="B854" s="2" t="s">
        <v>1975</v>
      </c>
      <c r="C854" s="2" t="s">
        <v>4986</v>
      </c>
      <c r="D854" s="3" t="s">
        <v>1980</v>
      </c>
      <c r="E854" s="2" t="s">
        <v>4081</v>
      </c>
      <c r="F854" s="2" t="s">
        <v>4986</v>
      </c>
      <c r="G854" s="2"/>
      <c r="H854" s="2" t="s">
        <v>4988</v>
      </c>
    </row>
    <row r="855" spans="1:8">
      <c r="A855" s="3" t="s">
        <v>1974</v>
      </c>
      <c r="B855" s="2" t="s">
        <v>1975</v>
      </c>
      <c r="C855" s="2" t="s">
        <v>4986</v>
      </c>
      <c r="D855" s="3" t="s">
        <v>4082</v>
      </c>
      <c r="E855" s="2" t="s">
        <v>4083</v>
      </c>
      <c r="F855" s="2" t="s">
        <v>4986</v>
      </c>
      <c r="G855" s="2"/>
      <c r="H855" s="2" t="s">
        <v>4988</v>
      </c>
    </row>
    <row r="856" spans="1:8">
      <c r="A856" s="3" t="s">
        <v>1974</v>
      </c>
      <c r="B856" s="2" t="s">
        <v>1975</v>
      </c>
      <c r="C856" s="2" t="s">
        <v>4986</v>
      </c>
      <c r="D856" s="3" t="s">
        <v>4084</v>
      </c>
      <c r="E856" s="2" t="s">
        <v>4085</v>
      </c>
      <c r="F856" s="2" t="s">
        <v>4986</v>
      </c>
      <c r="G856" s="2"/>
      <c r="H856" s="2" t="s">
        <v>4988</v>
      </c>
    </row>
    <row r="857" spans="1:8">
      <c r="A857" s="3" t="s">
        <v>1974</v>
      </c>
      <c r="B857" s="2" t="s">
        <v>1975</v>
      </c>
      <c r="C857" s="2" t="s">
        <v>4986</v>
      </c>
      <c r="D857" s="3" t="s">
        <v>1994</v>
      </c>
      <c r="E857" s="2" t="s">
        <v>4092</v>
      </c>
      <c r="F857" s="2" t="s">
        <v>4986</v>
      </c>
      <c r="G857" s="2"/>
      <c r="H857" s="2" t="s">
        <v>4988</v>
      </c>
    </row>
    <row r="858" spans="1:8">
      <c r="A858" s="3" t="s">
        <v>1974</v>
      </c>
      <c r="B858" s="2" t="s">
        <v>1975</v>
      </c>
      <c r="C858" s="2" t="s">
        <v>4986</v>
      </c>
      <c r="D858" s="3" t="s">
        <v>4093</v>
      </c>
      <c r="E858" s="2" t="s">
        <v>4094</v>
      </c>
      <c r="F858" s="2" t="s">
        <v>4986</v>
      </c>
      <c r="G858" s="2"/>
      <c r="H858" s="2" t="s">
        <v>4988</v>
      </c>
    </row>
    <row r="859" spans="1:8">
      <c r="A859" s="3" t="s">
        <v>1974</v>
      </c>
      <c r="B859" s="2" t="s">
        <v>1975</v>
      </c>
      <c r="C859" s="2" t="s">
        <v>4986</v>
      </c>
      <c r="D859" s="3" t="s">
        <v>4095</v>
      </c>
      <c r="E859" s="2" t="s">
        <v>4096</v>
      </c>
      <c r="F859" s="2" t="s">
        <v>4986</v>
      </c>
      <c r="G859" s="2"/>
      <c r="H859" s="2" t="s">
        <v>4988</v>
      </c>
    </row>
    <row r="860" spans="1:8">
      <c r="A860" s="3" t="s">
        <v>1974</v>
      </c>
      <c r="B860" s="2" t="s">
        <v>1975</v>
      </c>
      <c r="C860" s="2" t="s">
        <v>4986</v>
      </c>
      <c r="D860" s="3" t="s">
        <v>3051</v>
      </c>
      <c r="E860" s="2" t="s">
        <v>4770</v>
      </c>
      <c r="F860" s="2" t="s">
        <v>4986</v>
      </c>
      <c r="G860" s="2"/>
      <c r="H860" s="2" t="s">
        <v>4988</v>
      </c>
    </row>
    <row r="861" spans="1:8">
      <c r="A861" s="3" t="s">
        <v>1976</v>
      </c>
      <c r="B861" s="2" t="s">
        <v>1977</v>
      </c>
      <c r="C861" s="2" t="s">
        <v>4986</v>
      </c>
      <c r="D861" s="3" t="s">
        <v>1960</v>
      </c>
      <c r="E861" s="2" t="s">
        <v>4063</v>
      </c>
      <c r="F861" s="2" t="s">
        <v>4986</v>
      </c>
      <c r="G861" s="2"/>
      <c r="H861" s="2" t="s">
        <v>4988</v>
      </c>
    </row>
    <row r="862" spans="1:8">
      <c r="A862" s="3" t="s">
        <v>1976</v>
      </c>
      <c r="B862" s="2" t="s">
        <v>1977</v>
      </c>
      <c r="C862" s="2" t="s">
        <v>4986</v>
      </c>
      <c r="D862" s="3" t="s">
        <v>1976</v>
      </c>
      <c r="E862" s="2" t="s">
        <v>4079</v>
      </c>
      <c r="F862" s="2" t="s">
        <v>4986</v>
      </c>
      <c r="G862" s="2"/>
      <c r="H862" s="2" t="s">
        <v>4988</v>
      </c>
    </row>
    <row r="863" spans="1:8">
      <c r="A863" s="3" t="s">
        <v>1976</v>
      </c>
      <c r="B863" s="2" t="s">
        <v>1977</v>
      </c>
      <c r="C863" s="2" t="s">
        <v>4986</v>
      </c>
      <c r="D863" s="3" t="s">
        <v>4082</v>
      </c>
      <c r="E863" s="2" t="s">
        <v>4083</v>
      </c>
      <c r="F863" s="2" t="s">
        <v>4986</v>
      </c>
      <c r="G863" s="2"/>
      <c r="H863" s="2" t="s">
        <v>4988</v>
      </c>
    </row>
    <row r="864" spans="1:8">
      <c r="A864" s="3" t="s">
        <v>1976</v>
      </c>
      <c r="B864" s="2" t="s">
        <v>1977</v>
      </c>
      <c r="C864" s="2" t="s">
        <v>4986</v>
      </c>
      <c r="D864" s="3" t="s">
        <v>4084</v>
      </c>
      <c r="E864" s="2" t="s">
        <v>4085</v>
      </c>
      <c r="F864" s="2" t="s">
        <v>4986</v>
      </c>
      <c r="G864" s="2"/>
      <c r="H864" s="2" t="s">
        <v>4988</v>
      </c>
    </row>
    <row r="865" spans="1:8">
      <c r="A865" s="3" t="s">
        <v>1976</v>
      </c>
      <c r="B865" s="2" t="s">
        <v>1977</v>
      </c>
      <c r="C865" s="2" t="s">
        <v>4986</v>
      </c>
      <c r="D865" s="3" t="s">
        <v>2018</v>
      </c>
      <c r="E865" s="2" t="s">
        <v>4112</v>
      </c>
      <c r="F865" s="2" t="s">
        <v>4986</v>
      </c>
      <c r="G865" s="2"/>
      <c r="H865" s="2" t="s">
        <v>4988</v>
      </c>
    </row>
    <row r="866" spans="1:8">
      <c r="A866" s="3" t="s">
        <v>1976</v>
      </c>
      <c r="B866" s="2" t="s">
        <v>1977</v>
      </c>
      <c r="C866" s="2" t="s">
        <v>4986</v>
      </c>
      <c r="D866" s="3" t="s">
        <v>2020</v>
      </c>
      <c r="E866" s="2" t="s">
        <v>4113</v>
      </c>
      <c r="F866" s="2" t="s">
        <v>4986</v>
      </c>
      <c r="G866" s="2"/>
      <c r="H866" s="2" t="s">
        <v>4988</v>
      </c>
    </row>
    <row r="867" spans="1:8">
      <c r="A867" s="3" t="s">
        <v>1976</v>
      </c>
      <c r="B867" s="2" t="s">
        <v>1977</v>
      </c>
      <c r="C867" s="2" t="s">
        <v>4986</v>
      </c>
      <c r="D867" s="3" t="s">
        <v>2022</v>
      </c>
      <c r="E867" s="2" t="s">
        <v>4114</v>
      </c>
      <c r="F867" s="2" t="s">
        <v>4986</v>
      </c>
      <c r="G867" s="2"/>
      <c r="H867" s="2" t="s">
        <v>4988</v>
      </c>
    </row>
    <row r="868" spans="1:8">
      <c r="A868" s="3" t="s">
        <v>1976</v>
      </c>
      <c r="B868" s="2" t="s">
        <v>1977</v>
      </c>
      <c r="C868" s="2" t="s">
        <v>4986</v>
      </c>
      <c r="D868" s="3" t="s">
        <v>2024</v>
      </c>
      <c r="E868" s="2" t="s">
        <v>4115</v>
      </c>
      <c r="F868" s="2" t="s">
        <v>4986</v>
      </c>
      <c r="G868" s="2"/>
      <c r="H868" s="2" t="s">
        <v>4988</v>
      </c>
    </row>
    <row r="869" spans="1:8">
      <c r="A869" s="3" t="s">
        <v>1976</v>
      </c>
      <c r="B869" s="2" t="s">
        <v>1977</v>
      </c>
      <c r="C869" s="2" t="s">
        <v>4986</v>
      </c>
      <c r="D869" s="3" t="s">
        <v>3051</v>
      </c>
      <c r="E869" s="2" t="s">
        <v>4770</v>
      </c>
      <c r="F869" s="2" t="s">
        <v>4986</v>
      </c>
      <c r="G869" s="2"/>
      <c r="H869" s="2" t="s">
        <v>4988</v>
      </c>
    </row>
    <row r="870" spans="1:8">
      <c r="A870" s="3" t="s">
        <v>1978</v>
      </c>
      <c r="B870" s="2" t="s">
        <v>1979</v>
      </c>
      <c r="C870" s="2" t="s">
        <v>4986</v>
      </c>
      <c r="D870" s="3" t="s">
        <v>1976</v>
      </c>
      <c r="E870" s="2" t="s">
        <v>4079</v>
      </c>
      <c r="F870" s="2" t="s">
        <v>4986</v>
      </c>
      <c r="G870" s="2"/>
      <c r="H870" s="2" t="s">
        <v>4988</v>
      </c>
    </row>
    <row r="871" spans="1:8">
      <c r="A871" s="3" t="s">
        <v>1978</v>
      </c>
      <c r="B871" s="2" t="s">
        <v>1979</v>
      </c>
      <c r="C871" s="2" t="s">
        <v>4986</v>
      </c>
      <c r="D871" s="3" t="s">
        <v>1980</v>
      </c>
      <c r="E871" s="2" t="s">
        <v>4081</v>
      </c>
      <c r="F871" s="2" t="s">
        <v>4986</v>
      </c>
      <c r="G871" s="2"/>
      <c r="H871" s="2" t="s">
        <v>4988</v>
      </c>
    </row>
    <row r="872" spans="1:8">
      <c r="A872" s="3" t="s">
        <v>1978</v>
      </c>
      <c r="B872" s="2" t="s">
        <v>1979</v>
      </c>
      <c r="C872" s="2" t="s">
        <v>4986</v>
      </c>
      <c r="D872" s="3" t="s">
        <v>4082</v>
      </c>
      <c r="E872" s="2" t="s">
        <v>4083</v>
      </c>
      <c r="F872" s="2" t="s">
        <v>4986</v>
      </c>
      <c r="G872" s="2"/>
      <c r="H872" s="2" t="s">
        <v>4988</v>
      </c>
    </row>
    <row r="873" spans="1:8">
      <c r="A873" s="3" t="s">
        <v>1978</v>
      </c>
      <c r="B873" s="2" t="s">
        <v>1979</v>
      </c>
      <c r="C873" s="2" t="s">
        <v>4986</v>
      </c>
      <c r="D873" s="3" t="s">
        <v>4084</v>
      </c>
      <c r="E873" s="2" t="s">
        <v>4085</v>
      </c>
      <c r="F873" s="2" t="s">
        <v>4986</v>
      </c>
      <c r="G873" s="2"/>
      <c r="H873" s="2" t="s">
        <v>4988</v>
      </c>
    </row>
    <row r="874" spans="1:8">
      <c r="A874" s="3" t="s">
        <v>1978</v>
      </c>
      <c r="B874" s="2" t="s">
        <v>1979</v>
      </c>
      <c r="C874" s="2" t="s">
        <v>4986</v>
      </c>
      <c r="D874" s="3" t="s">
        <v>2020</v>
      </c>
      <c r="E874" s="2" t="s">
        <v>4113</v>
      </c>
      <c r="F874" s="2" t="s">
        <v>4986</v>
      </c>
      <c r="G874" s="2"/>
      <c r="H874" s="2" t="s">
        <v>4988</v>
      </c>
    </row>
    <row r="875" spans="1:8">
      <c r="A875" s="3" t="s">
        <v>1978</v>
      </c>
      <c r="B875" s="2" t="s">
        <v>1979</v>
      </c>
      <c r="C875" s="2" t="s">
        <v>4986</v>
      </c>
      <c r="D875" s="3" t="s">
        <v>2022</v>
      </c>
      <c r="E875" s="2" t="s">
        <v>4114</v>
      </c>
      <c r="F875" s="2" t="s">
        <v>4986</v>
      </c>
      <c r="G875" s="2"/>
      <c r="H875" s="2" t="s">
        <v>4988</v>
      </c>
    </row>
    <row r="876" spans="1:8">
      <c r="A876" s="3" t="s">
        <v>1978</v>
      </c>
      <c r="B876" s="2" t="s">
        <v>1979</v>
      </c>
      <c r="C876" s="2" t="s">
        <v>4986</v>
      </c>
      <c r="D876" s="3" t="s">
        <v>2024</v>
      </c>
      <c r="E876" s="2" t="s">
        <v>4115</v>
      </c>
      <c r="F876" s="2" t="s">
        <v>4986</v>
      </c>
      <c r="G876" s="2"/>
      <c r="H876" s="2" t="s">
        <v>4988</v>
      </c>
    </row>
    <row r="877" spans="1:8">
      <c r="A877" s="3" t="s">
        <v>1978</v>
      </c>
      <c r="B877" s="2" t="s">
        <v>1979</v>
      </c>
      <c r="C877" s="2" t="s">
        <v>4986</v>
      </c>
      <c r="D877" s="3" t="s">
        <v>3051</v>
      </c>
      <c r="E877" s="2" t="s">
        <v>4770</v>
      </c>
      <c r="F877" s="2" t="s">
        <v>4986</v>
      </c>
      <c r="G877" s="2"/>
      <c r="H877" s="2" t="s">
        <v>4988</v>
      </c>
    </row>
    <row r="878" spans="1:8">
      <c r="A878" s="3" t="s">
        <v>1980</v>
      </c>
      <c r="B878" s="2" t="s">
        <v>1981</v>
      </c>
      <c r="C878" s="2" t="s">
        <v>4986</v>
      </c>
      <c r="D878" s="3" t="s">
        <v>1974</v>
      </c>
      <c r="E878" s="2" t="s">
        <v>4078</v>
      </c>
      <c r="F878" s="2" t="s">
        <v>4987</v>
      </c>
      <c r="G878" s="2"/>
      <c r="H878" s="2" t="s">
        <v>4988</v>
      </c>
    </row>
    <row r="879" spans="1:8">
      <c r="A879" s="3" t="s">
        <v>1980</v>
      </c>
      <c r="B879" s="2" t="s">
        <v>1981</v>
      </c>
      <c r="C879" s="2" t="s">
        <v>4986</v>
      </c>
      <c r="D879" s="3" t="s">
        <v>4082</v>
      </c>
      <c r="E879" s="2" t="s">
        <v>4083</v>
      </c>
      <c r="F879" s="2" t="s">
        <v>4986</v>
      </c>
      <c r="G879" s="2"/>
      <c r="H879" s="2" t="s">
        <v>4988</v>
      </c>
    </row>
    <row r="880" spans="1:8">
      <c r="A880" s="3" t="s">
        <v>1980</v>
      </c>
      <c r="B880" s="2" t="s">
        <v>1981</v>
      </c>
      <c r="C880" s="2" t="s">
        <v>4986</v>
      </c>
      <c r="D880" s="3" t="s">
        <v>4084</v>
      </c>
      <c r="E880" s="2" t="s">
        <v>4085</v>
      </c>
      <c r="F880" s="2" t="s">
        <v>4986</v>
      </c>
      <c r="G880" s="2"/>
      <c r="H880" s="2" t="s">
        <v>4988</v>
      </c>
    </row>
    <row r="881" spans="1:8">
      <c r="A881" s="3" t="s">
        <v>1980</v>
      </c>
      <c r="B881" s="2" t="s">
        <v>1981</v>
      </c>
      <c r="C881" s="2" t="s">
        <v>4986</v>
      </c>
      <c r="D881" s="3" t="s">
        <v>3051</v>
      </c>
      <c r="E881" s="2" t="s">
        <v>4770</v>
      </c>
      <c r="F881" s="2" t="s">
        <v>4986</v>
      </c>
      <c r="G881" s="2"/>
      <c r="H881" s="2" t="s">
        <v>4988</v>
      </c>
    </row>
    <row r="882" spans="1:8">
      <c r="A882" s="3" t="s">
        <v>1982</v>
      </c>
      <c r="B882" s="2" t="s">
        <v>1983</v>
      </c>
      <c r="C882" s="2" t="s">
        <v>4986</v>
      </c>
      <c r="D882" s="3" t="s">
        <v>1986</v>
      </c>
      <c r="E882" s="2" t="s">
        <v>4088</v>
      </c>
      <c r="F882" s="2" t="s">
        <v>4987</v>
      </c>
      <c r="G882" s="2"/>
      <c r="H882" s="2" t="s">
        <v>4988</v>
      </c>
    </row>
    <row r="883" spans="1:8">
      <c r="A883" s="3" t="s">
        <v>1982</v>
      </c>
      <c r="B883" s="2" t="s">
        <v>1983</v>
      </c>
      <c r="C883" s="2" t="s">
        <v>4986</v>
      </c>
      <c r="D883" s="3" t="s">
        <v>4093</v>
      </c>
      <c r="E883" s="2" t="s">
        <v>4094</v>
      </c>
      <c r="F883" s="2" t="s">
        <v>4986</v>
      </c>
      <c r="G883" s="2"/>
      <c r="H883" s="2" t="s">
        <v>4988</v>
      </c>
    </row>
    <row r="884" spans="1:8">
      <c r="A884" s="3" t="s">
        <v>1982</v>
      </c>
      <c r="B884" s="2" t="s">
        <v>1983</v>
      </c>
      <c r="C884" s="2" t="s">
        <v>4986</v>
      </c>
      <c r="D884" s="3" t="s">
        <v>4095</v>
      </c>
      <c r="E884" s="2" t="s">
        <v>4096</v>
      </c>
      <c r="F884" s="2" t="s">
        <v>4986</v>
      </c>
      <c r="G884" s="2"/>
      <c r="H884" s="2" t="s">
        <v>4988</v>
      </c>
    </row>
    <row r="885" spans="1:8">
      <c r="A885" s="3" t="s">
        <v>1982</v>
      </c>
      <c r="B885" s="2" t="s">
        <v>1983</v>
      </c>
      <c r="C885" s="2" t="s">
        <v>4986</v>
      </c>
      <c r="D885" s="3" t="s">
        <v>3051</v>
      </c>
      <c r="E885" s="2" t="s">
        <v>4770</v>
      </c>
      <c r="F885" s="2" t="s">
        <v>4986</v>
      </c>
      <c r="G885" s="2"/>
      <c r="H885" s="2" t="s">
        <v>4988</v>
      </c>
    </row>
    <row r="886" spans="1:8">
      <c r="A886" s="3" t="s">
        <v>1984</v>
      </c>
      <c r="B886" s="2" t="s">
        <v>1985</v>
      </c>
      <c r="C886" s="2" t="s">
        <v>4986</v>
      </c>
      <c r="D886" s="3" t="s">
        <v>1994</v>
      </c>
      <c r="E886" s="2" t="s">
        <v>4092</v>
      </c>
      <c r="F886" s="2" t="s">
        <v>4986</v>
      </c>
      <c r="G886" s="2"/>
      <c r="H886" s="2" t="s">
        <v>4988</v>
      </c>
    </row>
    <row r="887" spans="1:8">
      <c r="A887" s="3" t="s">
        <v>1984</v>
      </c>
      <c r="B887" s="2" t="s">
        <v>1985</v>
      </c>
      <c r="C887" s="2" t="s">
        <v>4986</v>
      </c>
      <c r="D887" s="3" t="s">
        <v>4093</v>
      </c>
      <c r="E887" s="2" t="s">
        <v>4094</v>
      </c>
      <c r="F887" s="2" t="s">
        <v>4986</v>
      </c>
      <c r="G887" s="2"/>
      <c r="H887" s="2" t="s">
        <v>4988</v>
      </c>
    </row>
    <row r="888" spans="1:8">
      <c r="A888" s="3" t="s">
        <v>1984</v>
      </c>
      <c r="B888" s="2" t="s">
        <v>1985</v>
      </c>
      <c r="C888" s="2" t="s">
        <v>4986</v>
      </c>
      <c r="D888" s="3" t="s">
        <v>4095</v>
      </c>
      <c r="E888" s="2" t="s">
        <v>4096</v>
      </c>
      <c r="F888" s="2" t="s">
        <v>4986</v>
      </c>
      <c r="G888" s="2"/>
      <c r="H888" s="2" t="s">
        <v>4988</v>
      </c>
    </row>
    <row r="889" spans="1:8">
      <c r="A889" s="3" t="s">
        <v>1984</v>
      </c>
      <c r="B889" s="2" t="s">
        <v>1985</v>
      </c>
      <c r="C889" s="2" t="s">
        <v>4986</v>
      </c>
      <c r="D889" s="3" t="s">
        <v>3051</v>
      </c>
      <c r="E889" s="2" t="s">
        <v>4770</v>
      </c>
      <c r="F889" s="2" t="s">
        <v>4986</v>
      </c>
      <c r="G889" s="2"/>
      <c r="H889" s="2" t="s">
        <v>4988</v>
      </c>
    </row>
    <row r="890" spans="1:8">
      <c r="A890" s="3" t="s">
        <v>1986</v>
      </c>
      <c r="B890" s="2" t="s">
        <v>1987</v>
      </c>
      <c r="C890" s="2" t="s">
        <v>4986</v>
      </c>
      <c r="D890" s="3" t="s">
        <v>1988</v>
      </c>
      <c r="E890" s="2" t="s">
        <v>4089</v>
      </c>
      <c r="F890" s="2" t="s">
        <v>4987</v>
      </c>
      <c r="G890" s="2"/>
      <c r="H890" s="2" t="s">
        <v>4988</v>
      </c>
    </row>
    <row r="891" spans="1:8">
      <c r="A891" s="3" t="s">
        <v>1986</v>
      </c>
      <c r="B891" s="2" t="s">
        <v>1987</v>
      </c>
      <c r="C891" s="2" t="s">
        <v>4986</v>
      </c>
      <c r="D891" s="3" t="s">
        <v>4093</v>
      </c>
      <c r="E891" s="2" t="s">
        <v>4094</v>
      </c>
      <c r="F891" s="2" t="s">
        <v>4986</v>
      </c>
      <c r="G891" s="2"/>
      <c r="H891" s="2" t="s">
        <v>4988</v>
      </c>
    </row>
    <row r="892" spans="1:8">
      <c r="A892" s="3" t="s">
        <v>1986</v>
      </c>
      <c r="B892" s="2" t="s">
        <v>1987</v>
      </c>
      <c r="C892" s="2" t="s">
        <v>4986</v>
      </c>
      <c r="D892" s="3" t="s">
        <v>4095</v>
      </c>
      <c r="E892" s="2" t="s">
        <v>4096</v>
      </c>
      <c r="F892" s="2" t="s">
        <v>4986</v>
      </c>
      <c r="G892" s="2"/>
      <c r="H892" s="2" t="s">
        <v>4988</v>
      </c>
    </row>
    <row r="893" spans="1:8">
      <c r="A893" s="3" t="s">
        <v>1986</v>
      </c>
      <c r="B893" s="2" t="s">
        <v>1987</v>
      </c>
      <c r="C893" s="2" t="s">
        <v>4986</v>
      </c>
      <c r="D893" s="3" t="s">
        <v>3051</v>
      </c>
      <c r="E893" s="2" t="s">
        <v>4770</v>
      </c>
      <c r="F893" s="2" t="s">
        <v>4986</v>
      </c>
      <c r="G893" s="2"/>
      <c r="H893" s="2" t="s">
        <v>4988</v>
      </c>
    </row>
    <row r="894" spans="1:8">
      <c r="A894" s="3" t="s">
        <v>1988</v>
      </c>
      <c r="B894" s="2" t="s">
        <v>1989</v>
      </c>
      <c r="C894" s="2" t="s">
        <v>4986</v>
      </c>
      <c r="D894" s="3" t="s">
        <v>1982</v>
      </c>
      <c r="E894" s="2" t="s">
        <v>4086</v>
      </c>
      <c r="F894" s="2" t="s">
        <v>4987</v>
      </c>
      <c r="G894" s="2"/>
      <c r="H894" s="2" t="s">
        <v>4988</v>
      </c>
    </row>
    <row r="895" spans="1:8">
      <c r="A895" s="3" t="s">
        <v>1988</v>
      </c>
      <c r="B895" s="2" t="s">
        <v>1989</v>
      </c>
      <c r="C895" s="2" t="s">
        <v>4986</v>
      </c>
      <c r="D895" s="3" t="s">
        <v>4093</v>
      </c>
      <c r="E895" s="2" t="s">
        <v>4094</v>
      </c>
      <c r="F895" s="2" t="s">
        <v>4986</v>
      </c>
      <c r="G895" s="2"/>
      <c r="H895" s="2" t="s">
        <v>4988</v>
      </c>
    </row>
    <row r="896" spans="1:8">
      <c r="A896" s="3" t="s">
        <v>1988</v>
      </c>
      <c r="B896" s="2" t="s">
        <v>1989</v>
      </c>
      <c r="C896" s="2" t="s">
        <v>4986</v>
      </c>
      <c r="D896" s="3" t="s">
        <v>4095</v>
      </c>
      <c r="E896" s="2" t="s">
        <v>4096</v>
      </c>
      <c r="F896" s="2" t="s">
        <v>4986</v>
      </c>
      <c r="G896" s="2"/>
      <c r="H896" s="2" t="s">
        <v>4988</v>
      </c>
    </row>
    <row r="897" spans="1:8">
      <c r="A897" s="3" t="s">
        <v>1988</v>
      </c>
      <c r="B897" s="2" t="s">
        <v>1989</v>
      </c>
      <c r="C897" s="2" t="s">
        <v>4986</v>
      </c>
      <c r="D897" s="3" t="s">
        <v>3051</v>
      </c>
      <c r="E897" s="2" t="s">
        <v>4770</v>
      </c>
      <c r="F897" s="2" t="s">
        <v>4986</v>
      </c>
      <c r="G897" s="2"/>
      <c r="H897" s="2" t="s">
        <v>4988</v>
      </c>
    </row>
    <row r="898" spans="1:8">
      <c r="A898" s="3" t="s">
        <v>1990</v>
      </c>
      <c r="B898" s="2" t="s">
        <v>1991</v>
      </c>
      <c r="C898" s="2" t="s">
        <v>4986</v>
      </c>
      <c r="D898" s="3" t="s">
        <v>1984</v>
      </c>
      <c r="E898" s="2" t="s">
        <v>4087</v>
      </c>
      <c r="F898" s="2" t="s">
        <v>4987</v>
      </c>
      <c r="G898" s="2"/>
      <c r="H898" s="2" t="s">
        <v>4988</v>
      </c>
    </row>
    <row r="899" spans="1:8">
      <c r="A899" s="3" t="s">
        <v>1990</v>
      </c>
      <c r="B899" s="2" t="s">
        <v>1991</v>
      </c>
      <c r="C899" s="2" t="s">
        <v>4986</v>
      </c>
      <c r="D899" s="3" t="s">
        <v>4093</v>
      </c>
      <c r="E899" s="2" t="s">
        <v>4094</v>
      </c>
      <c r="F899" s="2" t="s">
        <v>4986</v>
      </c>
      <c r="G899" s="2"/>
      <c r="H899" s="2" t="s">
        <v>4988</v>
      </c>
    </row>
    <row r="900" spans="1:8">
      <c r="A900" s="3" t="s">
        <v>1990</v>
      </c>
      <c r="B900" s="2" t="s">
        <v>1991</v>
      </c>
      <c r="C900" s="2" t="s">
        <v>4986</v>
      </c>
      <c r="D900" s="3" t="s">
        <v>4095</v>
      </c>
      <c r="E900" s="2" t="s">
        <v>4096</v>
      </c>
      <c r="F900" s="2" t="s">
        <v>4986</v>
      </c>
      <c r="G900" s="2"/>
      <c r="H900" s="2" t="s">
        <v>4988</v>
      </c>
    </row>
    <row r="901" spans="1:8">
      <c r="A901" s="3" t="s">
        <v>1990</v>
      </c>
      <c r="B901" s="2" t="s">
        <v>1991</v>
      </c>
      <c r="C901" s="2" t="s">
        <v>4986</v>
      </c>
      <c r="D901" s="3" t="s">
        <v>3051</v>
      </c>
      <c r="E901" s="2" t="s">
        <v>4770</v>
      </c>
      <c r="F901" s="2" t="s">
        <v>4986</v>
      </c>
      <c r="G901" s="2"/>
      <c r="H901" s="2" t="s">
        <v>4988</v>
      </c>
    </row>
    <row r="902" spans="1:8">
      <c r="A902" s="3" t="s">
        <v>1992</v>
      </c>
      <c r="B902" s="2" t="s">
        <v>1993</v>
      </c>
      <c r="C902" s="2" t="s">
        <v>4986</v>
      </c>
      <c r="D902" s="3" t="s">
        <v>1990</v>
      </c>
      <c r="E902" s="2" t="s">
        <v>4090</v>
      </c>
      <c r="F902" s="2" t="s">
        <v>4987</v>
      </c>
      <c r="G902" s="2"/>
      <c r="H902" s="2" t="s">
        <v>4988</v>
      </c>
    </row>
    <row r="903" spans="1:8">
      <c r="A903" s="3" t="s">
        <v>1992</v>
      </c>
      <c r="B903" s="2" t="s">
        <v>1993</v>
      </c>
      <c r="C903" s="2" t="s">
        <v>4986</v>
      </c>
      <c r="D903" s="3" t="s">
        <v>4093</v>
      </c>
      <c r="E903" s="2" t="s">
        <v>4094</v>
      </c>
      <c r="F903" s="2" t="s">
        <v>4986</v>
      </c>
      <c r="G903" s="2"/>
      <c r="H903" s="2" t="s">
        <v>4988</v>
      </c>
    </row>
    <row r="904" spans="1:8">
      <c r="A904" s="3" t="s">
        <v>1992</v>
      </c>
      <c r="B904" s="2" t="s">
        <v>1993</v>
      </c>
      <c r="C904" s="2" t="s">
        <v>4986</v>
      </c>
      <c r="D904" s="3" t="s">
        <v>4095</v>
      </c>
      <c r="E904" s="2" t="s">
        <v>4096</v>
      </c>
      <c r="F904" s="2" t="s">
        <v>4986</v>
      </c>
      <c r="G904" s="2"/>
      <c r="H904" s="2" t="s">
        <v>4988</v>
      </c>
    </row>
    <row r="905" spans="1:8">
      <c r="A905" s="3" t="s">
        <v>1992</v>
      </c>
      <c r="B905" s="2" t="s">
        <v>1993</v>
      </c>
      <c r="C905" s="2" t="s">
        <v>4986</v>
      </c>
      <c r="D905" s="3" t="s">
        <v>3051</v>
      </c>
      <c r="E905" s="2" t="s">
        <v>4770</v>
      </c>
      <c r="F905" s="2" t="s">
        <v>4986</v>
      </c>
      <c r="G905" s="2"/>
      <c r="H905" s="2" t="s">
        <v>4988</v>
      </c>
    </row>
    <row r="906" spans="1:8">
      <c r="A906" s="3" t="s">
        <v>1994</v>
      </c>
      <c r="B906" s="2" t="s">
        <v>1995</v>
      </c>
      <c r="C906" s="2" t="s">
        <v>4986</v>
      </c>
      <c r="D906" s="3" t="s">
        <v>1992</v>
      </c>
      <c r="E906" s="2" t="s">
        <v>4091</v>
      </c>
      <c r="F906" s="2" t="s">
        <v>4987</v>
      </c>
      <c r="G906" s="2"/>
      <c r="H906" s="2" t="s">
        <v>4988</v>
      </c>
    </row>
    <row r="907" spans="1:8">
      <c r="A907" s="3" t="s">
        <v>1994</v>
      </c>
      <c r="B907" s="2" t="s">
        <v>1995</v>
      </c>
      <c r="C907" s="2" t="s">
        <v>4986</v>
      </c>
      <c r="D907" s="3" t="s">
        <v>4093</v>
      </c>
      <c r="E907" s="2" t="s">
        <v>4094</v>
      </c>
      <c r="F907" s="2" t="s">
        <v>4986</v>
      </c>
      <c r="G907" s="2"/>
      <c r="H907" s="2" t="s">
        <v>4988</v>
      </c>
    </row>
    <row r="908" spans="1:8">
      <c r="A908" s="3" t="s">
        <v>1994</v>
      </c>
      <c r="B908" s="2" t="s">
        <v>1995</v>
      </c>
      <c r="C908" s="2" t="s">
        <v>4986</v>
      </c>
      <c r="D908" s="3" t="s">
        <v>4095</v>
      </c>
      <c r="E908" s="2" t="s">
        <v>4096</v>
      </c>
      <c r="F908" s="2" t="s">
        <v>4986</v>
      </c>
      <c r="G908" s="2"/>
      <c r="H908" s="2" t="s">
        <v>4988</v>
      </c>
    </row>
    <row r="909" spans="1:8">
      <c r="A909" s="3" t="s">
        <v>1994</v>
      </c>
      <c r="B909" s="2" t="s">
        <v>1995</v>
      </c>
      <c r="C909" s="2" t="s">
        <v>4986</v>
      </c>
      <c r="D909" s="3" t="s">
        <v>3051</v>
      </c>
      <c r="E909" s="2" t="s">
        <v>4770</v>
      </c>
      <c r="F909" s="2" t="s">
        <v>4986</v>
      </c>
      <c r="G909" s="2"/>
      <c r="H909" s="2" t="s">
        <v>4988</v>
      </c>
    </row>
    <row r="910" spans="1:8">
      <c r="A910" s="3" t="s">
        <v>1996</v>
      </c>
      <c r="B910" s="2" t="s">
        <v>1997</v>
      </c>
      <c r="C910" s="2" t="s">
        <v>4986</v>
      </c>
      <c r="D910" s="3" t="s">
        <v>1996</v>
      </c>
      <c r="E910" s="2" t="s">
        <v>4097</v>
      </c>
      <c r="F910" s="2" t="s">
        <v>4987</v>
      </c>
      <c r="G910" s="2"/>
      <c r="H910" s="2" t="s">
        <v>4988</v>
      </c>
    </row>
    <row r="911" spans="1:8">
      <c r="A911" s="3" t="s">
        <v>1996</v>
      </c>
      <c r="B911" s="2" t="s">
        <v>1997</v>
      </c>
      <c r="C911" s="2" t="s">
        <v>4986</v>
      </c>
      <c r="D911" s="3" t="s">
        <v>2008</v>
      </c>
      <c r="E911" s="2" t="s">
        <v>4103</v>
      </c>
      <c r="F911" s="2" t="s">
        <v>4986</v>
      </c>
      <c r="G911" s="2"/>
      <c r="H911" s="2" t="s">
        <v>4988</v>
      </c>
    </row>
    <row r="912" spans="1:8">
      <c r="A912" s="3" t="s">
        <v>1996</v>
      </c>
      <c r="B912" s="2" t="s">
        <v>1997</v>
      </c>
      <c r="C912" s="2" t="s">
        <v>4986</v>
      </c>
      <c r="D912" s="3" t="s">
        <v>4104</v>
      </c>
      <c r="E912" s="2" t="s">
        <v>4105</v>
      </c>
      <c r="F912" s="2" t="s">
        <v>4986</v>
      </c>
      <c r="G912" s="2"/>
      <c r="H912" s="2" t="s">
        <v>4988</v>
      </c>
    </row>
    <row r="913" spans="1:8">
      <c r="A913" s="3" t="s">
        <v>1996</v>
      </c>
      <c r="B913" s="2" t="s">
        <v>1997</v>
      </c>
      <c r="C913" s="2" t="s">
        <v>4986</v>
      </c>
      <c r="D913" s="3" t="s">
        <v>4106</v>
      </c>
      <c r="E913" s="2" t="s">
        <v>4107</v>
      </c>
      <c r="F913" s="2" t="s">
        <v>4986</v>
      </c>
      <c r="G913" s="2"/>
      <c r="H913" s="2" t="s">
        <v>4988</v>
      </c>
    </row>
    <row r="914" spans="1:8">
      <c r="A914" s="3" t="s">
        <v>1996</v>
      </c>
      <c r="B914" s="2" t="s">
        <v>1997</v>
      </c>
      <c r="C914" s="2" t="s">
        <v>4986</v>
      </c>
      <c r="D914" s="3" t="s">
        <v>3051</v>
      </c>
      <c r="E914" s="2" t="s">
        <v>4770</v>
      </c>
      <c r="F914" s="2" t="s">
        <v>4986</v>
      </c>
      <c r="G914" s="2"/>
      <c r="H914" s="2" t="s">
        <v>4988</v>
      </c>
    </row>
    <row r="915" spans="1:8">
      <c r="A915" s="3" t="s">
        <v>1998</v>
      </c>
      <c r="B915" s="2" t="s">
        <v>1999</v>
      </c>
      <c r="C915" s="2" t="s">
        <v>4986</v>
      </c>
      <c r="D915" s="3" t="s">
        <v>1998</v>
      </c>
      <c r="E915" s="2" t="s">
        <v>4098</v>
      </c>
      <c r="F915" s="2" t="s">
        <v>4987</v>
      </c>
      <c r="G915" s="2"/>
      <c r="H915" s="2" t="s">
        <v>4988</v>
      </c>
    </row>
    <row r="916" spans="1:8">
      <c r="A916" s="3" t="s">
        <v>1998</v>
      </c>
      <c r="B916" s="2" t="s">
        <v>1999</v>
      </c>
      <c r="C916" s="2" t="s">
        <v>4986</v>
      </c>
      <c r="D916" s="3" t="s">
        <v>4104</v>
      </c>
      <c r="E916" s="2" t="s">
        <v>4105</v>
      </c>
      <c r="F916" s="2" t="s">
        <v>4986</v>
      </c>
      <c r="G916" s="2"/>
      <c r="H916" s="2" t="s">
        <v>4988</v>
      </c>
    </row>
    <row r="917" spans="1:8">
      <c r="A917" s="3" t="s">
        <v>1998</v>
      </c>
      <c r="B917" s="2" t="s">
        <v>1999</v>
      </c>
      <c r="C917" s="2" t="s">
        <v>4986</v>
      </c>
      <c r="D917" s="3" t="s">
        <v>4106</v>
      </c>
      <c r="E917" s="2" t="s">
        <v>4107</v>
      </c>
      <c r="F917" s="2" t="s">
        <v>4986</v>
      </c>
      <c r="G917" s="2"/>
      <c r="H917" s="2" t="s">
        <v>4988</v>
      </c>
    </row>
    <row r="918" spans="1:8">
      <c r="A918" s="3" t="s">
        <v>1998</v>
      </c>
      <c r="B918" s="2" t="s">
        <v>1999</v>
      </c>
      <c r="C918" s="2" t="s">
        <v>4986</v>
      </c>
      <c r="D918" s="3" t="s">
        <v>3051</v>
      </c>
      <c r="E918" s="2" t="s">
        <v>4770</v>
      </c>
      <c r="F918" s="2" t="s">
        <v>4986</v>
      </c>
      <c r="G918" s="2"/>
      <c r="H918" s="2" t="s">
        <v>4988</v>
      </c>
    </row>
    <row r="919" spans="1:8">
      <c r="A919" s="3" t="s">
        <v>2000</v>
      </c>
      <c r="B919" s="2" t="s">
        <v>2001</v>
      </c>
      <c r="C919" s="2" t="s">
        <v>4986</v>
      </c>
      <c r="D919" s="3" t="s">
        <v>2006</v>
      </c>
      <c r="E919" s="2" t="s">
        <v>4102</v>
      </c>
      <c r="F919" s="2" t="s">
        <v>4987</v>
      </c>
      <c r="G919" s="2"/>
      <c r="H919" s="2" t="s">
        <v>4988</v>
      </c>
    </row>
    <row r="920" spans="1:8">
      <c r="A920" s="3" t="s">
        <v>2000</v>
      </c>
      <c r="B920" s="2" t="s">
        <v>2001</v>
      </c>
      <c r="C920" s="2" t="s">
        <v>4986</v>
      </c>
      <c r="D920" s="3" t="s">
        <v>4104</v>
      </c>
      <c r="E920" s="2" t="s">
        <v>4105</v>
      </c>
      <c r="F920" s="2" t="s">
        <v>4986</v>
      </c>
      <c r="G920" s="2"/>
      <c r="H920" s="2" t="s">
        <v>4988</v>
      </c>
    </row>
    <row r="921" spans="1:8">
      <c r="A921" s="3" t="s">
        <v>2000</v>
      </c>
      <c r="B921" s="2" t="s">
        <v>2001</v>
      </c>
      <c r="C921" s="2" t="s">
        <v>4986</v>
      </c>
      <c r="D921" s="3" t="s">
        <v>4106</v>
      </c>
      <c r="E921" s="2" t="s">
        <v>4107</v>
      </c>
      <c r="F921" s="2" t="s">
        <v>4986</v>
      </c>
      <c r="G921" s="2"/>
      <c r="H921" s="2" t="s">
        <v>4988</v>
      </c>
    </row>
    <row r="922" spans="1:8">
      <c r="A922" s="3" t="s">
        <v>2000</v>
      </c>
      <c r="B922" s="2" t="s">
        <v>2001</v>
      </c>
      <c r="C922" s="2" t="s">
        <v>4986</v>
      </c>
      <c r="D922" s="3" t="s">
        <v>3051</v>
      </c>
      <c r="E922" s="2" t="s">
        <v>4770</v>
      </c>
      <c r="F922" s="2" t="s">
        <v>4986</v>
      </c>
      <c r="G922" s="2"/>
      <c r="H922" s="2" t="s">
        <v>4988</v>
      </c>
    </row>
    <row r="923" spans="1:8">
      <c r="A923" s="3" t="s">
        <v>2002</v>
      </c>
      <c r="B923" s="2" t="s">
        <v>2003</v>
      </c>
      <c r="C923" s="2" t="s">
        <v>4986</v>
      </c>
      <c r="D923" s="3" t="s">
        <v>2000</v>
      </c>
      <c r="E923" s="2" t="s">
        <v>4099</v>
      </c>
      <c r="F923" s="2" t="s">
        <v>4987</v>
      </c>
      <c r="G923" s="2"/>
      <c r="H923" s="2" t="s">
        <v>4988</v>
      </c>
    </row>
    <row r="924" spans="1:8">
      <c r="A924" s="3" t="s">
        <v>2002</v>
      </c>
      <c r="B924" s="2" t="s">
        <v>2003</v>
      </c>
      <c r="C924" s="2" t="s">
        <v>4986</v>
      </c>
      <c r="D924" s="3" t="s">
        <v>4104</v>
      </c>
      <c r="E924" s="2" t="s">
        <v>4105</v>
      </c>
      <c r="F924" s="2" t="s">
        <v>4986</v>
      </c>
      <c r="G924" s="2"/>
      <c r="H924" s="2" t="s">
        <v>4988</v>
      </c>
    </row>
    <row r="925" spans="1:8">
      <c r="A925" s="3" t="s">
        <v>2002</v>
      </c>
      <c r="B925" s="2" t="s">
        <v>2003</v>
      </c>
      <c r="C925" s="2" t="s">
        <v>4986</v>
      </c>
      <c r="D925" s="3" t="s">
        <v>4106</v>
      </c>
      <c r="E925" s="2" t="s">
        <v>4107</v>
      </c>
      <c r="F925" s="2" t="s">
        <v>4986</v>
      </c>
      <c r="G925" s="2"/>
      <c r="H925" s="2" t="s">
        <v>4988</v>
      </c>
    </row>
    <row r="926" spans="1:8">
      <c r="A926" s="3" t="s">
        <v>2002</v>
      </c>
      <c r="B926" s="2" t="s">
        <v>2003</v>
      </c>
      <c r="C926" s="2" t="s">
        <v>4986</v>
      </c>
      <c r="D926" s="3" t="s">
        <v>3051</v>
      </c>
      <c r="E926" s="2" t="s">
        <v>4770</v>
      </c>
      <c r="F926" s="2" t="s">
        <v>4986</v>
      </c>
      <c r="G926" s="2"/>
      <c r="H926" s="2" t="s">
        <v>4988</v>
      </c>
    </row>
    <row r="927" spans="1:8">
      <c r="A927" s="3" t="s">
        <v>2004</v>
      </c>
      <c r="B927" s="2" t="s">
        <v>2005</v>
      </c>
      <c r="C927" s="2" t="s">
        <v>4986</v>
      </c>
      <c r="D927" s="3" t="s">
        <v>2002</v>
      </c>
      <c r="E927" s="2" t="s">
        <v>4100</v>
      </c>
      <c r="F927" s="2" t="s">
        <v>4987</v>
      </c>
      <c r="G927" s="2"/>
      <c r="H927" s="2" t="s">
        <v>4988</v>
      </c>
    </row>
    <row r="928" spans="1:8">
      <c r="A928" s="3" t="s">
        <v>2004</v>
      </c>
      <c r="B928" s="2" t="s">
        <v>2005</v>
      </c>
      <c r="C928" s="2" t="s">
        <v>4986</v>
      </c>
      <c r="D928" s="3" t="s">
        <v>4104</v>
      </c>
      <c r="E928" s="2" t="s">
        <v>4105</v>
      </c>
      <c r="F928" s="2" t="s">
        <v>4986</v>
      </c>
      <c r="G928" s="2"/>
      <c r="H928" s="2" t="s">
        <v>4988</v>
      </c>
    </row>
    <row r="929" spans="1:8">
      <c r="A929" s="3" t="s">
        <v>2004</v>
      </c>
      <c r="B929" s="2" t="s">
        <v>2005</v>
      </c>
      <c r="C929" s="2" t="s">
        <v>4986</v>
      </c>
      <c r="D929" s="3" t="s">
        <v>4106</v>
      </c>
      <c r="E929" s="2" t="s">
        <v>4107</v>
      </c>
      <c r="F929" s="2" t="s">
        <v>4986</v>
      </c>
      <c r="G929" s="2"/>
      <c r="H929" s="2" t="s">
        <v>4988</v>
      </c>
    </row>
    <row r="930" spans="1:8">
      <c r="A930" s="3" t="s">
        <v>2004</v>
      </c>
      <c r="B930" s="2" t="s">
        <v>2005</v>
      </c>
      <c r="C930" s="2" t="s">
        <v>4986</v>
      </c>
      <c r="D930" s="3" t="s">
        <v>3051</v>
      </c>
      <c r="E930" s="2" t="s">
        <v>4770</v>
      </c>
      <c r="F930" s="2" t="s">
        <v>4986</v>
      </c>
      <c r="G930" s="2"/>
      <c r="H930" s="2" t="s">
        <v>4988</v>
      </c>
    </row>
    <row r="931" spans="1:8">
      <c r="A931" s="3" t="s">
        <v>2006</v>
      </c>
      <c r="B931" s="2" t="s">
        <v>2007</v>
      </c>
      <c r="C931" s="2" t="s">
        <v>4986</v>
      </c>
      <c r="D931" s="3" t="s">
        <v>2004</v>
      </c>
      <c r="E931" s="2" t="s">
        <v>4101</v>
      </c>
      <c r="F931" s="2" t="s">
        <v>4987</v>
      </c>
      <c r="G931" s="2"/>
      <c r="H931" s="2" t="s">
        <v>4988</v>
      </c>
    </row>
    <row r="932" spans="1:8">
      <c r="A932" s="3" t="s">
        <v>2006</v>
      </c>
      <c r="B932" s="2" t="s">
        <v>2007</v>
      </c>
      <c r="C932" s="2" t="s">
        <v>4986</v>
      </c>
      <c r="D932" s="3" t="s">
        <v>4104</v>
      </c>
      <c r="E932" s="2" t="s">
        <v>4105</v>
      </c>
      <c r="F932" s="2" t="s">
        <v>4986</v>
      </c>
      <c r="G932" s="2"/>
      <c r="H932" s="2" t="s">
        <v>4988</v>
      </c>
    </row>
    <row r="933" spans="1:8">
      <c r="A933" s="3" t="s">
        <v>2006</v>
      </c>
      <c r="B933" s="2" t="s">
        <v>2007</v>
      </c>
      <c r="C933" s="2" t="s">
        <v>4986</v>
      </c>
      <c r="D933" s="3" t="s">
        <v>4106</v>
      </c>
      <c r="E933" s="2" t="s">
        <v>4107</v>
      </c>
      <c r="F933" s="2" t="s">
        <v>4986</v>
      </c>
      <c r="G933" s="2"/>
      <c r="H933" s="2" t="s">
        <v>4988</v>
      </c>
    </row>
    <row r="934" spans="1:8">
      <c r="A934" s="3" t="s">
        <v>2006</v>
      </c>
      <c r="B934" s="2" t="s">
        <v>2007</v>
      </c>
      <c r="C934" s="2" t="s">
        <v>4986</v>
      </c>
      <c r="D934" s="3" t="s">
        <v>3051</v>
      </c>
      <c r="E934" s="2" t="s">
        <v>4770</v>
      </c>
      <c r="F934" s="2" t="s">
        <v>4986</v>
      </c>
      <c r="G934" s="2"/>
      <c r="H934" s="2" t="s">
        <v>4988</v>
      </c>
    </row>
    <row r="935" spans="1:8">
      <c r="A935" s="3" t="s">
        <v>2008</v>
      </c>
      <c r="B935" s="2" t="s">
        <v>2009</v>
      </c>
      <c r="C935" s="2" t="s">
        <v>4986</v>
      </c>
      <c r="D935" s="3" t="s">
        <v>2008</v>
      </c>
      <c r="E935" s="2" t="s">
        <v>4103</v>
      </c>
      <c r="F935" s="2" t="s">
        <v>4986</v>
      </c>
      <c r="G935" s="2"/>
      <c r="H935" s="2" t="s">
        <v>4988</v>
      </c>
    </row>
    <row r="936" spans="1:8">
      <c r="A936" s="3" t="s">
        <v>2008</v>
      </c>
      <c r="B936" s="2" t="s">
        <v>2009</v>
      </c>
      <c r="C936" s="2" t="s">
        <v>4986</v>
      </c>
      <c r="D936" s="3" t="s">
        <v>4104</v>
      </c>
      <c r="E936" s="2" t="s">
        <v>4105</v>
      </c>
      <c r="F936" s="2" t="s">
        <v>4986</v>
      </c>
      <c r="G936" s="2"/>
      <c r="H936" s="2" t="s">
        <v>4988</v>
      </c>
    </row>
    <row r="937" spans="1:8">
      <c r="A937" s="3" t="s">
        <v>2008</v>
      </c>
      <c r="B937" s="2" t="s">
        <v>2009</v>
      </c>
      <c r="C937" s="2" t="s">
        <v>4986</v>
      </c>
      <c r="D937" s="3" t="s">
        <v>4106</v>
      </c>
      <c r="E937" s="2" t="s">
        <v>4107</v>
      </c>
      <c r="F937" s="2" t="s">
        <v>4986</v>
      </c>
      <c r="G937" s="2"/>
      <c r="H937" s="2" t="s">
        <v>4988</v>
      </c>
    </row>
    <row r="938" spans="1:8">
      <c r="A938" s="3" t="s">
        <v>2008</v>
      </c>
      <c r="B938" s="2" t="s">
        <v>2009</v>
      </c>
      <c r="C938" s="2" t="s">
        <v>4986</v>
      </c>
      <c r="D938" s="3" t="s">
        <v>3051</v>
      </c>
      <c r="E938" s="2" t="s">
        <v>4770</v>
      </c>
      <c r="F938" s="2" t="s">
        <v>4986</v>
      </c>
      <c r="G938" s="2"/>
      <c r="H938" s="2" t="s">
        <v>4988</v>
      </c>
    </row>
    <row r="939" spans="1:8">
      <c r="A939" s="3" t="s">
        <v>2010</v>
      </c>
      <c r="B939" s="2" t="s">
        <v>2011</v>
      </c>
      <c r="C939" s="2" t="s">
        <v>4986</v>
      </c>
      <c r="D939" s="3" t="s">
        <v>2030</v>
      </c>
      <c r="E939" s="2" t="s">
        <v>4116</v>
      </c>
      <c r="F939" s="2" t="s">
        <v>4987</v>
      </c>
      <c r="G939" s="2"/>
      <c r="H939" s="2" t="s">
        <v>4988</v>
      </c>
    </row>
    <row r="940" spans="1:8">
      <c r="A940" s="3" t="s">
        <v>2010</v>
      </c>
      <c r="B940" s="2" t="s">
        <v>2011</v>
      </c>
      <c r="C940" s="2" t="s">
        <v>4986</v>
      </c>
      <c r="D940" s="3" t="s">
        <v>4119</v>
      </c>
      <c r="E940" s="2" t="s">
        <v>4120</v>
      </c>
      <c r="F940" s="2" t="s">
        <v>4986</v>
      </c>
      <c r="G940" s="2"/>
      <c r="H940" s="2" t="s">
        <v>4988</v>
      </c>
    </row>
    <row r="941" spans="1:8">
      <c r="A941" s="3" t="s">
        <v>2010</v>
      </c>
      <c r="B941" s="2" t="s">
        <v>2011</v>
      </c>
      <c r="C941" s="2" t="s">
        <v>4986</v>
      </c>
      <c r="D941" s="3" t="s">
        <v>4121</v>
      </c>
      <c r="E941" s="2" t="s">
        <v>4122</v>
      </c>
      <c r="F941" s="2" t="s">
        <v>4986</v>
      </c>
      <c r="G941" s="2"/>
      <c r="H941" s="2" t="s">
        <v>4988</v>
      </c>
    </row>
    <row r="942" spans="1:8">
      <c r="A942" s="3" t="s">
        <v>2010</v>
      </c>
      <c r="B942" s="2" t="s">
        <v>2011</v>
      </c>
      <c r="C942" s="2" t="s">
        <v>4986</v>
      </c>
      <c r="D942" s="3" t="s">
        <v>3051</v>
      </c>
      <c r="E942" s="2" t="s">
        <v>4770</v>
      </c>
      <c r="F942" s="2" t="s">
        <v>4986</v>
      </c>
      <c r="G942" s="2"/>
      <c r="H942" s="2" t="s">
        <v>4988</v>
      </c>
    </row>
    <row r="943" spans="1:8">
      <c r="A943" s="3" t="s">
        <v>2012</v>
      </c>
      <c r="B943" s="2" t="s">
        <v>2013</v>
      </c>
      <c r="C943" s="2" t="s">
        <v>4986</v>
      </c>
      <c r="D943" s="3" t="s">
        <v>2032</v>
      </c>
      <c r="E943" s="2" t="s">
        <v>4117</v>
      </c>
      <c r="F943" s="2" t="s">
        <v>4986</v>
      </c>
      <c r="G943" s="2"/>
      <c r="H943" s="2" t="s">
        <v>4988</v>
      </c>
    </row>
    <row r="944" spans="1:8">
      <c r="A944" s="3" t="s">
        <v>2012</v>
      </c>
      <c r="B944" s="2" t="s">
        <v>2013</v>
      </c>
      <c r="C944" s="2" t="s">
        <v>4986</v>
      </c>
      <c r="D944" s="3" t="s">
        <v>4119</v>
      </c>
      <c r="E944" s="2" t="s">
        <v>4120</v>
      </c>
      <c r="F944" s="2" t="s">
        <v>4986</v>
      </c>
      <c r="G944" s="2"/>
      <c r="H944" s="2" t="s">
        <v>4988</v>
      </c>
    </row>
    <row r="945" spans="1:8">
      <c r="A945" s="3" t="s">
        <v>2012</v>
      </c>
      <c r="B945" s="2" t="s">
        <v>2013</v>
      </c>
      <c r="C945" s="2" t="s">
        <v>4986</v>
      </c>
      <c r="D945" s="3" t="s">
        <v>4121</v>
      </c>
      <c r="E945" s="2" t="s">
        <v>4122</v>
      </c>
      <c r="F945" s="2" t="s">
        <v>4986</v>
      </c>
      <c r="G945" s="2"/>
      <c r="H945" s="2" t="s">
        <v>4988</v>
      </c>
    </row>
    <row r="946" spans="1:8">
      <c r="A946" s="3" t="s">
        <v>2012</v>
      </c>
      <c r="B946" s="2" t="s">
        <v>2013</v>
      </c>
      <c r="C946" s="2" t="s">
        <v>4986</v>
      </c>
      <c r="D946" s="3" t="s">
        <v>3051</v>
      </c>
      <c r="E946" s="2" t="s">
        <v>4770</v>
      </c>
      <c r="F946" s="2" t="s">
        <v>4986</v>
      </c>
      <c r="G946" s="2"/>
      <c r="H946" s="2" t="s">
        <v>4988</v>
      </c>
    </row>
    <row r="947" spans="1:8">
      <c r="A947" s="3" t="s">
        <v>2014</v>
      </c>
      <c r="B947" s="2" t="s">
        <v>2015</v>
      </c>
      <c r="C947" s="2" t="s">
        <v>4986</v>
      </c>
      <c r="D947" s="3" t="s">
        <v>2034</v>
      </c>
      <c r="E947" s="2" t="s">
        <v>4118</v>
      </c>
      <c r="F947" s="2" t="s">
        <v>4987</v>
      </c>
      <c r="G947" s="2"/>
      <c r="H947" s="2" t="s">
        <v>4988</v>
      </c>
    </row>
    <row r="948" spans="1:8">
      <c r="A948" s="3" t="s">
        <v>2014</v>
      </c>
      <c r="B948" s="2" t="s">
        <v>2015</v>
      </c>
      <c r="C948" s="2" t="s">
        <v>4986</v>
      </c>
      <c r="D948" s="3" t="s">
        <v>4119</v>
      </c>
      <c r="E948" s="2" t="s">
        <v>4120</v>
      </c>
      <c r="F948" s="2" t="s">
        <v>4986</v>
      </c>
      <c r="G948" s="2"/>
      <c r="H948" s="2" t="s">
        <v>4988</v>
      </c>
    </row>
    <row r="949" spans="1:8">
      <c r="A949" s="3" t="s">
        <v>2014</v>
      </c>
      <c r="B949" s="2" t="s">
        <v>2015</v>
      </c>
      <c r="C949" s="2" t="s">
        <v>4986</v>
      </c>
      <c r="D949" s="3" t="s">
        <v>4121</v>
      </c>
      <c r="E949" s="2" t="s">
        <v>4122</v>
      </c>
      <c r="F949" s="2" t="s">
        <v>4986</v>
      </c>
      <c r="G949" s="2"/>
      <c r="H949" s="2" t="s">
        <v>4988</v>
      </c>
    </row>
    <row r="950" spans="1:8">
      <c r="A950" s="3" t="s">
        <v>2014</v>
      </c>
      <c r="B950" s="2" t="s">
        <v>2015</v>
      </c>
      <c r="C950" s="2" t="s">
        <v>4986</v>
      </c>
      <c r="D950" s="3" t="s">
        <v>3051</v>
      </c>
      <c r="E950" s="2" t="s">
        <v>4770</v>
      </c>
      <c r="F950" s="2" t="s">
        <v>4986</v>
      </c>
      <c r="G950" s="2"/>
      <c r="H950" s="2" t="s">
        <v>4988</v>
      </c>
    </row>
    <row r="951" spans="1:8">
      <c r="A951" s="3" t="s">
        <v>2016</v>
      </c>
      <c r="B951" s="2" t="s">
        <v>2017</v>
      </c>
      <c r="C951" s="2" t="s">
        <v>4986</v>
      </c>
      <c r="D951" s="3" t="s">
        <v>4126</v>
      </c>
      <c r="E951" s="2" t="s">
        <v>4127</v>
      </c>
      <c r="F951" s="2" t="s">
        <v>4986</v>
      </c>
      <c r="G951" s="2"/>
      <c r="H951" s="2" t="s">
        <v>4988</v>
      </c>
    </row>
    <row r="952" spans="1:8">
      <c r="A952" s="3" t="s">
        <v>2016</v>
      </c>
      <c r="B952" s="2" t="s">
        <v>2017</v>
      </c>
      <c r="C952" s="2" t="s">
        <v>4986</v>
      </c>
      <c r="D952" s="3" t="s">
        <v>4134</v>
      </c>
      <c r="E952" s="2" t="s">
        <v>4135</v>
      </c>
      <c r="F952" s="2" t="s">
        <v>4986</v>
      </c>
      <c r="G952" s="2"/>
      <c r="H952" s="2" t="s">
        <v>4988</v>
      </c>
    </row>
    <row r="953" spans="1:8">
      <c r="A953" s="3" t="s">
        <v>2016</v>
      </c>
      <c r="B953" s="2" t="s">
        <v>2017</v>
      </c>
      <c r="C953" s="2" t="s">
        <v>4986</v>
      </c>
      <c r="D953" s="3" t="s">
        <v>2056</v>
      </c>
      <c r="E953" s="2" t="s">
        <v>4136</v>
      </c>
      <c r="F953" s="2" t="s">
        <v>4986</v>
      </c>
      <c r="G953" s="2"/>
      <c r="H953" s="2" t="s">
        <v>4988</v>
      </c>
    </row>
    <row r="954" spans="1:8">
      <c r="A954" s="3" t="s">
        <v>2016</v>
      </c>
      <c r="B954" s="2" t="s">
        <v>2017</v>
      </c>
      <c r="C954" s="2" t="s">
        <v>4986</v>
      </c>
      <c r="D954" s="3" t="s">
        <v>3051</v>
      </c>
      <c r="E954" s="2" t="s">
        <v>4770</v>
      </c>
      <c r="F954" s="2" t="s">
        <v>4986</v>
      </c>
      <c r="G954" s="2"/>
      <c r="H954" s="2" t="s">
        <v>4988</v>
      </c>
    </row>
    <row r="955" spans="1:8">
      <c r="A955" s="3" t="s">
        <v>2018</v>
      </c>
      <c r="B955" s="2" t="s">
        <v>2019</v>
      </c>
      <c r="C955" s="2" t="s">
        <v>4986</v>
      </c>
      <c r="D955" s="3" t="s">
        <v>4128</v>
      </c>
      <c r="E955" s="2" t="s">
        <v>4129</v>
      </c>
      <c r="F955" s="2" t="s">
        <v>4987</v>
      </c>
      <c r="G955" s="2"/>
      <c r="H955" s="2" t="s">
        <v>4988</v>
      </c>
    </row>
    <row r="956" spans="1:8">
      <c r="A956" s="3" t="s">
        <v>2018</v>
      </c>
      <c r="B956" s="2" t="s">
        <v>2019</v>
      </c>
      <c r="C956" s="2" t="s">
        <v>4986</v>
      </c>
      <c r="D956" s="3" t="s">
        <v>4134</v>
      </c>
      <c r="E956" s="2" t="s">
        <v>4135</v>
      </c>
      <c r="F956" s="2" t="s">
        <v>4986</v>
      </c>
      <c r="G956" s="2"/>
      <c r="H956" s="2" t="s">
        <v>4988</v>
      </c>
    </row>
    <row r="957" spans="1:8">
      <c r="A957" s="3" t="s">
        <v>2018</v>
      </c>
      <c r="B957" s="2" t="s">
        <v>2019</v>
      </c>
      <c r="C957" s="2" t="s">
        <v>4986</v>
      </c>
      <c r="D957" s="3" t="s">
        <v>2056</v>
      </c>
      <c r="E957" s="2" t="s">
        <v>4136</v>
      </c>
      <c r="F957" s="2" t="s">
        <v>4986</v>
      </c>
      <c r="G957" s="2"/>
      <c r="H957" s="2" t="s">
        <v>4988</v>
      </c>
    </row>
    <row r="958" spans="1:8">
      <c r="A958" s="3" t="s">
        <v>2018</v>
      </c>
      <c r="B958" s="2" t="s">
        <v>2019</v>
      </c>
      <c r="C958" s="2" t="s">
        <v>4986</v>
      </c>
      <c r="D958" s="3" t="s">
        <v>3051</v>
      </c>
      <c r="E958" s="2" t="s">
        <v>4770</v>
      </c>
      <c r="F958" s="2" t="s">
        <v>4986</v>
      </c>
      <c r="G958" s="2"/>
      <c r="H958" s="2" t="s">
        <v>4988</v>
      </c>
    </row>
    <row r="959" spans="1:8">
      <c r="A959" s="3" t="s">
        <v>2020</v>
      </c>
      <c r="B959" s="2" t="s">
        <v>2021</v>
      </c>
      <c r="C959" s="2" t="s">
        <v>4986</v>
      </c>
      <c r="D959" s="3" t="s">
        <v>2050</v>
      </c>
      <c r="E959" s="2" t="s">
        <v>4123</v>
      </c>
      <c r="F959" s="2" t="s">
        <v>4986</v>
      </c>
      <c r="G959" s="2"/>
      <c r="H959" s="2" t="s">
        <v>4988</v>
      </c>
    </row>
    <row r="960" spans="1:8">
      <c r="A960" s="3" t="s">
        <v>2020</v>
      </c>
      <c r="B960" s="2" t="s">
        <v>2021</v>
      </c>
      <c r="C960" s="2" t="s">
        <v>4986</v>
      </c>
      <c r="D960" s="3" t="s">
        <v>4134</v>
      </c>
      <c r="E960" s="2" t="s">
        <v>4135</v>
      </c>
      <c r="F960" s="2" t="s">
        <v>4986</v>
      </c>
      <c r="G960" s="2"/>
      <c r="H960" s="2" t="s">
        <v>4988</v>
      </c>
    </row>
    <row r="961" spans="1:8">
      <c r="A961" s="3" t="s">
        <v>2020</v>
      </c>
      <c r="B961" s="2" t="s">
        <v>2021</v>
      </c>
      <c r="C961" s="2" t="s">
        <v>4986</v>
      </c>
      <c r="D961" s="3" t="s">
        <v>2056</v>
      </c>
      <c r="E961" s="2" t="s">
        <v>4136</v>
      </c>
      <c r="F961" s="2" t="s">
        <v>4986</v>
      </c>
      <c r="G961" s="2"/>
      <c r="H961" s="2" t="s">
        <v>4988</v>
      </c>
    </row>
    <row r="962" spans="1:8">
      <c r="A962" s="3" t="s">
        <v>2020</v>
      </c>
      <c r="B962" s="2" t="s">
        <v>2021</v>
      </c>
      <c r="C962" s="2" t="s">
        <v>4986</v>
      </c>
      <c r="D962" s="3" t="s">
        <v>3051</v>
      </c>
      <c r="E962" s="2" t="s">
        <v>4770</v>
      </c>
      <c r="F962" s="2" t="s">
        <v>4986</v>
      </c>
      <c r="G962" s="2"/>
      <c r="H962" s="2" t="s">
        <v>4988</v>
      </c>
    </row>
    <row r="963" spans="1:8">
      <c r="A963" s="3" t="s">
        <v>2022</v>
      </c>
      <c r="B963" s="2" t="s">
        <v>2023</v>
      </c>
      <c r="C963" s="2" t="s">
        <v>4986</v>
      </c>
      <c r="D963" s="3" t="s">
        <v>2050</v>
      </c>
      <c r="E963" s="2" t="s">
        <v>4123</v>
      </c>
      <c r="F963" s="2" t="s">
        <v>4986</v>
      </c>
      <c r="G963" s="2"/>
      <c r="H963" s="2" t="s">
        <v>4988</v>
      </c>
    </row>
    <row r="964" spans="1:8">
      <c r="A964" s="3" t="s">
        <v>2022</v>
      </c>
      <c r="B964" s="2" t="s">
        <v>2023</v>
      </c>
      <c r="C964" s="2" t="s">
        <v>4986</v>
      </c>
      <c r="D964" s="3" t="s">
        <v>4134</v>
      </c>
      <c r="E964" s="2" t="s">
        <v>4135</v>
      </c>
      <c r="F964" s="2" t="s">
        <v>4986</v>
      </c>
      <c r="G964" s="2"/>
      <c r="H964" s="2" t="s">
        <v>4988</v>
      </c>
    </row>
    <row r="965" spans="1:8">
      <c r="A965" s="3" t="s">
        <v>2022</v>
      </c>
      <c r="B965" s="2" t="s">
        <v>2023</v>
      </c>
      <c r="C965" s="2" t="s">
        <v>4986</v>
      </c>
      <c r="D965" s="3" t="s">
        <v>2056</v>
      </c>
      <c r="E965" s="2" t="s">
        <v>4136</v>
      </c>
      <c r="F965" s="2" t="s">
        <v>4986</v>
      </c>
      <c r="G965" s="2"/>
      <c r="H965" s="2" t="s">
        <v>4988</v>
      </c>
    </row>
    <row r="966" spans="1:8">
      <c r="A966" s="3" t="s">
        <v>2022</v>
      </c>
      <c r="B966" s="2" t="s">
        <v>2023</v>
      </c>
      <c r="C966" s="2" t="s">
        <v>4986</v>
      </c>
      <c r="D966" s="3" t="s">
        <v>3051</v>
      </c>
      <c r="E966" s="2" t="s">
        <v>4770</v>
      </c>
      <c r="F966" s="2" t="s">
        <v>4986</v>
      </c>
      <c r="G966" s="2"/>
      <c r="H966" s="2" t="s">
        <v>4988</v>
      </c>
    </row>
    <row r="967" spans="1:8">
      <c r="A967" s="3" t="s">
        <v>2024</v>
      </c>
      <c r="B967" s="2" t="s">
        <v>2025</v>
      </c>
      <c r="C967" s="2" t="s">
        <v>4986</v>
      </c>
      <c r="D967" s="3" t="s">
        <v>2052</v>
      </c>
      <c r="E967" s="2" t="s">
        <v>4124</v>
      </c>
      <c r="F967" s="2" t="s">
        <v>4987</v>
      </c>
      <c r="G967" s="2"/>
      <c r="H967" s="2" t="s">
        <v>4988</v>
      </c>
    </row>
    <row r="968" spans="1:8">
      <c r="A968" s="3" t="s">
        <v>2024</v>
      </c>
      <c r="B968" s="2" t="s">
        <v>2025</v>
      </c>
      <c r="C968" s="2" t="s">
        <v>4986</v>
      </c>
      <c r="D968" s="3" t="s">
        <v>4134</v>
      </c>
      <c r="E968" s="2" t="s">
        <v>4135</v>
      </c>
      <c r="F968" s="2" t="s">
        <v>4986</v>
      </c>
      <c r="G968" s="2"/>
      <c r="H968" s="2" t="s">
        <v>4988</v>
      </c>
    </row>
    <row r="969" spans="1:8">
      <c r="A969" s="3" t="s">
        <v>2024</v>
      </c>
      <c r="B969" s="2" t="s">
        <v>2025</v>
      </c>
      <c r="C969" s="2" t="s">
        <v>4986</v>
      </c>
      <c r="D969" s="3" t="s">
        <v>2056</v>
      </c>
      <c r="E969" s="2" t="s">
        <v>4136</v>
      </c>
      <c r="F969" s="2" t="s">
        <v>4986</v>
      </c>
      <c r="G969" s="2"/>
      <c r="H969" s="2" t="s">
        <v>4988</v>
      </c>
    </row>
    <row r="970" spans="1:8">
      <c r="A970" s="3" t="s">
        <v>2024</v>
      </c>
      <c r="B970" s="2" t="s">
        <v>2025</v>
      </c>
      <c r="C970" s="2" t="s">
        <v>4986</v>
      </c>
      <c r="D970" s="3" t="s">
        <v>3051</v>
      </c>
      <c r="E970" s="2" t="s">
        <v>4770</v>
      </c>
      <c r="F970" s="2" t="s">
        <v>4986</v>
      </c>
      <c r="G970" s="2"/>
      <c r="H970" s="2" t="s">
        <v>4988</v>
      </c>
    </row>
    <row r="971" spans="1:8">
      <c r="A971" s="3" t="s">
        <v>2026</v>
      </c>
      <c r="B971" s="2" t="s">
        <v>2027</v>
      </c>
      <c r="C971" s="2" t="s">
        <v>4986</v>
      </c>
      <c r="D971" s="3" t="s">
        <v>4130</v>
      </c>
      <c r="E971" s="2" t="s">
        <v>4131</v>
      </c>
      <c r="F971" s="2" t="s">
        <v>4987</v>
      </c>
      <c r="G971" s="2"/>
      <c r="H971" s="2" t="s">
        <v>4988</v>
      </c>
    </row>
    <row r="972" spans="1:8">
      <c r="A972" s="3" t="s">
        <v>2026</v>
      </c>
      <c r="B972" s="2" t="s">
        <v>2027</v>
      </c>
      <c r="C972" s="2" t="s">
        <v>4986</v>
      </c>
      <c r="D972" s="3" t="s">
        <v>4134</v>
      </c>
      <c r="E972" s="2" t="s">
        <v>4135</v>
      </c>
      <c r="F972" s="2" t="s">
        <v>4986</v>
      </c>
      <c r="G972" s="2"/>
      <c r="H972" s="2" t="s">
        <v>4988</v>
      </c>
    </row>
    <row r="973" spans="1:8">
      <c r="A973" s="3" t="s">
        <v>2026</v>
      </c>
      <c r="B973" s="2" t="s">
        <v>2027</v>
      </c>
      <c r="C973" s="2" t="s">
        <v>4986</v>
      </c>
      <c r="D973" s="3" t="s">
        <v>2056</v>
      </c>
      <c r="E973" s="2" t="s">
        <v>4136</v>
      </c>
      <c r="F973" s="2" t="s">
        <v>4986</v>
      </c>
      <c r="G973" s="2"/>
      <c r="H973" s="2" t="s">
        <v>4988</v>
      </c>
    </row>
    <row r="974" spans="1:8">
      <c r="A974" s="3" t="s">
        <v>2026</v>
      </c>
      <c r="B974" s="2" t="s">
        <v>2027</v>
      </c>
      <c r="C974" s="2" t="s">
        <v>4986</v>
      </c>
      <c r="D974" s="3" t="s">
        <v>3051</v>
      </c>
      <c r="E974" s="2" t="s">
        <v>4770</v>
      </c>
      <c r="F974" s="2" t="s">
        <v>4986</v>
      </c>
      <c r="G974" s="2"/>
      <c r="H974" s="2" t="s">
        <v>4988</v>
      </c>
    </row>
    <row r="975" spans="1:8">
      <c r="A975" s="3" t="s">
        <v>2028</v>
      </c>
      <c r="B975" s="2" t="s">
        <v>2029</v>
      </c>
      <c r="C975" s="2" t="s">
        <v>4986</v>
      </c>
      <c r="D975" s="3" t="s">
        <v>2054</v>
      </c>
      <c r="E975" s="2" t="s">
        <v>4125</v>
      </c>
      <c r="F975" s="2" t="s">
        <v>4987</v>
      </c>
      <c r="G975" s="2"/>
      <c r="H975" s="2" t="s">
        <v>4988</v>
      </c>
    </row>
    <row r="976" spans="1:8">
      <c r="A976" s="3" t="s">
        <v>2028</v>
      </c>
      <c r="B976" s="2" t="s">
        <v>2029</v>
      </c>
      <c r="C976" s="2" t="s">
        <v>4986</v>
      </c>
      <c r="D976" s="3" t="s">
        <v>4134</v>
      </c>
      <c r="E976" s="2" t="s">
        <v>4135</v>
      </c>
      <c r="F976" s="2" t="s">
        <v>4986</v>
      </c>
      <c r="G976" s="2"/>
      <c r="H976" s="2" t="s">
        <v>4988</v>
      </c>
    </row>
    <row r="977" spans="1:8">
      <c r="A977" s="3" t="s">
        <v>2028</v>
      </c>
      <c r="B977" s="2" t="s">
        <v>2029</v>
      </c>
      <c r="C977" s="2" t="s">
        <v>4986</v>
      </c>
      <c r="D977" s="3" t="s">
        <v>2056</v>
      </c>
      <c r="E977" s="2" t="s">
        <v>4136</v>
      </c>
      <c r="F977" s="2" t="s">
        <v>4986</v>
      </c>
      <c r="G977" s="2"/>
      <c r="H977" s="2" t="s">
        <v>4988</v>
      </c>
    </row>
    <row r="978" spans="1:8">
      <c r="A978" s="3" t="s">
        <v>2028</v>
      </c>
      <c r="B978" s="2" t="s">
        <v>2029</v>
      </c>
      <c r="C978" s="2" t="s">
        <v>4986</v>
      </c>
      <c r="D978" s="3" t="s">
        <v>3051</v>
      </c>
      <c r="E978" s="2" t="s">
        <v>4770</v>
      </c>
      <c r="F978" s="2" t="s">
        <v>4986</v>
      </c>
      <c r="G978" s="2"/>
      <c r="H978" s="2" t="s">
        <v>4988</v>
      </c>
    </row>
    <row r="979" spans="1:8">
      <c r="A979" s="3" t="s">
        <v>2030</v>
      </c>
      <c r="B979" s="2" t="s">
        <v>2031</v>
      </c>
      <c r="C979" s="2" t="s">
        <v>4986</v>
      </c>
      <c r="D979" s="3" t="s">
        <v>2012</v>
      </c>
      <c r="E979" s="2" t="s">
        <v>4109</v>
      </c>
      <c r="F979" s="2" t="s">
        <v>4986</v>
      </c>
      <c r="G979" s="2"/>
      <c r="H979" s="2" t="s">
        <v>4988</v>
      </c>
    </row>
    <row r="980" spans="1:8">
      <c r="A980" s="3" t="s">
        <v>2030</v>
      </c>
      <c r="B980" s="2" t="s">
        <v>2031</v>
      </c>
      <c r="C980" s="2" t="s">
        <v>4986</v>
      </c>
      <c r="D980" s="3" t="s">
        <v>2014</v>
      </c>
      <c r="E980" s="2" t="s">
        <v>4110</v>
      </c>
      <c r="F980" s="2" t="s">
        <v>4986</v>
      </c>
      <c r="G980" s="2"/>
      <c r="H980" s="2" t="s">
        <v>4988</v>
      </c>
    </row>
    <row r="981" spans="1:8">
      <c r="A981" s="3" t="s">
        <v>2030</v>
      </c>
      <c r="B981" s="2" t="s">
        <v>2031</v>
      </c>
      <c r="C981" s="2" t="s">
        <v>4986</v>
      </c>
      <c r="D981" s="3" t="s">
        <v>2016</v>
      </c>
      <c r="E981" s="2" t="s">
        <v>4111</v>
      </c>
      <c r="F981" s="2" t="s">
        <v>4986</v>
      </c>
      <c r="G981" s="2"/>
      <c r="H981" s="2" t="s">
        <v>4988</v>
      </c>
    </row>
    <row r="982" spans="1:8">
      <c r="A982" s="3" t="s">
        <v>2030</v>
      </c>
      <c r="B982" s="2" t="s">
        <v>2031</v>
      </c>
      <c r="C982" s="2" t="s">
        <v>4986</v>
      </c>
      <c r="D982" s="3" t="s">
        <v>4763</v>
      </c>
      <c r="E982" s="2" t="s">
        <v>4764</v>
      </c>
      <c r="F982" s="2" t="s">
        <v>4986</v>
      </c>
      <c r="G982" s="2"/>
      <c r="H982" s="2" t="s">
        <v>4988</v>
      </c>
    </row>
    <row r="983" spans="1:8">
      <c r="A983" s="3" t="s">
        <v>2030</v>
      </c>
      <c r="B983" s="2" t="s">
        <v>2031</v>
      </c>
      <c r="C983" s="2" t="s">
        <v>4986</v>
      </c>
      <c r="D983" s="3" t="s">
        <v>3051</v>
      </c>
      <c r="E983" s="2" t="s">
        <v>4770</v>
      </c>
      <c r="F983" s="2" t="s">
        <v>4986</v>
      </c>
      <c r="G983" s="2"/>
      <c r="H983" s="2" t="s">
        <v>4988</v>
      </c>
    </row>
    <row r="984" spans="1:8">
      <c r="A984" s="3" t="s">
        <v>2032</v>
      </c>
      <c r="B984" s="2" t="s">
        <v>2033</v>
      </c>
      <c r="C984" s="2" t="s">
        <v>4986</v>
      </c>
      <c r="D984" s="3" t="s">
        <v>2012</v>
      </c>
      <c r="E984" s="2" t="s">
        <v>4109</v>
      </c>
      <c r="F984" s="2" t="s">
        <v>4986</v>
      </c>
      <c r="G984" s="2"/>
      <c r="H984" s="2" t="s">
        <v>4988</v>
      </c>
    </row>
    <row r="985" spans="1:8">
      <c r="A985" s="3" t="s">
        <v>2032</v>
      </c>
      <c r="B985" s="2" t="s">
        <v>2033</v>
      </c>
      <c r="C985" s="2" t="s">
        <v>4986</v>
      </c>
      <c r="D985" s="3" t="s">
        <v>2014</v>
      </c>
      <c r="E985" s="2" t="s">
        <v>4110</v>
      </c>
      <c r="F985" s="2" t="s">
        <v>4986</v>
      </c>
      <c r="G985" s="2"/>
      <c r="H985" s="2" t="s">
        <v>4988</v>
      </c>
    </row>
    <row r="986" spans="1:8">
      <c r="A986" s="3" t="s">
        <v>2032</v>
      </c>
      <c r="B986" s="2" t="s">
        <v>2033</v>
      </c>
      <c r="C986" s="2" t="s">
        <v>4986</v>
      </c>
      <c r="D986" s="3" t="s">
        <v>2016</v>
      </c>
      <c r="E986" s="2" t="s">
        <v>4111</v>
      </c>
      <c r="F986" s="2" t="s">
        <v>4986</v>
      </c>
      <c r="G986" s="2"/>
      <c r="H986" s="2" t="s">
        <v>4988</v>
      </c>
    </row>
    <row r="987" spans="1:8">
      <c r="A987" s="3" t="s">
        <v>2032</v>
      </c>
      <c r="B987" s="2" t="s">
        <v>2033</v>
      </c>
      <c r="C987" s="2" t="s">
        <v>4986</v>
      </c>
      <c r="D987" s="3" t="s">
        <v>4763</v>
      </c>
      <c r="E987" s="2" t="s">
        <v>4764</v>
      </c>
      <c r="F987" s="2" t="s">
        <v>4986</v>
      </c>
      <c r="G987" s="2"/>
      <c r="H987" s="2" t="s">
        <v>4988</v>
      </c>
    </row>
    <row r="988" spans="1:8">
      <c r="A988" s="3" t="s">
        <v>2032</v>
      </c>
      <c r="B988" s="2" t="s">
        <v>2033</v>
      </c>
      <c r="C988" s="2" t="s">
        <v>4986</v>
      </c>
      <c r="D988" s="3" t="s">
        <v>3051</v>
      </c>
      <c r="E988" s="2" t="s">
        <v>4770</v>
      </c>
      <c r="F988" s="2" t="s">
        <v>4986</v>
      </c>
      <c r="G988" s="2"/>
      <c r="H988" s="2" t="s">
        <v>4988</v>
      </c>
    </row>
    <row r="989" spans="1:8">
      <c r="A989" s="3" t="s">
        <v>2034</v>
      </c>
      <c r="B989" s="2" t="s">
        <v>2035</v>
      </c>
      <c r="C989" s="2" t="s">
        <v>4986</v>
      </c>
      <c r="D989" s="3" t="s">
        <v>2010</v>
      </c>
      <c r="E989" s="2" t="s">
        <v>4108</v>
      </c>
      <c r="F989" s="2" t="s">
        <v>4987</v>
      </c>
      <c r="G989" s="2"/>
      <c r="H989" s="2" t="s">
        <v>4988</v>
      </c>
    </row>
    <row r="990" spans="1:8">
      <c r="A990" s="3" t="s">
        <v>2034</v>
      </c>
      <c r="B990" s="2" t="s">
        <v>2035</v>
      </c>
      <c r="C990" s="2" t="s">
        <v>4986</v>
      </c>
      <c r="D990" s="3" t="s">
        <v>2014</v>
      </c>
      <c r="E990" s="2" t="s">
        <v>4110</v>
      </c>
      <c r="F990" s="2" t="s">
        <v>4986</v>
      </c>
      <c r="G990" s="2"/>
      <c r="H990" s="2" t="s">
        <v>4988</v>
      </c>
    </row>
    <row r="991" spans="1:8">
      <c r="A991" s="3" t="s">
        <v>2034</v>
      </c>
      <c r="B991" s="2" t="s">
        <v>2035</v>
      </c>
      <c r="C991" s="2" t="s">
        <v>4986</v>
      </c>
      <c r="D991" s="3" t="s">
        <v>2016</v>
      </c>
      <c r="E991" s="2" t="s">
        <v>4111</v>
      </c>
      <c r="F991" s="2" t="s">
        <v>4986</v>
      </c>
      <c r="G991" s="2"/>
      <c r="H991" s="2" t="s">
        <v>4988</v>
      </c>
    </row>
    <row r="992" spans="1:8">
      <c r="A992" s="3" t="s">
        <v>2034</v>
      </c>
      <c r="B992" s="2" t="s">
        <v>2035</v>
      </c>
      <c r="C992" s="2" t="s">
        <v>4986</v>
      </c>
      <c r="D992" s="3" t="s">
        <v>3051</v>
      </c>
      <c r="E992" s="2" t="s">
        <v>4770</v>
      </c>
      <c r="F992" s="2" t="s">
        <v>4986</v>
      </c>
      <c r="G992" s="2"/>
      <c r="H992" s="2" t="s">
        <v>4988</v>
      </c>
    </row>
    <row r="993" spans="1:8">
      <c r="A993" s="3" t="s">
        <v>2036</v>
      </c>
      <c r="B993" s="2" t="s">
        <v>2037</v>
      </c>
      <c r="C993" s="2" t="s">
        <v>4986</v>
      </c>
      <c r="D993" s="3" t="s">
        <v>4008</v>
      </c>
      <c r="E993" s="2" t="s">
        <v>4009</v>
      </c>
      <c r="F993" s="2" t="s">
        <v>4986</v>
      </c>
      <c r="G993" s="2"/>
      <c r="H993" s="2" t="s">
        <v>4988</v>
      </c>
    </row>
    <row r="994" spans="1:8">
      <c r="A994" s="3" t="s">
        <v>2036</v>
      </c>
      <c r="B994" s="2" t="s">
        <v>2037</v>
      </c>
      <c r="C994" s="2" t="s">
        <v>4986</v>
      </c>
      <c r="D994" s="3" t="s">
        <v>4010</v>
      </c>
      <c r="E994" s="2" t="s">
        <v>4011</v>
      </c>
      <c r="F994" s="2" t="s">
        <v>4986</v>
      </c>
      <c r="G994" s="2"/>
      <c r="H994" s="2" t="s">
        <v>4988</v>
      </c>
    </row>
    <row r="995" spans="1:8">
      <c r="A995" s="3" t="s">
        <v>2036</v>
      </c>
      <c r="B995" s="2" t="s">
        <v>2037</v>
      </c>
      <c r="C995" s="2" t="s">
        <v>4986</v>
      </c>
      <c r="D995" s="3" t="s">
        <v>3051</v>
      </c>
      <c r="E995" s="2" t="s">
        <v>4770</v>
      </c>
      <c r="F995" s="2" t="s">
        <v>4986</v>
      </c>
      <c r="G995" s="2"/>
      <c r="H995" s="2" t="s">
        <v>4988</v>
      </c>
    </row>
    <row r="996" spans="1:8">
      <c r="A996" s="3" t="s">
        <v>2038</v>
      </c>
      <c r="B996" s="2" t="s">
        <v>2039</v>
      </c>
      <c r="C996" s="2" t="s">
        <v>4986</v>
      </c>
      <c r="D996" s="3" t="s">
        <v>4014</v>
      </c>
      <c r="E996" s="2" t="s">
        <v>4015</v>
      </c>
      <c r="F996" s="2" t="s">
        <v>4986</v>
      </c>
      <c r="G996" s="2"/>
      <c r="H996" s="2" t="s">
        <v>4988</v>
      </c>
    </row>
    <row r="997" spans="1:8">
      <c r="A997" s="3" t="s">
        <v>2038</v>
      </c>
      <c r="B997" s="2" t="s">
        <v>2039</v>
      </c>
      <c r="C997" s="2" t="s">
        <v>4986</v>
      </c>
      <c r="D997" s="3" t="s">
        <v>3051</v>
      </c>
      <c r="E997" s="2" t="s">
        <v>4770</v>
      </c>
      <c r="F997" s="2" t="s">
        <v>4986</v>
      </c>
      <c r="G997" s="2"/>
      <c r="H997" s="2" t="s">
        <v>4988</v>
      </c>
    </row>
    <row r="998" spans="1:8">
      <c r="A998" s="3" t="s">
        <v>2040</v>
      </c>
      <c r="B998" s="2" t="s">
        <v>2041</v>
      </c>
      <c r="C998" s="2" t="s">
        <v>4986</v>
      </c>
      <c r="D998" s="3" t="s">
        <v>4029</v>
      </c>
      <c r="E998" s="2" t="s">
        <v>4030</v>
      </c>
      <c r="F998" s="2" t="s">
        <v>4986</v>
      </c>
      <c r="G998" s="2"/>
      <c r="H998" s="2" t="s">
        <v>4988</v>
      </c>
    </row>
    <row r="999" spans="1:8">
      <c r="A999" s="3" t="s">
        <v>2040</v>
      </c>
      <c r="B999" s="2" t="s">
        <v>2041</v>
      </c>
      <c r="C999" s="2" t="s">
        <v>4986</v>
      </c>
      <c r="D999" s="3" t="s">
        <v>3051</v>
      </c>
      <c r="E999" s="2" t="s">
        <v>4770</v>
      </c>
      <c r="F999" s="2" t="s">
        <v>4986</v>
      </c>
      <c r="G999" s="2"/>
      <c r="H999" s="2" t="s">
        <v>4988</v>
      </c>
    </row>
    <row r="1000" spans="1:8">
      <c r="A1000" s="3" t="s">
        <v>2042</v>
      </c>
      <c r="B1000" s="2" t="s">
        <v>2043</v>
      </c>
      <c r="C1000" s="2" t="s">
        <v>4986</v>
      </c>
      <c r="D1000" s="3" t="s">
        <v>4034</v>
      </c>
      <c r="E1000" s="2" t="s">
        <v>4035</v>
      </c>
      <c r="F1000" s="2" t="s">
        <v>4986</v>
      </c>
      <c r="G1000" s="2"/>
      <c r="H1000" s="2" t="s">
        <v>4988</v>
      </c>
    </row>
    <row r="1001" spans="1:8">
      <c r="A1001" s="3" t="s">
        <v>2042</v>
      </c>
      <c r="B1001" s="2" t="s">
        <v>2043</v>
      </c>
      <c r="C1001" s="2" t="s">
        <v>4986</v>
      </c>
      <c r="D1001" s="3" t="s">
        <v>3051</v>
      </c>
      <c r="E1001" s="2" t="s">
        <v>4770</v>
      </c>
      <c r="F1001" s="2" t="s">
        <v>4986</v>
      </c>
      <c r="G1001" s="2"/>
      <c r="H1001" s="2" t="s">
        <v>4988</v>
      </c>
    </row>
    <row r="1002" spans="1:8">
      <c r="A1002" s="3" t="s">
        <v>2044</v>
      </c>
      <c r="B1002" s="2" t="s">
        <v>2045</v>
      </c>
      <c r="C1002" s="2" t="s">
        <v>4986</v>
      </c>
      <c r="D1002" s="3" t="s">
        <v>4038</v>
      </c>
      <c r="E1002" s="2" t="s">
        <v>4039</v>
      </c>
      <c r="F1002" s="2" t="s">
        <v>4986</v>
      </c>
      <c r="G1002" s="2"/>
      <c r="H1002" s="2" t="s">
        <v>4988</v>
      </c>
    </row>
    <row r="1003" spans="1:8">
      <c r="A1003" s="3" t="s">
        <v>2044</v>
      </c>
      <c r="B1003" s="2" t="s">
        <v>2045</v>
      </c>
      <c r="C1003" s="2" t="s">
        <v>4986</v>
      </c>
      <c r="D1003" s="3" t="s">
        <v>3051</v>
      </c>
      <c r="E1003" s="2" t="s">
        <v>4770</v>
      </c>
      <c r="F1003" s="2" t="s">
        <v>4986</v>
      </c>
      <c r="G1003" s="2"/>
      <c r="H1003" s="2" t="s">
        <v>4988</v>
      </c>
    </row>
    <row r="1004" spans="1:8">
      <c r="A1004" s="3" t="s">
        <v>2046</v>
      </c>
      <c r="B1004" s="2" t="s">
        <v>2047</v>
      </c>
      <c r="C1004" s="2" t="s">
        <v>4986</v>
      </c>
      <c r="D1004" s="3" t="s">
        <v>4132</v>
      </c>
      <c r="E1004" s="2" t="s">
        <v>4133</v>
      </c>
      <c r="F1004" s="2" t="s">
        <v>4986</v>
      </c>
      <c r="G1004" s="2"/>
      <c r="H1004" s="2" t="s">
        <v>4988</v>
      </c>
    </row>
    <row r="1005" spans="1:8">
      <c r="A1005" s="3" t="s">
        <v>2046</v>
      </c>
      <c r="B1005" s="2" t="s">
        <v>2047</v>
      </c>
      <c r="C1005" s="2" t="s">
        <v>4986</v>
      </c>
      <c r="D1005" s="3" t="s">
        <v>4134</v>
      </c>
      <c r="E1005" s="2" t="s">
        <v>4135</v>
      </c>
      <c r="F1005" s="2" t="s">
        <v>4986</v>
      </c>
      <c r="G1005" s="2"/>
      <c r="H1005" s="2" t="s">
        <v>4988</v>
      </c>
    </row>
    <row r="1006" spans="1:8">
      <c r="A1006" s="3" t="s">
        <v>2046</v>
      </c>
      <c r="B1006" s="2" t="s">
        <v>2047</v>
      </c>
      <c r="C1006" s="2" t="s">
        <v>4986</v>
      </c>
      <c r="D1006" s="3" t="s">
        <v>2056</v>
      </c>
      <c r="E1006" s="2" t="s">
        <v>4136</v>
      </c>
      <c r="F1006" s="2" t="s">
        <v>4986</v>
      </c>
      <c r="G1006" s="2"/>
      <c r="H1006" s="2" t="s">
        <v>4988</v>
      </c>
    </row>
    <row r="1007" spans="1:8">
      <c r="A1007" s="3" t="s">
        <v>2046</v>
      </c>
      <c r="B1007" s="2" t="s">
        <v>2047</v>
      </c>
      <c r="C1007" s="2" t="s">
        <v>4986</v>
      </c>
      <c r="D1007" s="3" t="s">
        <v>3051</v>
      </c>
      <c r="E1007" s="2" t="s">
        <v>4770</v>
      </c>
      <c r="F1007" s="2" t="s">
        <v>4986</v>
      </c>
      <c r="G1007" s="2"/>
      <c r="H1007" s="2" t="s">
        <v>4988</v>
      </c>
    </row>
    <row r="1008" spans="1:8">
      <c r="A1008" s="3" t="s">
        <v>2048</v>
      </c>
      <c r="B1008" s="2" t="s">
        <v>2049</v>
      </c>
      <c r="C1008" s="2" t="s">
        <v>4986</v>
      </c>
      <c r="D1008" s="3" t="s">
        <v>2018</v>
      </c>
      <c r="E1008" s="2" t="s">
        <v>4112</v>
      </c>
      <c r="F1008" s="2" t="s">
        <v>4986</v>
      </c>
      <c r="G1008" s="2"/>
      <c r="H1008" s="2" t="s">
        <v>4988</v>
      </c>
    </row>
    <row r="1009" spans="1:8">
      <c r="A1009" s="3" t="s">
        <v>2048</v>
      </c>
      <c r="B1009" s="2" t="s">
        <v>2049</v>
      </c>
      <c r="C1009" s="2" t="s">
        <v>4986</v>
      </c>
      <c r="D1009" s="3" t="s">
        <v>2022</v>
      </c>
      <c r="E1009" s="2" t="s">
        <v>4114</v>
      </c>
      <c r="F1009" s="2" t="s">
        <v>4986</v>
      </c>
      <c r="G1009" s="2"/>
      <c r="H1009" s="2" t="s">
        <v>4988</v>
      </c>
    </row>
    <row r="1010" spans="1:8">
      <c r="A1010" s="3" t="s">
        <v>2048</v>
      </c>
      <c r="B1010" s="2" t="s">
        <v>2049</v>
      </c>
      <c r="C1010" s="2" t="s">
        <v>4986</v>
      </c>
      <c r="D1010" s="3" t="s">
        <v>2024</v>
      </c>
      <c r="E1010" s="2" t="s">
        <v>4115</v>
      </c>
      <c r="F1010" s="2" t="s">
        <v>4986</v>
      </c>
      <c r="G1010" s="2"/>
      <c r="H1010" s="2" t="s">
        <v>4988</v>
      </c>
    </row>
    <row r="1011" spans="1:8">
      <c r="A1011" s="3" t="s">
        <v>2048</v>
      </c>
      <c r="B1011" s="2" t="s">
        <v>2049</v>
      </c>
      <c r="C1011" s="2" t="s">
        <v>4986</v>
      </c>
      <c r="D1011" s="3" t="s">
        <v>3051</v>
      </c>
      <c r="E1011" s="2" t="s">
        <v>4770</v>
      </c>
      <c r="F1011" s="2" t="s">
        <v>4986</v>
      </c>
      <c r="G1011" s="2"/>
      <c r="H1011" s="2" t="s">
        <v>4988</v>
      </c>
    </row>
    <row r="1012" spans="1:8">
      <c r="A1012" s="3" t="s">
        <v>2050</v>
      </c>
      <c r="B1012" s="2" t="s">
        <v>2051</v>
      </c>
      <c r="C1012" s="2" t="s">
        <v>4986</v>
      </c>
      <c r="D1012" s="3" t="s">
        <v>1848</v>
      </c>
      <c r="E1012" s="2" t="s">
        <v>3967</v>
      </c>
      <c r="F1012" s="2" t="s">
        <v>4986</v>
      </c>
      <c r="G1012" s="2"/>
      <c r="H1012" s="2" t="s">
        <v>4988</v>
      </c>
    </row>
    <row r="1013" spans="1:8">
      <c r="A1013" s="3" t="s">
        <v>2050</v>
      </c>
      <c r="B1013" s="2" t="s">
        <v>2051</v>
      </c>
      <c r="C1013" s="2" t="s">
        <v>4986</v>
      </c>
      <c r="D1013" s="3" t="s">
        <v>4132</v>
      </c>
      <c r="E1013" s="2" t="s">
        <v>4133</v>
      </c>
      <c r="F1013" s="2" t="s">
        <v>4986</v>
      </c>
      <c r="G1013" s="2"/>
      <c r="H1013" s="2" t="s">
        <v>4988</v>
      </c>
    </row>
    <row r="1014" spans="1:8">
      <c r="A1014" s="3" t="s">
        <v>2050</v>
      </c>
      <c r="B1014" s="2" t="s">
        <v>2051</v>
      </c>
      <c r="C1014" s="2" t="s">
        <v>4986</v>
      </c>
      <c r="D1014" s="3" t="s">
        <v>4134</v>
      </c>
      <c r="E1014" s="2" t="s">
        <v>4135</v>
      </c>
      <c r="F1014" s="2" t="s">
        <v>4986</v>
      </c>
      <c r="G1014" s="2"/>
      <c r="H1014" s="2" t="s">
        <v>4988</v>
      </c>
    </row>
    <row r="1015" spans="1:8">
      <c r="A1015" s="3" t="s">
        <v>2050</v>
      </c>
      <c r="B1015" s="2" t="s">
        <v>2051</v>
      </c>
      <c r="C1015" s="2" t="s">
        <v>4986</v>
      </c>
      <c r="D1015" s="3" t="s">
        <v>2056</v>
      </c>
      <c r="E1015" s="2" t="s">
        <v>4136</v>
      </c>
      <c r="F1015" s="2" t="s">
        <v>4986</v>
      </c>
      <c r="G1015" s="2"/>
      <c r="H1015" s="2" t="s">
        <v>4988</v>
      </c>
    </row>
    <row r="1016" spans="1:8">
      <c r="A1016" s="3" t="s">
        <v>2052</v>
      </c>
      <c r="B1016" s="2" t="s">
        <v>2053</v>
      </c>
      <c r="C1016" s="2" t="s">
        <v>4986</v>
      </c>
      <c r="D1016" s="3" t="s">
        <v>1978</v>
      </c>
      <c r="E1016" s="2" t="s">
        <v>4080</v>
      </c>
      <c r="F1016" s="2" t="s">
        <v>4987</v>
      </c>
      <c r="G1016" s="2"/>
      <c r="H1016" s="2" t="s">
        <v>4988</v>
      </c>
    </row>
    <row r="1017" spans="1:8">
      <c r="A1017" s="3" t="s">
        <v>2052</v>
      </c>
      <c r="B1017" s="2" t="s">
        <v>2053</v>
      </c>
      <c r="C1017" s="2" t="s">
        <v>4986</v>
      </c>
      <c r="D1017" s="3" t="s">
        <v>4082</v>
      </c>
      <c r="E1017" s="2" t="s">
        <v>4083</v>
      </c>
      <c r="F1017" s="2" t="s">
        <v>4986</v>
      </c>
      <c r="G1017" s="2"/>
      <c r="H1017" s="2" t="s">
        <v>4988</v>
      </c>
    </row>
    <row r="1018" spans="1:8">
      <c r="A1018" s="3" t="s">
        <v>2052</v>
      </c>
      <c r="B1018" s="2" t="s">
        <v>2053</v>
      </c>
      <c r="C1018" s="2" t="s">
        <v>4986</v>
      </c>
      <c r="D1018" s="3" t="s">
        <v>4084</v>
      </c>
      <c r="E1018" s="2" t="s">
        <v>4085</v>
      </c>
      <c r="F1018" s="2" t="s">
        <v>4986</v>
      </c>
      <c r="G1018" s="2"/>
      <c r="H1018" s="2" t="s">
        <v>4988</v>
      </c>
    </row>
    <row r="1019" spans="1:8">
      <c r="A1019" s="3" t="s">
        <v>2052</v>
      </c>
      <c r="B1019" s="2" t="s">
        <v>2053</v>
      </c>
      <c r="C1019" s="2" t="s">
        <v>4986</v>
      </c>
      <c r="D1019" s="3" t="s">
        <v>3051</v>
      </c>
      <c r="E1019" s="2" t="s">
        <v>4770</v>
      </c>
      <c r="F1019" s="2" t="s">
        <v>4986</v>
      </c>
      <c r="G1019" s="2"/>
      <c r="H1019" s="2" t="s">
        <v>4988</v>
      </c>
    </row>
    <row r="1020" spans="1:8">
      <c r="A1020" s="3" t="s">
        <v>2054</v>
      </c>
      <c r="B1020" s="2" t="s">
        <v>2055</v>
      </c>
      <c r="C1020" s="2" t="s">
        <v>4986</v>
      </c>
      <c r="D1020" s="3" t="s">
        <v>4132</v>
      </c>
      <c r="E1020" s="2" t="s">
        <v>4133</v>
      </c>
      <c r="F1020" s="2" t="s">
        <v>4986</v>
      </c>
      <c r="G1020" s="2"/>
      <c r="H1020" s="2" t="s">
        <v>4988</v>
      </c>
    </row>
    <row r="1021" spans="1:8">
      <c r="A1021" s="3" t="s">
        <v>2054</v>
      </c>
      <c r="B1021" s="2" t="s">
        <v>2055</v>
      </c>
      <c r="C1021" s="2" t="s">
        <v>4986</v>
      </c>
      <c r="D1021" s="3" t="s">
        <v>4134</v>
      </c>
      <c r="E1021" s="2" t="s">
        <v>4135</v>
      </c>
      <c r="F1021" s="2" t="s">
        <v>4986</v>
      </c>
      <c r="G1021" s="2"/>
      <c r="H1021" s="2" t="s">
        <v>4988</v>
      </c>
    </row>
    <row r="1022" spans="1:8">
      <c r="A1022" s="3" t="s">
        <v>2054</v>
      </c>
      <c r="B1022" s="2" t="s">
        <v>2055</v>
      </c>
      <c r="C1022" s="2" t="s">
        <v>4986</v>
      </c>
      <c r="D1022" s="3" t="s">
        <v>2056</v>
      </c>
      <c r="E1022" s="2" t="s">
        <v>4136</v>
      </c>
      <c r="F1022" s="2" t="s">
        <v>4986</v>
      </c>
      <c r="G1022" s="2"/>
      <c r="H1022" s="2" t="s">
        <v>4988</v>
      </c>
    </row>
    <row r="1023" spans="1:8">
      <c r="A1023" s="3" t="s">
        <v>2054</v>
      </c>
      <c r="B1023" s="2" t="s">
        <v>2055</v>
      </c>
      <c r="C1023" s="2" t="s">
        <v>4986</v>
      </c>
      <c r="D1023" s="3" t="s">
        <v>3051</v>
      </c>
      <c r="E1023" s="2" t="s">
        <v>4770</v>
      </c>
      <c r="F1023" s="2" t="s">
        <v>4986</v>
      </c>
      <c r="G1023" s="2"/>
      <c r="H1023" s="2" t="s">
        <v>4988</v>
      </c>
    </row>
    <row r="1024" spans="1:8">
      <c r="A1024" s="3" t="s">
        <v>2056</v>
      </c>
      <c r="B1024" s="2" t="s">
        <v>2057</v>
      </c>
      <c r="C1024" s="2" t="s">
        <v>4986</v>
      </c>
      <c r="D1024" s="3" t="s">
        <v>1980</v>
      </c>
      <c r="E1024" s="2" t="s">
        <v>4081</v>
      </c>
      <c r="F1024" s="2" t="s">
        <v>4986</v>
      </c>
      <c r="G1024" s="2"/>
      <c r="H1024" s="2" t="s">
        <v>4988</v>
      </c>
    </row>
    <row r="1025" spans="1:8">
      <c r="A1025" s="3" t="s">
        <v>2056</v>
      </c>
      <c r="B1025" s="2" t="s">
        <v>2057</v>
      </c>
      <c r="C1025" s="2" t="s">
        <v>4986</v>
      </c>
      <c r="D1025" s="3" t="s">
        <v>4082</v>
      </c>
      <c r="E1025" s="2" t="s">
        <v>4083</v>
      </c>
      <c r="F1025" s="2" t="s">
        <v>4986</v>
      </c>
      <c r="G1025" s="2"/>
      <c r="H1025" s="2" t="s">
        <v>4988</v>
      </c>
    </row>
    <row r="1026" spans="1:8">
      <c r="A1026" s="3" t="s">
        <v>2056</v>
      </c>
      <c r="B1026" s="2" t="s">
        <v>2057</v>
      </c>
      <c r="C1026" s="2" t="s">
        <v>4986</v>
      </c>
      <c r="D1026" s="3" t="s">
        <v>4084</v>
      </c>
      <c r="E1026" s="2" t="s">
        <v>4085</v>
      </c>
      <c r="F1026" s="2" t="s">
        <v>4986</v>
      </c>
      <c r="G1026" s="2"/>
      <c r="H1026" s="2" t="s">
        <v>4988</v>
      </c>
    </row>
    <row r="1027" spans="1:8">
      <c r="A1027" s="3" t="s">
        <v>2056</v>
      </c>
      <c r="B1027" s="2" t="s">
        <v>2057</v>
      </c>
      <c r="C1027" s="2" t="s">
        <v>4986</v>
      </c>
      <c r="D1027" s="3" t="s">
        <v>4126</v>
      </c>
      <c r="E1027" s="2" t="s">
        <v>4127</v>
      </c>
      <c r="F1027" s="2" t="s">
        <v>4986</v>
      </c>
      <c r="G1027" s="2"/>
      <c r="H1027" s="2" t="s">
        <v>4988</v>
      </c>
    </row>
    <row r="1028" spans="1:8">
      <c r="A1028" s="3" t="s">
        <v>2056</v>
      </c>
      <c r="B1028" s="2" t="s">
        <v>2057</v>
      </c>
      <c r="C1028" s="2" t="s">
        <v>4986</v>
      </c>
      <c r="D1028" s="3" t="s">
        <v>4132</v>
      </c>
      <c r="E1028" s="2" t="s">
        <v>4133</v>
      </c>
      <c r="F1028" s="2" t="s">
        <v>4986</v>
      </c>
      <c r="G1028" s="2"/>
      <c r="H1028" s="2" t="s">
        <v>4988</v>
      </c>
    </row>
    <row r="1029" spans="1:8">
      <c r="A1029" s="3" t="s">
        <v>2056</v>
      </c>
      <c r="B1029" s="2" t="s">
        <v>2057</v>
      </c>
      <c r="C1029" s="2" t="s">
        <v>4986</v>
      </c>
      <c r="D1029" s="3" t="s">
        <v>4134</v>
      </c>
      <c r="E1029" s="2" t="s">
        <v>4135</v>
      </c>
      <c r="F1029" s="2" t="s">
        <v>4986</v>
      </c>
      <c r="G1029" s="2"/>
      <c r="H1029" s="2" t="s">
        <v>4988</v>
      </c>
    </row>
    <row r="1030" spans="1:8">
      <c r="A1030" s="3" t="s">
        <v>2056</v>
      </c>
      <c r="B1030" s="2" t="s">
        <v>2057</v>
      </c>
      <c r="C1030" s="2" t="s">
        <v>4986</v>
      </c>
      <c r="D1030" s="3" t="s">
        <v>2056</v>
      </c>
      <c r="E1030" s="2" t="s">
        <v>4136</v>
      </c>
      <c r="F1030" s="2" t="s">
        <v>4986</v>
      </c>
      <c r="G1030" s="2"/>
      <c r="H1030" s="2" t="s">
        <v>4988</v>
      </c>
    </row>
    <row r="1031" spans="1:8">
      <c r="A1031" s="3" t="s">
        <v>2056</v>
      </c>
      <c r="B1031" s="2" t="s">
        <v>2057</v>
      </c>
      <c r="C1031" s="2" t="s">
        <v>4986</v>
      </c>
      <c r="D1031" s="3" t="s">
        <v>3051</v>
      </c>
      <c r="E1031" s="2" t="s">
        <v>4770</v>
      </c>
      <c r="F1031" s="2" t="s">
        <v>4986</v>
      </c>
      <c r="G1031" s="2"/>
      <c r="H1031" s="2" t="s">
        <v>4988</v>
      </c>
    </row>
    <row r="1032" spans="1:8">
      <c r="A1032" s="3" t="s">
        <v>2058</v>
      </c>
      <c r="B1032" s="2" t="s">
        <v>2059</v>
      </c>
      <c r="C1032" s="2" t="s">
        <v>4986</v>
      </c>
      <c r="D1032" s="3" t="s">
        <v>4137</v>
      </c>
      <c r="E1032" s="2" t="s">
        <v>4138</v>
      </c>
      <c r="F1032" s="2" t="s">
        <v>4987</v>
      </c>
      <c r="G1032" s="2"/>
      <c r="H1032" s="2" t="s">
        <v>4988</v>
      </c>
    </row>
    <row r="1033" spans="1:8">
      <c r="A1033" s="3" t="s">
        <v>2058</v>
      </c>
      <c r="B1033" s="2" t="s">
        <v>2059</v>
      </c>
      <c r="C1033" s="2" t="s">
        <v>4986</v>
      </c>
      <c r="D1033" s="3" t="s">
        <v>4139</v>
      </c>
      <c r="E1033" s="2" t="s">
        <v>4140</v>
      </c>
      <c r="F1033" s="2" t="s">
        <v>4987</v>
      </c>
      <c r="G1033" s="2"/>
      <c r="H1033" s="2" t="s">
        <v>4988</v>
      </c>
    </row>
    <row r="1034" spans="1:8">
      <c r="A1034" s="3" t="s">
        <v>2058</v>
      </c>
      <c r="B1034" s="2" t="s">
        <v>2059</v>
      </c>
      <c r="C1034" s="2" t="s">
        <v>4986</v>
      </c>
      <c r="D1034" s="3" t="s">
        <v>4141</v>
      </c>
      <c r="E1034" s="2" t="s">
        <v>4142</v>
      </c>
      <c r="F1034" s="2" t="s">
        <v>4987</v>
      </c>
      <c r="G1034" s="2"/>
      <c r="H1034" s="2" t="s">
        <v>4988</v>
      </c>
    </row>
    <row r="1035" spans="1:8">
      <c r="A1035" s="3" t="s">
        <v>2058</v>
      </c>
      <c r="B1035" s="2" t="s">
        <v>2059</v>
      </c>
      <c r="C1035" s="2" t="s">
        <v>4986</v>
      </c>
      <c r="D1035" s="3" t="s">
        <v>4143</v>
      </c>
      <c r="E1035" s="2" t="s">
        <v>4144</v>
      </c>
      <c r="F1035" s="2" t="s">
        <v>4987</v>
      </c>
      <c r="G1035" s="2"/>
      <c r="H1035" s="2" t="s">
        <v>4988</v>
      </c>
    </row>
    <row r="1036" spans="1:8">
      <c r="A1036" s="3" t="s">
        <v>2058</v>
      </c>
      <c r="B1036" s="2" t="s">
        <v>2059</v>
      </c>
      <c r="C1036" s="2" t="s">
        <v>4986</v>
      </c>
      <c r="D1036" s="3" t="s">
        <v>3051</v>
      </c>
      <c r="E1036" s="2" t="s">
        <v>4770</v>
      </c>
      <c r="F1036" s="2" t="s">
        <v>4986</v>
      </c>
      <c r="G1036" s="2"/>
      <c r="H1036" s="2" t="s">
        <v>4988</v>
      </c>
    </row>
    <row r="1037" spans="1:8">
      <c r="A1037" s="3" t="s">
        <v>2060</v>
      </c>
      <c r="B1037" s="2" t="s">
        <v>2061</v>
      </c>
      <c r="C1037" s="2" t="s">
        <v>4987</v>
      </c>
      <c r="D1037" s="3" t="s">
        <v>2060</v>
      </c>
      <c r="E1037" s="2" t="s">
        <v>4145</v>
      </c>
      <c r="F1037" s="2" t="s">
        <v>4987</v>
      </c>
      <c r="G1037" s="2"/>
      <c r="H1037" s="2" t="s">
        <v>4988</v>
      </c>
    </row>
    <row r="1038" spans="1:8">
      <c r="A1038" s="3" t="s">
        <v>2062</v>
      </c>
      <c r="B1038" s="2" t="s">
        <v>2063</v>
      </c>
      <c r="C1038" s="2" t="s">
        <v>4987</v>
      </c>
      <c r="D1038" s="3" t="s">
        <v>2062</v>
      </c>
      <c r="E1038" s="2" t="s">
        <v>2063</v>
      </c>
      <c r="F1038" s="2" t="s">
        <v>4987</v>
      </c>
      <c r="G1038" s="2"/>
      <c r="H1038" s="2" t="s">
        <v>4988</v>
      </c>
    </row>
    <row r="1039" spans="1:8">
      <c r="A1039" s="3" t="s">
        <v>2064</v>
      </c>
      <c r="B1039" s="2" t="s">
        <v>2065</v>
      </c>
      <c r="C1039" s="2" t="s">
        <v>4987</v>
      </c>
      <c r="D1039" s="3" t="s">
        <v>2064</v>
      </c>
      <c r="E1039" s="2" t="s">
        <v>4146</v>
      </c>
      <c r="F1039" s="2" t="s">
        <v>4986</v>
      </c>
      <c r="G1039" s="2"/>
      <c r="H1039" s="2" t="s">
        <v>4988</v>
      </c>
    </row>
    <row r="1040" spans="1:8">
      <c r="A1040" s="3" t="s">
        <v>2066</v>
      </c>
      <c r="B1040" s="2" t="s">
        <v>2067</v>
      </c>
      <c r="C1040" s="2" t="s">
        <v>4987</v>
      </c>
      <c r="D1040" s="3" t="s">
        <v>2066</v>
      </c>
      <c r="E1040" s="2" t="s">
        <v>2067</v>
      </c>
      <c r="F1040" s="2" t="s">
        <v>4987</v>
      </c>
      <c r="G1040" s="2"/>
      <c r="H1040" s="2" t="s">
        <v>4988</v>
      </c>
    </row>
    <row r="1041" spans="1:8">
      <c r="A1041" s="3" t="s">
        <v>2068</v>
      </c>
      <c r="B1041" s="2" t="s">
        <v>2069</v>
      </c>
      <c r="C1041" s="2" t="s">
        <v>4987</v>
      </c>
      <c r="D1041" s="3" t="s">
        <v>2068</v>
      </c>
      <c r="E1041" s="2" t="s">
        <v>2069</v>
      </c>
      <c r="F1041" s="2" t="s">
        <v>4987</v>
      </c>
      <c r="G1041" s="2"/>
      <c r="H1041" s="2" t="s">
        <v>4988</v>
      </c>
    </row>
    <row r="1042" spans="1:8">
      <c r="A1042" s="3" t="s">
        <v>2070</v>
      </c>
      <c r="B1042" s="2" t="s">
        <v>2071</v>
      </c>
      <c r="C1042" s="2" t="s">
        <v>4987</v>
      </c>
      <c r="D1042" s="3" t="s">
        <v>4149</v>
      </c>
      <c r="E1042" s="2" t="s">
        <v>4150</v>
      </c>
      <c r="F1042" s="2" t="s">
        <v>4987</v>
      </c>
      <c r="G1042" s="2"/>
      <c r="H1042" s="2" t="s">
        <v>4988</v>
      </c>
    </row>
    <row r="1043" spans="1:8">
      <c r="A1043" s="3" t="s">
        <v>2072</v>
      </c>
      <c r="B1043" s="2" t="s">
        <v>2073</v>
      </c>
      <c r="C1043" s="2" t="s">
        <v>4987</v>
      </c>
      <c r="D1043" s="3" t="s">
        <v>4147</v>
      </c>
      <c r="E1043" s="2" t="s">
        <v>4148</v>
      </c>
      <c r="F1043" s="2" t="s">
        <v>4987</v>
      </c>
      <c r="G1043" s="2"/>
      <c r="H1043" s="2" t="s">
        <v>4988</v>
      </c>
    </row>
    <row r="1044" spans="1:8">
      <c r="A1044" s="3" t="s">
        <v>2074</v>
      </c>
      <c r="B1044" s="2" t="s">
        <v>2075</v>
      </c>
      <c r="C1044" s="2" t="s">
        <v>4987</v>
      </c>
      <c r="D1044" s="3" t="s">
        <v>2074</v>
      </c>
      <c r="E1044" s="2" t="s">
        <v>2075</v>
      </c>
      <c r="F1044" s="2" t="s">
        <v>4987</v>
      </c>
      <c r="G1044" s="2"/>
      <c r="H1044" s="2" t="s">
        <v>4988</v>
      </c>
    </row>
    <row r="1045" spans="1:8">
      <c r="A1045" s="3" t="s">
        <v>2076</v>
      </c>
      <c r="B1045" s="2" t="s">
        <v>2077</v>
      </c>
      <c r="C1045" s="2" t="s">
        <v>4987</v>
      </c>
      <c r="D1045" s="3" t="s">
        <v>2076</v>
      </c>
      <c r="E1045" s="2" t="s">
        <v>4151</v>
      </c>
      <c r="F1045" s="2" t="s">
        <v>4987</v>
      </c>
      <c r="G1045" s="2"/>
      <c r="H1045" s="2" t="s">
        <v>4988</v>
      </c>
    </row>
    <row r="1046" spans="1:8">
      <c r="A1046" s="3" t="s">
        <v>2078</v>
      </c>
      <c r="B1046" s="2" t="s">
        <v>2079</v>
      </c>
      <c r="C1046" s="2" t="s">
        <v>4987</v>
      </c>
      <c r="D1046" s="3" t="s">
        <v>4152</v>
      </c>
      <c r="E1046" s="2" t="s">
        <v>4153</v>
      </c>
      <c r="F1046" s="2" t="s">
        <v>4986</v>
      </c>
      <c r="G1046" s="2"/>
      <c r="H1046" s="2" t="s">
        <v>4988</v>
      </c>
    </row>
    <row r="1047" spans="1:8">
      <c r="A1047" s="3" t="s">
        <v>2080</v>
      </c>
      <c r="B1047" s="2" t="s">
        <v>2081</v>
      </c>
      <c r="C1047" s="2" t="s">
        <v>4987</v>
      </c>
      <c r="D1047" s="3" t="s">
        <v>4152</v>
      </c>
      <c r="E1047" s="2" t="s">
        <v>4153</v>
      </c>
      <c r="F1047" s="2" t="s">
        <v>4986</v>
      </c>
      <c r="G1047" s="2"/>
      <c r="H1047" s="2" t="s">
        <v>4988</v>
      </c>
    </row>
    <row r="1048" spans="1:8">
      <c r="A1048" s="3" t="s">
        <v>2082</v>
      </c>
      <c r="B1048" s="2" t="s">
        <v>2083</v>
      </c>
      <c r="C1048" s="2" t="s">
        <v>4987</v>
      </c>
      <c r="D1048" s="3" t="s">
        <v>2082</v>
      </c>
      <c r="E1048" s="2" t="s">
        <v>4154</v>
      </c>
      <c r="F1048" s="2" t="s">
        <v>4987</v>
      </c>
      <c r="G1048" s="2"/>
      <c r="H1048" s="2" t="s">
        <v>4988</v>
      </c>
    </row>
    <row r="1049" spans="1:8">
      <c r="A1049" s="3" t="s">
        <v>2084</v>
      </c>
      <c r="B1049" s="2" t="s">
        <v>2085</v>
      </c>
      <c r="C1049" s="2" t="s">
        <v>4987</v>
      </c>
      <c r="D1049" s="3" t="s">
        <v>4161</v>
      </c>
      <c r="E1049" s="2" t="s">
        <v>4162</v>
      </c>
      <c r="F1049" s="2" t="s">
        <v>4987</v>
      </c>
      <c r="G1049" s="2"/>
      <c r="H1049" s="2" t="s">
        <v>4988</v>
      </c>
    </row>
    <row r="1050" spans="1:8">
      <c r="A1050" s="3" t="s">
        <v>2086</v>
      </c>
      <c r="B1050" s="2" t="s">
        <v>2087</v>
      </c>
      <c r="C1050" s="2" t="s">
        <v>4987</v>
      </c>
      <c r="D1050" s="3" t="s">
        <v>4163</v>
      </c>
      <c r="E1050" s="2" t="s">
        <v>4164</v>
      </c>
      <c r="F1050" s="2" t="s">
        <v>4987</v>
      </c>
      <c r="G1050" s="2"/>
      <c r="H1050" s="2" t="s">
        <v>4988</v>
      </c>
    </row>
    <row r="1051" spans="1:8">
      <c r="A1051" s="3" t="s">
        <v>2088</v>
      </c>
      <c r="B1051" s="2" t="s">
        <v>2089</v>
      </c>
      <c r="C1051" s="2" t="s">
        <v>4986</v>
      </c>
      <c r="D1051" s="3" t="s">
        <v>2088</v>
      </c>
      <c r="E1051" s="2" t="s">
        <v>4155</v>
      </c>
      <c r="F1051" s="2" t="s">
        <v>4987</v>
      </c>
      <c r="G1051" s="2"/>
      <c r="H1051" s="2" t="s">
        <v>4988</v>
      </c>
    </row>
    <row r="1052" spans="1:8">
      <c r="A1052" s="3" t="s">
        <v>2088</v>
      </c>
      <c r="B1052" s="2" t="s">
        <v>2089</v>
      </c>
      <c r="C1052" s="2" t="s">
        <v>4986</v>
      </c>
      <c r="D1052" s="3" t="s">
        <v>2100</v>
      </c>
      <c r="E1052" s="2" t="s">
        <v>4160</v>
      </c>
      <c r="F1052" s="2" t="s">
        <v>4986</v>
      </c>
      <c r="G1052" s="2"/>
      <c r="H1052" s="2" t="s">
        <v>4988</v>
      </c>
    </row>
    <row r="1053" spans="1:8">
      <c r="A1053" s="3" t="s">
        <v>2090</v>
      </c>
      <c r="B1053" s="2" t="s">
        <v>2091</v>
      </c>
      <c r="C1053" s="2" t="s">
        <v>4987</v>
      </c>
      <c r="D1053" s="3" t="s">
        <v>2090</v>
      </c>
      <c r="E1053" s="2" t="s">
        <v>4156</v>
      </c>
      <c r="F1053" s="2" t="s">
        <v>4987</v>
      </c>
      <c r="G1053" s="2"/>
      <c r="H1053" s="2" t="s">
        <v>4988</v>
      </c>
    </row>
    <row r="1054" spans="1:8">
      <c r="A1054" s="3" t="s">
        <v>2092</v>
      </c>
      <c r="B1054" s="2" t="s">
        <v>2093</v>
      </c>
      <c r="C1054" s="2" t="s">
        <v>4987</v>
      </c>
      <c r="D1054" s="3" t="s">
        <v>2092</v>
      </c>
      <c r="E1054" s="2" t="s">
        <v>2093</v>
      </c>
      <c r="F1054" s="2" t="s">
        <v>4987</v>
      </c>
      <c r="G1054" s="2"/>
      <c r="H1054" s="2" t="s">
        <v>4988</v>
      </c>
    </row>
    <row r="1055" spans="1:8">
      <c r="A1055" s="3" t="s">
        <v>2094</v>
      </c>
      <c r="B1055" s="2" t="s">
        <v>2095</v>
      </c>
      <c r="C1055" s="2" t="s">
        <v>4987</v>
      </c>
      <c r="D1055" s="3" t="s">
        <v>2094</v>
      </c>
      <c r="E1055" s="2" t="s">
        <v>4157</v>
      </c>
      <c r="F1055" s="2" t="s">
        <v>4987</v>
      </c>
      <c r="G1055" s="2"/>
      <c r="H1055" s="2" t="s">
        <v>4988</v>
      </c>
    </row>
    <row r="1056" spans="1:8">
      <c r="A1056" s="3" t="s">
        <v>2096</v>
      </c>
      <c r="B1056" s="2" t="s">
        <v>2097</v>
      </c>
      <c r="C1056" s="2" t="s">
        <v>4986</v>
      </c>
      <c r="D1056" s="3" t="s">
        <v>4158</v>
      </c>
      <c r="E1056" s="2" t="s">
        <v>4159</v>
      </c>
      <c r="F1056" s="2" t="s">
        <v>4986</v>
      </c>
      <c r="G1056" s="2"/>
      <c r="H1056" s="2" t="s">
        <v>4988</v>
      </c>
    </row>
    <row r="1057" spans="1:8">
      <c r="A1057" s="3" t="s">
        <v>2096</v>
      </c>
      <c r="B1057" s="2" t="s">
        <v>2097</v>
      </c>
      <c r="C1057" s="2" t="s">
        <v>4986</v>
      </c>
      <c r="D1057" s="3" t="s">
        <v>4198</v>
      </c>
      <c r="E1057" s="2" t="s">
        <v>4199</v>
      </c>
      <c r="F1057" s="2" t="s">
        <v>4986</v>
      </c>
      <c r="G1057" s="2"/>
      <c r="H1057" s="2" t="s">
        <v>4988</v>
      </c>
    </row>
    <row r="1058" spans="1:8">
      <c r="A1058" s="3" t="s">
        <v>2098</v>
      </c>
      <c r="B1058" s="2" t="s">
        <v>2099</v>
      </c>
      <c r="C1058" s="2" t="s">
        <v>4986</v>
      </c>
      <c r="D1058" s="3" t="s">
        <v>4158</v>
      </c>
      <c r="E1058" s="2" t="s">
        <v>4159</v>
      </c>
      <c r="F1058" s="2" t="s">
        <v>4986</v>
      </c>
      <c r="G1058" s="2"/>
      <c r="H1058" s="2" t="s">
        <v>4988</v>
      </c>
    </row>
    <row r="1059" spans="1:8">
      <c r="A1059" s="3" t="s">
        <v>2098</v>
      </c>
      <c r="B1059" s="2" t="s">
        <v>2099</v>
      </c>
      <c r="C1059" s="2" t="s">
        <v>4986</v>
      </c>
      <c r="D1059" s="3" t="s">
        <v>4198</v>
      </c>
      <c r="E1059" s="2" t="s">
        <v>4199</v>
      </c>
      <c r="F1059" s="2" t="s">
        <v>4986</v>
      </c>
      <c r="G1059" s="2"/>
      <c r="H1059" s="2" t="s">
        <v>4988</v>
      </c>
    </row>
    <row r="1060" spans="1:8">
      <c r="A1060" s="3" t="s">
        <v>2100</v>
      </c>
      <c r="B1060" s="2" t="s">
        <v>2101</v>
      </c>
      <c r="C1060" s="2" t="s">
        <v>4987</v>
      </c>
      <c r="D1060" s="3" t="s">
        <v>2100</v>
      </c>
      <c r="E1060" s="2" t="s">
        <v>4160</v>
      </c>
      <c r="F1060" s="2" t="s">
        <v>4986</v>
      </c>
      <c r="G1060" s="2"/>
      <c r="H1060" s="2" t="s">
        <v>4988</v>
      </c>
    </row>
    <row r="1061" spans="1:8">
      <c r="A1061" s="3" t="s">
        <v>2102</v>
      </c>
      <c r="B1061" s="2" t="s">
        <v>2103</v>
      </c>
      <c r="C1061" s="2" t="s">
        <v>4987</v>
      </c>
      <c r="D1061" s="3" t="s">
        <v>2102</v>
      </c>
      <c r="E1061" s="2" t="s">
        <v>2103</v>
      </c>
      <c r="F1061" s="2" t="s">
        <v>4987</v>
      </c>
      <c r="G1061" s="2"/>
      <c r="H1061" s="2" t="s">
        <v>4988</v>
      </c>
    </row>
    <row r="1062" spans="1:8">
      <c r="A1062" s="3" t="s">
        <v>2104</v>
      </c>
      <c r="B1062" s="2" t="s">
        <v>2105</v>
      </c>
      <c r="C1062" s="2" t="s">
        <v>4987</v>
      </c>
      <c r="D1062" s="3" t="s">
        <v>2104</v>
      </c>
      <c r="E1062" s="2" t="s">
        <v>2105</v>
      </c>
      <c r="F1062" s="2" t="s">
        <v>4987</v>
      </c>
      <c r="G1062" s="2"/>
      <c r="H1062" s="2" t="s">
        <v>4988</v>
      </c>
    </row>
    <row r="1063" spans="1:8">
      <c r="A1063" s="3" t="s">
        <v>2106</v>
      </c>
      <c r="B1063" s="2" t="s">
        <v>2107</v>
      </c>
      <c r="C1063" s="2" t="s">
        <v>4986</v>
      </c>
      <c r="D1063" s="3" t="s">
        <v>4165</v>
      </c>
      <c r="E1063" s="2" t="s">
        <v>4166</v>
      </c>
      <c r="F1063" s="2" t="s">
        <v>4987</v>
      </c>
      <c r="G1063" s="2"/>
      <c r="H1063" s="2" t="s">
        <v>4988</v>
      </c>
    </row>
    <row r="1064" spans="1:8">
      <c r="A1064" s="3" t="s">
        <v>2106</v>
      </c>
      <c r="B1064" s="2" t="s">
        <v>2107</v>
      </c>
      <c r="C1064" s="2" t="s">
        <v>4986</v>
      </c>
      <c r="D1064" s="3" t="s">
        <v>4167</v>
      </c>
      <c r="E1064" s="2" t="s">
        <v>2107</v>
      </c>
      <c r="F1064" s="2" t="s">
        <v>4987</v>
      </c>
      <c r="G1064" s="2"/>
      <c r="H1064" s="2" t="s">
        <v>4988</v>
      </c>
    </row>
    <row r="1065" spans="1:8">
      <c r="A1065" s="3" t="s">
        <v>2108</v>
      </c>
      <c r="B1065" s="2" t="s">
        <v>2109</v>
      </c>
      <c r="C1065" s="2" t="s">
        <v>4986</v>
      </c>
      <c r="D1065" s="3" t="s">
        <v>4168</v>
      </c>
      <c r="E1065" s="2" t="s">
        <v>4169</v>
      </c>
      <c r="F1065" s="2" t="s">
        <v>4987</v>
      </c>
      <c r="G1065" s="2"/>
      <c r="H1065" s="2" t="s">
        <v>4988</v>
      </c>
    </row>
    <row r="1066" spans="1:8">
      <c r="A1066" s="3" t="s">
        <v>2108</v>
      </c>
      <c r="B1066" s="2" t="s">
        <v>2109</v>
      </c>
      <c r="C1066" s="2" t="s">
        <v>4986</v>
      </c>
      <c r="D1066" s="3" t="s">
        <v>4170</v>
      </c>
      <c r="E1066" s="2" t="s">
        <v>4171</v>
      </c>
      <c r="F1066" s="2" t="s">
        <v>4987</v>
      </c>
      <c r="G1066" s="2"/>
      <c r="H1066" s="2" t="s">
        <v>4988</v>
      </c>
    </row>
    <row r="1067" spans="1:8">
      <c r="A1067" s="3" t="s">
        <v>2110</v>
      </c>
      <c r="B1067" s="2" t="s">
        <v>2111</v>
      </c>
      <c r="C1067" s="2" t="s">
        <v>4987</v>
      </c>
      <c r="D1067" s="3" t="s">
        <v>2110</v>
      </c>
      <c r="E1067" s="2" t="s">
        <v>2111</v>
      </c>
      <c r="F1067" s="2" t="s">
        <v>4987</v>
      </c>
      <c r="G1067" s="2"/>
      <c r="H1067" s="2" t="s">
        <v>4988</v>
      </c>
    </row>
    <row r="1068" spans="1:8">
      <c r="A1068" s="3" t="s">
        <v>2112</v>
      </c>
      <c r="B1068" s="2" t="s">
        <v>2113</v>
      </c>
      <c r="C1068" s="2" t="s">
        <v>4987</v>
      </c>
      <c r="D1068" s="3" t="s">
        <v>2112</v>
      </c>
      <c r="E1068" s="2" t="s">
        <v>4172</v>
      </c>
      <c r="F1068" s="2" t="s">
        <v>4987</v>
      </c>
      <c r="G1068" s="2"/>
      <c r="H1068" s="2" t="s">
        <v>4988</v>
      </c>
    </row>
    <row r="1069" spans="1:8">
      <c r="A1069" s="3" t="s">
        <v>2114</v>
      </c>
      <c r="B1069" s="2" t="s">
        <v>2115</v>
      </c>
      <c r="C1069" s="2" t="s">
        <v>4987</v>
      </c>
      <c r="D1069" s="3" t="s">
        <v>2114</v>
      </c>
      <c r="E1069" s="2" t="s">
        <v>4173</v>
      </c>
      <c r="F1069" s="2" t="s">
        <v>4986</v>
      </c>
      <c r="G1069" s="2"/>
      <c r="H1069" s="2" t="s">
        <v>4988</v>
      </c>
    </row>
    <row r="1070" spans="1:8">
      <c r="A1070" s="3" t="s">
        <v>2116</v>
      </c>
      <c r="B1070" s="2" t="s">
        <v>2117</v>
      </c>
      <c r="C1070" s="2" t="s">
        <v>4986</v>
      </c>
      <c r="D1070" s="3" t="s">
        <v>2116</v>
      </c>
      <c r="E1070" s="2" t="s">
        <v>4174</v>
      </c>
      <c r="F1070" s="2" t="s">
        <v>4987</v>
      </c>
      <c r="G1070" s="2"/>
      <c r="H1070" s="2" t="s">
        <v>4988</v>
      </c>
    </row>
    <row r="1071" spans="1:8">
      <c r="A1071" s="3" t="s">
        <v>2116</v>
      </c>
      <c r="B1071" s="2" t="s">
        <v>2117</v>
      </c>
      <c r="C1071" s="2" t="s">
        <v>4986</v>
      </c>
      <c r="D1071" s="3" t="s">
        <v>2120</v>
      </c>
      <c r="E1071" s="2" t="s">
        <v>4175</v>
      </c>
      <c r="F1071" s="2" t="s">
        <v>4987</v>
      </c>
      <c r="G1071" s="2"/>
      <c r="H1071" s="2" t="s">
        <v>4988</v>
      </c>
    </row>
    <row r="1072" spans="1:8">
      <c r="A1072" s="3" t="s">
        <v>2118</v>
      </c>
      <c r="B1072" s="2" t="s">
        <v>2119</v>
      </c>
      <c r="C1072" s="2" t="s">
        <v>4987</v>
      </c>
      <c r="D1072" s="3" t="s">
        <v>2118</v>
      </c>
      <c r="E1072" s="2" t="s">
        <v>2119</v>
      </c>
      <c r="F1072" s="2" t="s">
        <v>4987</v>
      </c>
      <c r="G1072" s="2"/>
      <c r="H1072" s="2" t="s">
        <v>4988</v>
      </c>
    </row>
    <row r="1073" spans="1:8">
      <c r="A1073" s="3" t="s">
        <v>2120</v>
      </c>
      <c r="B1073" s="2" t="s">
        <v>2121</v>
      </c>
      <c r="C1073" s="2" t="s">
        <v>4986</v>
      </c>
      <c r="D1073" s="3" t="s">
        <v>4176</v>
      </c>
      <c r="E1073" s="2" t="s">
        <v>4177</v>
      </c>
      <c r="F1073" s="2" t="s">
        <v>4987</v>
      </c>
      <c r="G1073" s="2"/>
      <c r="H1073" s="2" t="s">
        <v>4988</v>
      </c>
    </row>
    <row r="1074" spans="1:8">
      <c r="A1074" s="3" t="s">
        <v>2120</v>
      </c>
      <c r="B1074" s="2" t="s">
        <v>2121</v>
      </c>
      <c r="C1074" s="2" t="s">
        <v>4986</v>
      </c>
      <c r="D1074" s="3" t="s">
        <v>4230</v>
      </c>
      <c r="E1074" s="2" t="s">
        <v>4231</v>
      </c>
      <c r="F1074" s="2" t="s">
        <v>4986</v>
      </c>
      <c r="G1074" s="2"/>
      <c r="H1074" s="2" t="s">
        <v>4988</v>
      </c>
    </row>
    <row r="1075" spans="1:8">
      <c r="A1075" s="3" t="s">
        <v>2122</v>
      </c>
      <c r="B1075" s="2" t="s">
        <v>2123</v>
      </c>
      <c r="C1075" s="2" t="s">
        <v>4987</v>
      </c>
      <c r="D1075" s="3" t="s">
        <v>2126</v>
      </c>
      <c r="E1075" s="2" t="s">
        <v>4180</v>
      </c>
      <c r="F1075" s="2" t="s">
        <v>4986</v>
      </c>
      <c r="G1075" s="2"/>
      <c r="H1075" s="2" t="s">
        <v>4988</v>
      </c>
    </row>
    <row r="1076" spans="1:8">
      <c r="A1076" s="3" t="s">
        <v>2124</v>
      </c>
      <c r="B1076" s="2" t="s">
        <v>2125</v>
      </c>
      <c r="C1076" s="2" t="s">
        <v>4987</v>
      </c>
      <c r="D1076" s="3" t="s">
        <v>2122</v>
      </c>
      <c r="E1076" s="2" t="s">
        <v>4178</v>
      </c>
      <c r="F1076" s="2" t="s">
        <v>4986</v>
      </c>
      <c r="G1076" s="2"/>
      <c r="H1076" s="2" t="s">
        <v>4988</v>
      </c>
    </row>
    <row r="1077" spans="1:8">
      <c r="A1077" s="3" t="s">
        <v>2126</v>
      </c>
      <c r="B1077" s="2" t="s">
        <v>2127</v>
      </c>
      <c r="C1077" s="2" t="s">
        <v>4986</v>
      </c>
      <c r="D1077" s="3" t="s">
        <v>2122</v>
      </c>
      <c r="E1077" s="2" t="s">
        <v>4178</v>
      </c>
      <c r="F1077" s="2" t="s">
        <v>4986</v>
      </c>
      <c r="G1077" s="2"/>
      <c r="H1077" s="2" t="s">
        <v>4988</v>
      </c>
    </row>
    <row r="1078" spans="1:8">
      <c r="A1078" s="3" t="s">
        <v>2126</v>
      </c>
      <c r="B1078" s="2" t="s">
        <v>2127</v>
      </c>
      <c r="C1078" s="2" t="s">
        <v>4986</v>
      </c>
      <c r="D1078" s="3" t="s">
        <v>2150</v>
      </c>
      <c r="E1078" s="2" t="s">
        <v>4191</v>
      </c>
      <c r="F1078" s="2" t="s">
        <v>4986</v>
      </c>
      <c r="G1078" s="2"/>
      <c r="H1078" s="2" t="s">
        <v>4988</v>
      </c>
    </row>
    <row r="1079" spans="1:8">
      <c r="A1079" s="3" t="s">
        <v>2128</v>
      </c>
      <c r="B1079" s="2" t="s">
        <v>2129</v>
      </c>
      <c r="C1079" s="2" t="s">
        <v>4987</v>
      </c>
      <c r="D1079" s="3" t="s">
        <v>2130</v>
      </c>
      <c r="E1079" s="2" t="s">
        <v>4182</v>
      </c>
      <c r="F1079" s="2" t="s">
        <v>4987</v>
      </c>
      <c r="G1079" s="2"/>
      <c r="H1079" s="2" t="s">
        <v>4988</v>
      </c>
    </row>
    <row r="1080" spans="1:8">
      <c r="A1080" s="3" t="s">
        <v>2130</v>
      </c>
      <c r="B1080" s="2" t="s">
        <v>2131</v>
      </c>
      <c r="C1080" s="2" t="s">
        <v>4987</v>
      </c>
      <c r="D1080" s="3" t="s">
        <v>2128</v>
      </c>
      <c r="E1080" s="2" t="s">
        <v>4181</v>
      </c>
      <c r="F1080" s="2" t="s">
        <v>4987</v>
      </c>
      <c r="G1080" s="2"/>
      <c r="H1080" s="2" t="s">
        <v>4988</v>
      </c>
    </row>
    <row r="1081" spans="1:8">
      <c r="A1081" s="3" t="s">
        <v>2132</v>
      </c>
      <c r="B1081" s="2" t="s">
        <v>2133</v>
      </c>
      <c r="C1081" s="2" t="s">
        <v>4987</v>
      </c>
      <c r="D1081" s="3" t="s">
        <v>2134</v>
      </c>
      <c r="E1081" s="2" t="s">
        <v>4184</v>
      </c>
      <c r="F1081" s="2" t="s">
        <v>4986</v>
      </c>
      <c r="G1081" s="2"/>
      <c r="H1081" s="2" t="s">
        <v>4988</v>
      </c>
    </row>
    <row r="1082" spans="1:8">
      <c r="A1082" s="3" t="s">
        <v>2134</v>
      </c>
      <c r="B1082" s="2" t="s">
        <v>2135</v>
      </c>
      <c r="C1082" s="2" t="s">
        <v>4987</v>
      </c>
      <c r="D1082" s="3" t="s">
        <v>2132</v>
      </c>
      <c r="E1082" s="2" t="s">
        <v>4183</v>
      </c>
      <c r="F1082" s="2" t="s">
        <v>4987</v>
      </c>
      <c r="G1082" s="2"/>
      <c r="H1082" s="2" t="s">
        <v>4988</v>
      </c>
    </row>
    <row r="1083" spans="1:8">
      <c r="A1083" s="3" t="s">
        <v>2136</v>
      </c>
      <c r="B1083" s="2" t="s">
        <v>2137</v>
      </c>
      <c r="C1083" s="2" t="s">
        <v>4987</v>
      </c>
      <c r="D1083" s="3" t="s">
        <v>2136</v>
      </c>
      <c r="E1083" s="2" t="s">
        <v>2137</v>
      </c>
      <c r="F1083" s="2" t="s">
        <v>4987</v>
      </c>
      <c r="G1083" s="2"/>
      <c r="H1083" s="2" t="s">
        <v>4988</v>
      </c>
    </row>
    <row r="1084" spans="1:8">
      <c r="A1084" s="3" t="s">
        <v>2138</v>
      </c>
      <c r="B1084" s="2" t="s">
        <v>2139</v>
      </c>
      <c r="C1084" s="2" t="s">
        <v>4987</v>
      </c>
      <c r="D1084" s="3" t="s">
        <v>2138</v>
      </c>
      <c r="E1084" s="2" t="s">
        <v>4185</v>
      </c>
      <c r="F1084" s="2" t="s">
        <v>4987</v>
      </c>
      <c r="G1084" s="2"/>
      <c r="H1084" s="2" t="s">
        <v>4988</v>
      </c>
    </row>
    <row r="1085" spans="1:8">
      <c r="A1085" s="3" t="s">
        <v>2140</v>
      </c>
      <c r="B1085" s="2" t="s">
        <v>2141</v>
      </c>
      <c r="C1085" s="2" t="s">
        <v>4986</v>
      </c>
      <c r="D1085" s="3" t="s">
        <v>2064</v>
      </c>
      <c r="E1085" s="2" t="s">
        <v>4146</v>
      </c>
      <c r="F1085" s="2" t="s">
        <v>4986</v>
      </c>
      <c r="G1085" s="2"/>
      <c r="H1085" s="2" t="s">
        <v>4988</v>
      </c>
    </row>
    <row r="1086" spans="1:8">
      <c r="A1086" s="3" t="s">
        <v>2140</v>
      </c>
      <c r="B1086" s="2" t="s">
        <v>2141</v>
      </c>
      <c r="C1086" s="2" t="s">
        <v>4986</v>
      </c>
      <c r="D1086" s="3" t="s">
        <v>2140</v>
      </c>
      <c r="E1086" s="2" t="s">
        <v>4186</v>
      </c>
      <c r="F1086" s="2" t="s">
        <v>4987</v>
      </c>
      <c r="G1086" s="2"/>
      <c r="H1086" s="2" t="s">
        <v>4988</v>
      </c>
    </row>
    <row r="1087" spans="1:8">
      <c r="A1087" s="3" t="s">
        <v>2142</v>
      </c>
      <c r="B1087" s="2" t="s">
        <v>2143</v>
      </c>
      <c r="C1087" s="2" t="s">
        <v>4986</v>
      </c>
      <c r="D1087" s="3" t="s">
        <v>2126</v>
      </c>
      <c r="E1087" s="2" t="s">
        <v>4180</v>
      </c>
      <c r="F1087" s="2" t="s">
        <v>4986</v>
      </c>
      <c r="G1087" s="2" t="s">
        <v>233</v>
      </c>
      <c r="H1087" s="2" t="s">
        <v>4988</v>
      </c>
    </row>
    <row r="1088" spans="1:8">
      <c r="A1088" s="3" t="s">
        <v>2142</v>
      </c>
      <c r="B1088" s="2" t="s">
        <v>2143</v>
      </c>
      <c r="C1088" s="2" t="s">
        <v>4986</v>
      </c>
      <c r="D1088" s="3" t="s">
        <v>4187</v>
      </c>
      <c r="E1088" s="2" t="s">
        <v>4188</v>
      </c>
      <c r="F1088" s="2" t="s">
        <v>4986</v>
      </c>
      <c r="G1088" s="2"/>
      <c r="H1088" s="2" t="s">
        <v>4988</v>
      </c>
    </row>
    <row r="1089" spans="1:8">
      <c r="A1089" s="3" t="s">
        <v>2144</v>
      </c>
      <c r="B1089" s="2" t="s">
        <v>2145</v>
      </c>
      <c r="C1089" s="2" t="s">
        <v>4987</v>
      </c>
      <c r="D1089" s="3" t="s">
        <v>4187</v>
      </c>
      <c r="E1089" s="2" t="s">
        <v>4188</v>
      </c>
      <c r="F1089" s="2" t="s">
        <v>4986</v>
      </c>
      <c r="G1089" s="2"/>
      <c r="H1089" s="2" t="s">
        <v>4988</v>
      </c>
    </row>
    <row r="1090" spans="1:8">
      <c r="A1090" s="3" t="s">
        <v>2146</v>
      </c>
      <c r="B1090" s="2" t="s">
        <v>2147</v>
      </c>
      <c r="C1090" s="2" t="s">
        <v>4986</v>
      </c>
      <c r="D1090" s="3" t="s">
        <v>2114</v>
      </c>
      <c r="E1090" s="2" t="s">
        <v>4173</v>
      </c>
      <c r="F1090" s="2" t="s">
        <v>4986</v>
      </c>
      <c r="G1090" s="2"/>
      <c r="H1090" s="2" t="s">
        <v>4988</v>
      </c>
    </row>
    <row r="1091" spans="1:8">
      <c r="A1091" s="3" t="s">
        <v>2146</v>
      </c>
      <c r="B1091" s="2" t="s">
        <v>2147</v>
      </c>
      <c r="C1091" s="2" t="s">
        <v>4986</v>
      </c>
      <c r="D1091" s="3" t="s">
        <v>2146</v>
      </c>
      <c r="E1091" s="2" t="s">
        <v>4189</v>
      </c>
      <c r="F1091" s="2" t="s">
        <v>4987</v>
      </c>
      <c r="G1091" s="2"/>
      <c r="H1091" s="2" t="s">
        <v>4988</v>
      </c>
    </row>
    <row r="1092" spans="1:8">
      <c r="A1092" s="3" t="s">
        <v>2146</v>
      </c>
      <c r="B1092" s="2" t="s">
        <v>2147</v>
      </c>
      <c r="C1092" s="2" t="s">
        <v>4986</v>
      </c>
      <c r="D1092" s="3" t="s">
        <v>4213</v>
      </c>
      <c r="E1092" s="2" t="s">
        <v>4214</v>
      </c>
      <c r="F1092" s="2" t="s">
        <v>4987</v>
      </c>
      <c r="G1092" s="2"/>
      <c r="H1092" s="2" t="s">
        <v>4988</v>
      </c>
    </row>
    <row r="1093" spans="1:8">
      <c r="A1093" s="3" t="s">
        <v>2148</v>
      </c>
      <c r="B1093" s="2" t="s">
        <v>2149</v>
      </c>
      <c r="C1093" s="2" t="s">
        <v>4987</v>
      </c>
      <c r="D1093" s="3" t="s">
        <v>2148</v>
      </c>
      <c r="E1093" s="2" t="s">
        <v>4190</v>
      </c>
      <c r="F1093" s="2" t="s">
        <v>4987</v>
      </c>
      <c r="G1093" s="2"/>
      <c r="H1093" s="2" t="s">
        <v>4988</v>
      </c>
    </row>
    <row r="1094" spans="1:8">
      <c r="A1094" s="3" t="s">
        <v>2150</v>
      </c>
      <c r="B1094" s="2" t="s">
        <v>2151</v>
      </c>
      <c r="C1094" s="2" t="s">
        <v>4987</v>
      </c>
      <c r="D1094" s="3" t="s">
        <v>2150</v>
      </c>
      <c r="E1094" s="2" t="s">
        <v>4191</v>
      </c>
      <c r="F1094" s="2" t="s">
        <v>4986</v>
      </c>
      <c r="G1094" s="2"/>
      <c r="H1094" s="2" t="s">
        <v>4988</v>
      </c>
    </row>
    <row r="1095" spans="1:8">
      <c r="A1095" s="3" t="s">
        <v>2152</v>
      </c>
      <c r="B1095" s="2" t="s">
        <v>2153</v>
      </c>
      <c r="C1095" s="2" t="s">
        <v>4987</v>
      </c>
      <c r="D1095" s="3" t="s">
        <v>2152</v>
      </c>
      <c r="E1095" s="2" t="s">
        <v>2153</v>
      </c>
      <c r="F1095" s="2" t="s">
        <v>4987</v>
      </c>
      <c r="G1095" s="2"/>
      <c r="H1095" s="2" t="s">
        <v>4988</v>
      </c>
    </row>
    <row r="1096" spans="1:8">
      <c r="A1096" s="3" t="s">
        <v>2154</v>
      </c>
      <c r="B1096" s="2" t="s">
        <v>2155</v>
      </c>
      <c r="C1096" s="2" t="s">
        <v>4987</v>
      </c>
      <c r="D1096" s="3" t="s">
        <v>2154</v>
      </c>
      <c r="E1096" s="2" t="s">
        <v>2155</v>
      </c>
      <c r="F1096" s="2" t="s">
        <v>4987</v>
      </c>
      <c r="G1096" s="2"/>
      <c r="H1096" s="2" t="s">
        <v>4988</v>
      </c>
    </row>
    <row r="1097" spans="1:8">
      <c r="A1097" s="3" t="s">
        <v>2156</v>
      </c>
      <c r="B1097" s="2" t="s">
        <v>2157</v>
      </c>
      <c r="C1097" s="2" t="s">
        <v>4986</v>
      </c>
      <c r="D1097" s="3" t="s">
        <v>4192</v>
      </c>
      <c r="E1097" s="2" t="s">
        <v>4193</v>
      </c>
      <c r="F1097" s="2" t="s">
        <v>4986</v>
      </c>
      <c r="G1097" s="2"/>
      <c r="H1097" s="2" t="s">
        <v>4988</v>
      </c>
    </row>
    <row r="1098" spans="1:8">
      <c r="A1098" s="3" t="s">
        <v>2156</v>
      </c>
      <c r="B1098" s="2" t="s">
        <v>2157</v>
      </c>
      <c r="C1098" s="2" t="s">
        <v>4986</v>
      </c>
      <c r="D1098" s="3" t="s">
        <v>4763</v>
      </c>
      <c r="E1098" s="2" t="s">
        <v>4764</v>
      </c>
      <c r="F1098" s="2" t="s">
        <v>4986</v>
      </c>
      <c r="G1098" s="2"/>
      <c r="H1098" s="2" t="s">
        <v>4988</v>
      </c>
    </row>
    <row r="1099" spans="1:8">
      <c r="A1099" s="3" t="s">
        <v>2158</v>
      </c>
      <c r="B1099" s="2" t="s">
        <v>2159</v>
      </c>
      <c r="C1099" s="2" t="s">
        <v>4986</v>
      </c>
      <c r="D1099" s="3" t="s">
        <v>4192</v>
      </c>
      <c r="E1099" s="2" t="s">
        <v>4193</v>
      </c>
      <c r="F1099" s="2" t="s">
        <v>4986</v>
      </c>
      <c r="G1099" s="2"/>
      <c r="H1099" s="2" t="s">
        <v>4988</v>
      </c>
    </row>
    <row r="1100" spans="1:8">
      <c r="A1100" s="3" t="s">
        <v>2158</v>
      </c>
      <c r="B1100" s="2" t="s">
        <v>2159</v>
      </c>
      <c r="C1100" s="2" t="s">
        <v>4986</v>
      </c>
      <c r="D1100" s="3" t="s">
        <v>4763</v>
      </c>
      <c r="E1100" s="2" t="s">
        <v>4764</v>
      </c>
      <c r="F1100" s="2" t="s">
        <v>4986</v>
      </c>
      <c r="G1100" s="2"/>
      <c r="H1100" s="2" t="s">
        <v>4988</v>
      </c>
    </row>
    <row r="1101" spans="1:8">
      <c r="A1101" s="3" t="s">
        <v>2160</v>
      </c>
      <c r="B1101" s="2" t="s">
        <v>2161</v>
      </c>
      <c r="C1101" s="2" t="s">
        <v>4987</v>
      </c>
      <c r="D1101" s="3" t="s">
        <v>2160</v>
      </c>
      <c r="E1101" s="2" t="s">
        <v>4194</v>
      </c>
      <c r="F1101" s="2" t="s">
        <v>4987</v>
      </c>
      <c r="G1101" s="2"/>
      <c r="H1101" s="2" t="s">
        <v>4988</v>
      </c>
    </row>
    <row r="1102" spans="1:8">
      <c r="A1102" s="3" t="s">
        <v>2162</v>
      </c>
      <c r="B1102" s="2" t="s">
        <v>2163</v>
      </c>
      <c r="C1102" s="2" t="s">
        <v>4987</v>
      </c>
      <c r="D1102" s="3" t="s">
        <v>4195</v>
      </c>
      <c r="E1102" s="2" t="s">
        <v>4196</v>
      </c>
      <c r="F1102" s="2" t="s">
        <v>4986</v>
      </c>
      <c r="G1102" s="2"/>
      <c r="H1102" s="2" t="s">
        <v>4988</v>
      </c>
    </row>
    <row r="1103" spans="1:8">
      <c r="A1103" s="3" t="s">
        <v>2164</v>
      </c>
      <c r="B1103" s="2" t="s">
        <v>2165</v>
      </c>
      <c r="C1103" s="2" t="s">
        <v>4986</v>
      </c>
      <c r="D1103" s="3" t="s">
        <v>4195</v>
      </c>
      <c r="E1103" s="2" t="s">
        <v>4196</v>
      </c>
      <c r="F1103" s="2" t="s">
        <v>4986</v>
      </c>
      <c r="G1103" s="2"/>
      <c r="H1103" s="2" t="s">
        <v>4988</v>
      </c>
    </row>
    <row r="1104" spans="1:8">
      <c r="A1104" s="3" t="s">
        <v>2164</v>
      </c>
      <c r="B1104" s="2" t="s">
        <v>2165</v>
      </c>
      <c r="C1104" s="2" t="s">
        <v>4986</v>
      </c>
      <c r="D1104" s="3" t="s">
        <v>4247</v>
      </c>
      <c r="E1104" s="2" t="s">
        <v>2235</v>
      </c>
      <c r="F1104" s="2" t="s">
        <v>4986</v>
      </c>
      <c r="G1104" s="2"/>
      <c r="H1104" s="2" t="s">
        <v>4988</v>
      </c>
    </row>
    <row r="1105" spans="1:8">
      <c r="A1105" s="3" t="s">
        <v>2166</v>
      </c>
      <c r="B1105" s="2" t="s">
        <v>2167</v>
      </c>
      <c r="C1105" s="2" t="s">
        <v>4987</v>
      </c>
      <c r="D1105" s="3" t="s">
        <v>2166</v>
      </c>
      <c r="E1105" s="2" t="s">
        <v>4197</v>
      </c>
      <c r="F1105" s="2" t="s">
        <v>4987</v>
      </c>
      <c r="G1105" s="2"/>
      <c r="H1105" s="2" t="s">
        <v>4988</v>
      </c>
    </row>
    <row r="1106" spans="1:8">
      <c r="A1106" s="3" t="s">
        <v>2168</v>
      </c>
      <c r="B1106" s="2" t="s">
        <v>2169</v>
      </c>
      <c r="C1106" s="2" t="s">
        <v>4987</v>
      </c>
      <c r="D1106" s="3" t="s">
        <v>4198</v>
      </c>
      <c r="E1106" s="2" t="s">
        <v>4199</v>
      </c>
      <c r="F1106" s="2" t="s">
        <v>4986</v>
      </c>
      <c r="G1106" s="2"/>
      <c r="H1106" s="2" t="s">
        <v>4988</v>
      </c>
    </row>
    <row r="1107" spans="1:8">
      <c r="A1107" s="3" t="s">
        <v>2170</v>
      </c>
      <c r="B1107" s="2" t="s">
        <v>2171</v>
      </c>
      <c r="C1107" s="2" t="s">
        <v>4987</v>
      </c>
      <c r="D1107" s="3" t="s">
        <v>4198</v>
      </c>
      <c r="E1107" s="2" t="s">
        <v>4199</v>
      </c>
      <c r="F1107" s="2" t="s">
        <v>4986</v>
      </c>
      <c r="G1107" s="2"/>
      <c r="H1107" s="2" t="s">
        <v>4988</v>
      </c>
    </row>
    <row r="1108" spans="1:8">
      <c r="A1108" s="3" t="s">
        <v>2172</v>
      </c>
      <c r="B1108" s="2" t="s">
        <v>2173</v>
      </c>
      <c r="C1108" s="2" t="s">
        <v>4986</v>
      </c>
      <c r="D1108" s="3" t="s">
        <v>2124</v>
      </c>
      <c r="E1108" s="2" t="s">
        <v>4179</v>
      </c>
      <c r="F1108" s="2" t="s">
        <v>4987</v>
      </c>
      <c r="G1108" s="2"/>
      <c r="H1108" s="2" t="s">
        <v>4988</v>
      </c>
    </row>
    <row r="1109" spans="1:8">
      <c r="A1109" s="3" t="s">
        <v>2172</v>
      </c>
      <c r="B1109" s="2" t="s">
        <v>2173</v>
      </c>
      <c r="C1109" s="2" t="s">
        <v>4986</v>
      </c>
      <c r="D1109" s="3" t="s">
        <v>2134</v>
      </c>
      <c r="E1109" s="2" t="s">
        <v>4184</v>
      </c>
      <c r="F1109" s="2" t="s">
        <v>4986</v>
      </c>
      <c r="G1109" s="2"/>
      <c r="H1109" s="2" t="s">
        <v>4988</v>
      </c>
    </row>
    <row r="1110" spans="1:8">
      <c r="A1110" s="3" t="s">
        <v>2172</v>
      </c>
      <c r="B1110" s="2" t="s">
        <v>2173</v>
      </c>
      <c r="C1110" s="2" t="s">
        <v>4986</v>
      </c>
      <c r="D1110" s="3" t="s">
        <v>4198</v>
      </c>
      <c r="E1110" s="2" t="s">
        <v>4199</v>
      </c>
      <c r="F1110" s="2" t="s">
        <v>4986</v>
      </c>
      <c r="G1110" s="2"/>
      <c r="H1110" s="2" t="s">
        <v>4988</v>
      </c>
    </row>
    <row r="1111" spans="1:8">
      <c r="A1111" s="3" t="s">
        <v>2174</v>
      </c>
      <c r="B1111" s="2" t="s">
        <v>2175</v>
      </c>
      <c r="C1111" s="2" t="s">
        <v>4987</v>
      </c>
      <c r="D1111" s="3" t="s">
        <v>4200</v>
      </c>
      <c r="E1111" s="2" t="s">
        <v>4201</v>
      </c>
      <c r="F1111" s="2" t="s">
        <v>4987</v>
      </c>
      <c r="G1111" s="2"/>
      <c r="H1111" s="2" t="s">
        <v>4988</v>
      </c>
    </row>
    <row r="1112" spans="1:8">
      <c r="A1112" s="3" t="s">
        <v>2176</v>
      </c>
      <c r="B1112" s="2" t="s">
        <v>2177</v>
      </c>
      <c r="C1112" s="2" t="s">
        <v>4986</v>
      </c>
      <c r="D1112" s="3" t="s">
        <v>4202</v>
      </c>
      <c r="E1112" s="2" t="s">
        <v>4203</v>
      </c>
      <c r="F1112" s="2" t="s">
        <v>4987</v>
      </c>
      <c r="G1112" s="2"/>
      <c r="H1112" s="2" t="s">
        <v>4988</v>
      </c>
    </row>
    <row r="1113" spans="1:8">
      <c r="A1113" s="3" t="s">
        <v>2176</v>
      </c>
      <c r="B1113" s="2" t="s">
        <v>2177</v>
      </c>
      <c r="C1113" s="2" t="s">
        <v>4986</v>
      </c>
      <c r="D1113" s="3" t="s">
        <v>4204</v>
      </c>
      <c r="E1113" s="2" t="s">
        <v>4205</v>
      </c>
      <c r="F1113" s="2" t="s">
        <v>4987</v>
      </c>
      <c r="G1113" s="2"/>
      <c r="H1113" s="2" t="s">
        <v>4988</v>
      </c>
    </row>
    <row r="1114" spans="1:8">
      <c r="A1114" s="3" t="s">
        <v>2176</v>
      </c>
      <c r="B1114" s="2" t="s">
        <v>2177</v>
      </c>
      <c r="C1114" s="2" t="s">
        <v>4986</v>
      </c>
      <c r="D1114" s="3" t="s">
        <v>4206</v>
      </c>
      <c r="E1114" s="2" t="s">
        <v>4207</v>
      </c>
      <c r="F1114" s="2" t="s">
        <v>4987</v>
      </c>
      <c r="G1114" s="2"/>
      <c r="H1114" s="2" t="s">
        <v>4988</v>
      </c>
    </row>
    <row r="1115" spans="1:8">
      <c r="A1115" s="3" t="s">
        <v>2178</v>
      </c>
      <c r="B1115" s="2" t="s">
        <v>2179</v>
      </c>
      <c r="C1115" s="2" t="s">
        <v>4987</v>
      </c>
      <c r="D1115" s="3" t="s">
        <v>4215</v>
      </c>
      <c r="E1115" s="2" t="s">
        <v>2179</v>
      </c>
      <c r="F1115" s="2" t="s">
        <v>4987</v>
      </c>
      <c r="G1115" s="2"/>
      <c r="H1115" s="2" t="s">
        <v>4988</v>
      </c>
    </row>
    <row r="1116" spans="1:8">
      <c r="A1116" s="3" t="s">
        <v>2180</v>
      </c>
      <c r="B1116" s="2" t="s">
        <v>2181</v>
      </c>
      <c r="C1116" s="2" t="s">
        <v>4987</v>
      </c>
      <c r="D1116" s="3" t="s">
        <v>2180</v>
      </c>
      <c r="E1116" s="2" t="s">
        <v>4208</v>
      </c>
      <c r="F1116" s="2" t="s">
        <v>4987</v>
      </c>
      <c r="G1116" s="2"/>
      <c r="H1116" s="2" t="s">
        <v>4988</v>
      </c>
    </row>
    <row r="1117" spans="1:8">
      <c r="A1117" s="3" t="s">
        <v>2182</v>
      </c>
      <c r="B1117" s="2" t="s">
        <v>2183</v>
      </c>
      <c r="C1117" s="2" t="s">
        <v>4987</v>
      </c>
      <c r="D1117" s="3" t="s">
        <v>2182</v>
      </c>
      <c r="E1117" s="2" t="s">
        <v>4209</v>
      </c>
      <c r="F1117" s="2" t="s">
        <v>4987</v>
      </c>
      <c r="G1117" s="2"/>
      <c r="H1117" s="2" t="s">
        <v>4988</v>
      </c>
    </row>
    <row r="1118" spans="1:8">
      <c r="A1118" s="3" t="s">
        <v>2184</v>
      </c>
      <c r="B1118" s="2" t="s">
        <v>2185</v>
      </c>
      <c r="C1118" s="2" t="s">
        <v>4987</v>
      </c>
      <c r="D1118" s="3" t="s">
        <v>2184</v>
      </c>
      <c r="E1118" s="2" t="s">
        <v>4210</v>
      </c>
      <c r="F1118" s="2" t="s">
        <v>4986</v>
      </c>
      <c r="G1118" s="2"/>
      <c r="H1118" s="2" t="s">
        <v>4988</v>
      </c>
    </row>
    <row r="1119" spans="1:8">
      <c r="A1119" s="3" t="s">
        <v>2186</v>
      </c>
      <c r="B1119" s="2" t="s">
        <v>2187</v>
      </c>
      <c r="C1119" s="2" t="s">
        <v>4986</v>
      </c>
      <c r="D1119" s="3" t="s">
        <v>4216</v>
      </c>
      <c r="E1119" s="2" t="s">
        <v>4217</v>
      </c>
      <c r="F1119" s="2" t="s">
        <v>4987</v>
      </c>
      <c r="G1119" s="2"/>
      <c r="H1119" s="2" t="s">
        <v>4988</v>
      </c>
    </row>
    <row r="1120" spans="1:8">
      <c r="A1120" s="3" t="s">
        <v>2186</v>
      </c>
      <c r="B1120" s="2" t="s">
        <v>2187</v>
      </c>
      <c r="C1120" s="2" t="s">
        <v>4986</v>
      </c>
      <c r="D1120" s="3" t="s">
        <v>4218</v>
      </c>
      <c r="E1120" s="2" t="s">
        <v>4219</v>
      </c>
      <c r="F1120" s="2" t="s">
        <v>4986</v>
      </c>
      <c r="G1120" s="2"/>
      <c r="H1120" s="2" t="s">
        <v>4988</v>
      </c>
    </row>
    <row r="1121" spans="1:8">
      <c r="A1121" s="3" t="s">
        <v>2188</v>
      </c>
      <c r="B1121" s="2" t="s">
        <v>2189</v>
      </c>
      <c r="C1121" s="2" t="s">
        <v>4987</v>
      </c>
      <c r="D1121" s="3" t="s">
        <v>4218</v>
      </c>
      <c r="E1121" s="2" t="s">
        <v>4219</v>
      </c>
      <c r="F1121" s="2" t="s">
        <v>4986</v>
      </c>
      <c r="G1121" s="2"/>
      <c r="H1121" s="2" t="s">
        <v>4988</v>
      </c>
    </row>
    <row r="1122" spans="1:8">
      <c r="A1122" s="3" t="s">
        <v>2190</v>
      </c>
      <c r="B1122" s="2" t="s">
        <v>2191</v>
      </c>
      <c r="C1122" s="2" t="s">
        <v>4987</v>
      </c>
      <c r="D1122" s="3" t="s">
        <v>4220</v>
      </c>
      <c r="E1122" s="2" t="s">
        <v>4221</v>
      </c>
      <c r="F1122" s="2" t="s">
        <v>4987</v>
      </c>
      <c r="G1122" s="2"/>
      <c r="H1122" s="2" t="s">
        <v>4988</v>
      </c>
    </row>
    <row r="1123" spans="1:8">
      <c r="A1123" s="3" t="s">
        <v>2192</v>
      </c>
      <c r="B1123" s="2" t="s">
        <v>2193</v>
      </c>
      <c r="C1123" s="2" t="s">
        <v>4987</v>
      </c>
      <c r="D1123" s="3" t="s">
        <v>4222</v>
      </c>
      <c r="E1123" s="2" t="s">
        <v>4223</v>
      </c>
      <c r="F1123" s="2" t="s">
        <v>4987</v>
      </c>
      <c r="G1123" s="2"/>
      <c r="H1123" s="2" t="s">
        <v>4988</v>
      </c>
    </row>
    <row r="1124" spans="1:8">
      <c r="A1124" s="3" t="s">
        <v>2194</v>
      </c>
      <c r="B1124" s="2" t="s">
        <v>2195</v>
      </c>
      <c r="C1124" s="2" t="s">
        <v>4987</v>
      </c>
      <c r="D1124" s="3" t="s">
        <v>4211</v>
      </c>
      <c r="E1124" s="2" t="s">
        <v>4212</v>
      </c>
      <c r="F1124" s="2" t="s">
        <v>4987</v>
      </c>
      <c r="G1124" s="2"/>
      <c r="H1124" s="2" t="s">
        <v>4988</v>
      </c>
    </row>
    <row r="1125" spans="1:8">
      <c r="A1125" s="3" t="s">
        <v>2196</v>
      </c>
      <c r="B1125" s="2" t="s">
        <v>2197</v>
      </c>
      <c r="C1125" s="2" t="s">
        <v>4987</v>
      </c>
      <c r="D1125" s="3" t="s">
        <v>4232</v>
      </c>
      <c r="E1125" s="2" t="s">
        <v>4233</v>
      </c>
      <c r="F1125" s="2" t="s">
        <v>4986</v>
      </c>
      <c r="G1125" s="2"/>
      <c r="H1125" s="2" t="s">
        <v>4988</v>
      </c>
    </row>
    <row r="1126" spans="1:8">
      <c r="A1126" s="3" t="s">
        <v>2198</v>
      </c>
      <c r="B1126" s="2" t="s">
        <v>2199</v>
      </c>
      <c r="C1126" s="2" t="s">
        <v>4987</v>
      </c>
      <c r="D1126" s="3" t="s">
        <v>4232</v>
      </c>
      <c r="E1126" s="2" t="s">
        <v>4233</v>
      </c>
      <c r="F1126" s="2" t="s">
        <v>4986</v>
      </c>
      <c r="G1126" s="2"/>
      <c r="H1126" s="2" t="s">
        <v>4988</v>
      </c>
    </row>
    <row r="1127" spans="1:8">
      <c r="A1127" s="3" t="s">
        <v>2200</v>
      </c>
      <c r="B1127" s="2" t="s">
        <v>2201</v>
      </c>
      <c r="C1127" s="2" t="s">
        <v>4987</v>
      </c>
      <c r="D1127" s="3" t="s">
        <v>4232</v>
      </c>
      <c r="E1127" s="2" t="s">
        <v>4233</v>
      </c>
      <c r="F1127" s="2" t="s">
        <v>4986</v>
      </c>
      <c r="G1127" s="2"/>
      <c r="H1127" s="2" t="s">
        <v>4988</v>
      </c>
    </row>
    <row r="1128" spans="1:8">
      <c r="A1128" s="3" t="s">
        <v>2202</v>
      </c>
      <c r="B1128" s="2" t="s">
        <v>2203</v>
      </c>
      <c r="C1128" s="2" t="s">
        <v>4986</v>
      </c>
      <c r="D1128" s="3" t="s">
        <v>4224</v>
      </c>
      <c r="E1128" s="2" t="s">
        <v>4225</v>
      </c>
      <c r="F1128" s="2" t="s">
        <v>4987</v>
      </c>
      <c r="G1128" s="2"/>
      <c r="H1128" s="2" t="s">
        <v>4988</v>
      </c>
    </row>
    <row r="1129" spans="1:8">
      <c r="A1129" s="3" t="s">
        <v>2202</v>
      </c>
      <c r="B1129" s="2" t="s">
        <v>2203</v>
      </c>
      <c r="C1129" s="2" t="s">
        <v>4986</v>
      </c>
      <c r="D1129" s="3" t="s">
        <v>4226</v>
      </c>
      <c r="E1129" s="2" t="s">
        <v>4227</v>
      </c>
      <c r="F1129" s="2" t="s">
        <v>4987</v>
      </c>
      <c r="G1129" s="2"/>
      <c r="H1129" s="2" t="s">
        <v>4988</v>
      </c>
    </row>
    <row r="1130" spans="1:8">
      <c r="A1130" s="3" t="s">
        <v>2204</v>
      </c>
      <c r="B1130" s="2" t="s">
        <v>2205</v>
      </c>
      <c r="C1130" s="2" t="s">
        <v>4987</v>
      </c>
      <c r="D1130" s="3" t="s">
        <v>4228</v>
      </c>
      <c r="E1130" s="2" t="s">
        <v>4229</v>
      </c>
      <c r="F1130" s="2" t="s">
        <v>4987</v>
      </c>
      <c r="G1130" s="2"/>
      <c r="H1130" s="2" t="s">
        <v>4988</v>
      </c>
    </row>
    <row r="1131" spans="1:8">
      <c r="A1131" s="3" t="s">
        <v>2206</v>
      </c>
      <c r="B1131" s="2" t="s">
        <v>2207</v>
      </c>
      <c r="C1131" s="2" t="s">
        <v>4986</v>
      </c>
      <c r="D1131" s="3" t="s">
        <v>2122</v>
      </c>
      <c r="E1131" s="2" t="s">
        <v>4178</v>
      </c>
      <c r="F1131" s="2" t="s">
        <v>4986</v>
      </c>
      <c r="G1131" s="2"/>
      <c r="H1131" s="2" t="s">
        <v>4988</v>
      </c>
    </row>
    <row r="1132" spans="1:8">
      <c r="A1132" s="3" t="s">
        <v>2206</v>
      </c>
      <c r="B1132" s="2" t="s">
        <v>2207</v>
      </c>
      <c r="C1132" s="2" t="s">
        <v>4986</v>
      </c>
      <c r="D1132" s="3" t="s">
        <v>4230</v>
      </c>
      <c r="E1132" s="2" t="s">
        <v>4231</v>
      </c>
      <c r="F1132" s="2" t="s">
        <v>4986</v>
      </c>
      <c r="G1132" s="2"/>
      <c r="H1132" s="2" t="s">
        <v>4988</v>
      </c>
    </row>
    <row r="1133" spans="1:8">
      <c r="A1133" s="3" t="s">
        <v>2206</v>
      </c>
      <c r="B1133" s="2" t="s">
        <v>2207</v>
      </c>
      <c r="C1133" s="2" t="s">
        <v>4986</v>
      </c>
      <c r="D1133" s="3" t="s">
        <v>4232</v>
      </c>
      <c r="E1133" s="2" t="s">
        <v>4233</v>
      </c>
      <c r="F1133" s="2" t="s">
        <v>4986</v>
      </c>
      <c r="G1133" s="2"/>
      <c r="H1133" s="2" t="s">
        <v>4988</v>
      </c>
    </row>
    <row r="1134" spans="1:8">
      <c r="A1134" s="3" t="s">
        <v>2208</v>
      </c>
      <c r="B1134" s="2" t="s">
        <v>2209</v>
      </c>
      <c r="C1134" s="2" t="s">
        <v>4986</v>
      </c>
      <c r="D1134" s="3" t="s">
        <v>4008</v>
      </c>
      <c r="E1134" s="2" t="s">
        <v>4009</v>
      </c>
      <c r="F1134" s="2" t="s">
        <v>4986</v>
      </c>
      <c r="G1134" s="2"/>
      <c r="H1134" s="2" t="s">
        <v>4988</v>
      </c>
    </row>
    <row r="1135" spans="1:8">
      <c r="A1135" s="3" t="s">
        <v>2208</v>
      </c>
      <c r="B1135" s="2" t="s">
        <v>2209</v>
      </c>
      <c r="C1135" s="2" t="s">
        <v>4986</v>
      </c>
      <c r="D1135" s="3" t="s">
        <v>4012</v>
      </c>
      <c r="E1135" s="2" t="s">
        <v>4013</v>
      </c>
      <c r="F1135" s="2" t="s">
        <v>4986</v>
      </c>
      <c r="G1135" s="2"/>
      <c r="H1135" s="2" t="s">
        <v>4988</v>
      </c>
    </row>
    <row r="1136" spans="1:8">
      <c r="A1136" s="3" t="s">
        <v>2210</v>
      </c>
      <c r="B1136" s="2" t="s">
        <v>2211</v>
      </c>
      <c r="C1136" s="2" t="s">
        <v>4987</v>
      </c>
      <c r="D1136" s="3" t="s">
        <v>4012</v>
      </c>
      <c r="E1136" s="2" t="s">
        <v>4013</v>
      </c>
      <c r="F1136" s="2" t="s">
        <v>4986</v>
      </c>
      <c r="G1136" s="2"/>
      <c r="H1136" s="2" t="s">
        <v>4988</v>
      </c>
    </row>
    <row r="1137" spans="1:8">
      <c r="A1137" s="3" t="s">
        <v>2212</v>
      </c>
      <c r="B1137" s="2" t="s">
        <v>2213</v>
      </c>
      <c r="C1137" s="2" t="s">
        <v>4987</v>
      </c>
      <c r="D1137" s="3" t="s">
        <v>4028</v>
      </c>
      <c r="E1137" s="2" t="s">
        <v>2213</v>
      </c>
      <c r="F1137" s="2" t="s">
        <v>4987</v>
      </c>
      <c r="G1137" s="2"/>
      <c r="H1137" s="2" t="s">
        <v>4988</v>
      </c>
    </row>
    <row r="1138" spans="1:8">
      <c r="A1138" s="3" t="s">
        <v>2214</v>
      </c>
      <c r="B1138" s="2" t="s">
        <v>2215</v>
      </c>
      <c r="C1138" s="2" t="s">
        <v>4987</v>
      </c>
      <c r="D1138" s="3" t="s">
        <v>4032</v>
      </c>
      <c r="E1138" s="2" t="s">
        <v>4033</v>
      </c>
      <c r="F1138" s="2" t="s">
        <v>4986</v>
      </c>
      <c r="G1138" s="2"/>
      <c r="H1138" s="2" t="s">
        <v>4988</v>
      </c>
    </row>
    <row r="1139" spans="1:8">
      <c r="A1139" s="3" t="s">
        <v>2216</v>
      </c>
      <c r="B1139" s="2" t="s">
        <v>2217</v>
      </c>
      <c r="C1139" s="2" t="s">
        <v>4987</v>
      </c>
      <c r="D1139" s="3" t="s">
        <v>4036</v>
      </c>
      <c r="E1139" s="2" t="s">
        <v>4037</v>
      </c>
      <c r="F1139" s="2" t="s">
        <v>4986</v>
      </c>
      <c r="G1139" s="2"/>
      <c r="H1139" s="2" t="s">
        <v>4988</v>
      </c>
    </row>
    <row r="1140" spans="1:8">
      <c r="A1140" s="3" t="s">
        <v>2218</v>
      </c>
      <c r="B1140" s="2" t="s">
        <v>2219</v>
      </c>
      <c r="C1140" s="2" t="s">
        <v>4987</v>
      </c>
      <c r="D1140" s="3" t="s">
        <v>4234</v>
      </c>
      <c r="E1140" s="2" t="s">
        <v>4235</v>
      </c>
      <c r="F1140" s="2" t="s">
        <v>4987</v>
      </c>
      <c r="G1140" s="2"/>
      <c r="H1140" s="2" t="s">
        <v>4988</v>
      </c>
    </row>
    <row r="1141" spans="1:8">
      <c r="A1141" s="3" t="s">
        <v>2220</v>
      </c>
      <c r="B1141" s="2" t="s">
        <v>2221</v>
      </c>
      <c r="C1141" s="2" t="s">
        <v>4987</v>
      </c>
      <c r="D1141" s="3" t="s">
        <v>4236</v>
      </c>
      <c r="E1141" s="2" t="s">
        <v>4237</v>
      </c>
      <c r="F1141" s="2" t="s">
        <v>4986</v>
      </c>
      <c r="G1141" s="2"/>
      <c r="H1141" s="2" t="s">
        <v>4988</v>
      </c>
    </row>
    <row r="1142" spans="1:8">
      <c r="A1142" s="3" t="s">
        <v>2222</v>
      </c>
      <c r="B1142" s="2" t="s">
        <v>2223</v>
      </c>
      <c r="C1142" s="2" t="s">
        <v>4987</v>
      </c>
      <c r="D1142" s="3" t="s">
        <v>4238</v>
      </c>
      <c r="E1142" s="2" t="s">
        <v>4239</v>
      </c>
      <c r="F1142" s="2" t="s">
        <v>4986</v>
      </c>
      <c r="G1142" s="2"/>
      <c r="H1142" s="2" t="s">
        <v>4988</v>
      </c>
    </row>
    <row r="1143" spans="1:8">
      <c r="A1143" s="3" t="s">
        <v>2224</v>
      </c>
      <c r="B1143" s="2" t="s">
        <v>2225</v>
      </c>
      <c r="C1143" s="2" t="s">
        <v>4986</v>
      </c>
      <c r="D1143" s="3" t="s">
        <v>4236</v>
      </c>
      <c r="E1143" s="2" t="s">
        <v>4237</v>
      </c>
      <c r="F1143" s="2" t="s">
        <v>4986</v>
      </c>
      <c r="G1143" s="2"/>
      <c r="H1143" s="2" t="s">
        <v>4988</v>
      </c>
    </row>
    <row r="1144" spans="1:8">
      <c r="A1144" s="3" t="s">
        <v>2224</v>
      </c>
      <c r="B1144" s="2" t="s">
        <v>2225</v>
      </c>
      <c r="C1144" s="2" t="s">
        <v>4986</v>
      </c>
      <c r="D1144" s="3" t="s">
        <v>4238</v>
      </c>
      <c r="E1144" s="2" t="s">
        <v>4239</v>
      </c>
      <c r="F1144" s="2" t="s">
        <v>4986</v>
      </c>
      <c r="G1144" s="2"/>
      <c r="H1144" s="2" t="s">
        <v>4988</v>
      </c>
    </row>
    <row r="1145" spans="1:8">
      <c r="A1145" s="3" t="s">
        <v>2226</v>
      </c>
      <c r="B1145" s="2" t="s">
        <v>2227</v>
      </c>
      <c r="C1145" s="2" t="s">
        <v>4987</v>
      </c>
      <c r="D1145" s="3" t="s">
        <v>2214</v>
      </c>
      <c r="E1145" s="2" t="s">
        <v>4240</v>
      </c>
      <c r="F1145" s="2" t="s">
        <v>4987</v>
      </c>
      <c r="G1145" s="2"/>
      <c r="H1145" s="2" t="s">
        <v>4988</v>
      </c>
    </row>
    <row r="1146" spans="1:8">
      <c r="A1146" s="3" t="s">
        <v>2228</v>
      </c>
      <c r="B1146" s="2" t="s">
        <v>2229</v>
      </c>
      <c r="C1146" s="2" t="s">
        <v>4987</v>
      </c>
      <c r="D1146" s="3" t="s">
        <v>4250</v>
      </c>
      <c r="E1146" s="2" t="s">
        <v>4251</v>
      </c>
      <c r="F1146" s="2" t="s">
        <v>4986</v>
      </c>
      <c r="G1146" s="2"/>
      <c r="H1146" s="2" t="s">
        <v>4988</v>
      </c>
    </row>
    <row r="1147" spans="1:8">
      <c r="A1147" s="3" t="s">
        <v>2230</v>
      </c>
      <c r="B1147" s="2" t="s">
        <v>2231</v>
      </c>
      <c r="C1147" s="2" t="s">
        <v>4986</v>
      </c>
      <c r="D1147" s="3" t="s">
        <v>4241</v>
      </c>
      <c r="E1147" s="2" t="s">
        <v>4242</v>
      </c>
      <c r="F1147" s="2" t="s">
        <v>4987</v>
      </c>
      <c r="G1147" s="2"/>
      <c r="H1147" s="2" t="s">
        <v>4988</v>
      </c>
    </row>
    <row r="1148" spans="1:8">
      <c r="A1148" s="3" t="s">
        <v>2230</v>
      </c>
      <c r="B1148" s="2" t="s">
        <v>2231</v>
      </c>
      <c r="C1148" s="2" t="s">
        <v>4986</v>
      </c>
      <c r="D1148" s="3" t="s">
        <v>4243</v>
      </c>
      <c r="E1148" s="2" t="s">
        <v>4244</v>
      </c>
      <c r="F1148" s="2" t="s">
        <v>4986</v>
      </c>
      <c r="G1148" s="2"/>
      <c r="H1148" s="2" t="s">
        <v>4988</v>
      </c>
    </row>
    <row r="1149" spans="1:8">
      <c r="A1149" s="3" t="s">
        <v>2230</v>
      </c>
      <c r="B1149" s="2" t="s">
        <v>2231</v>
      </c>
      <c r="C1149" s="2" t="s">
        <v>4986</v>
      </c>
      <c r="D1149" s="3" t="s">
        <v>4250</v>
      </c>
      <c r="E1149" s="2" t="s">
        <v>4251</v>
      </c>
      <c r="F1149" s="2" t="s">
        <v>4986</v>
      </c>
      <c r="G1149" s="2"/>
      <c r="H1149" s="2" t="s">
        <v>4988</v>
      </c>
    </row>
    <row r="1150" spans="1:8">
      <c r="A1150" s="3" t="s">
        <v>2232</v>
      </c>
      <c r="B1150" s="2" t="s">
        <v>2233</v>
      </c>
      <c r="C1150" s="2" t="s">
        <v>4987</v>
      </c>
      <c r="D1150" s="3" t="s">
        <v>4245</v>
      </c>
      <c r="E1150" s="2" t="s">
        <v>4246</v>
      </c>
      <c r="F1150" s="2" t="s">
        <v>4987</v>
      </c>
      <c r="G1150" s="2"/>
      <c r="H1150" s="2" t="s">
        <v>4988</v>
      </c>
    </row>
    <row r="1151" spans="1:8">
      <c r="A1151" s="3" t="s">
        <v>2234</v>
      </c>
      <c r="B1151" s="2" t="s">
        <v>2235</v>
      </c>
      <c r="C1151" s="2" t="s">
        <v>4986</v>
      </c>
      <c r="D1151" s="3" t="s">
        <v>2184</v>
      </c>
      <c r="E1151" s="2" t="s">
        <v>4210</v>
      </c>
      <c r="F1151" s="2" t="s">
        <v>4986</v>
      </c>
      <c r="G1151" s="2"/>
      <c r="H1151" s="2" t="s">
        <v>4988</v>
      </c>
    </row>
    <row r="1152" spans="1:8">
      <c r="A1152" s="3" t="s">
        <v>2234</v>
      </c>
      <c r="B1152" s="2" t="s">
        <v>2235</v>
      </c>
      <c r="C1152" s="2" t="s">
        <v>4986</v>
      </c>
      <c r="D1152" s="3" t="s">
        <v>4247</v>
      </c>
      <c r="E1152" s="2" t="s">
        <v>2235</v>
      </c>
      <c r="F1152" s="2" t="s">
        <v>4986</v>
      </c>
      <c r="G1152" s="2"/>
      <c r="H1152" s="2" t="s">
        <v>4988</v>
      </c>
    </row>
    <row r="1153" spans="1:8">
      <c r="A1153" s="3" t="s">
        <v>2234</v>
      </c>
      <c r="B1153" s="2" t="s">
        <v>2235</v>
      </c>
      <c r="C1153" s="2" t="s">
        <v>4986</v>
      </c>
      <c r="D1153" s="3" t="s">
        <v>4248</v>
      </c>
      <c r="E1153" s="2" t="s">
        <v>4249</v>
      </c>
      <c r="F1153" s="2" t="s">
        <v>4987</v>
      </c>
      <c r="G1153" s="2"/>
      <c r="H1153" s="2" t="s">
        <v>4988</v>
      </c>
    </row>
    <row r="1154" spans="1:8">
      <c r="A1154" s="3" t="s">
        <v>2236</v>
      </c>
      <c r="B1154" s="2" t="s">
        <v>2237</v>
      </c>
      <c r="C1154" s="2" t="s">
        <v>4987</v>
      </c>
      <c r="D1154" s="3" t="s">
        <v>4243</v>
      </c>
      <c r="E1154" s="2" t="s">
        <v>4244</v>
      </c>
      <c r="F1154" s="2" t="s">
        <v>4986</v>
      </c>
      <c r="G1154" s="2"/>
      <c r="H1154" s="2" t="s">
        <v>4988</v>
      </c>
    </row>
    <row r="1155" spans="1:8">
      <c r="A1155" s="3" t="s">
        <v>2238</v>
      </c>
      <c r="B1155" s="2" t="s">
        <v>2239</v>
      </c>
      <c r="C1155" s="2" t="s">
        <v>4987</v>
      </c>
      <c r="D1155" s="3" t="s">
        <v>4252</v>
      </c>
      <c r="E1155" s="2" t="s">
        <v>4253</v>
      </c>
      <c r="F1155" s="2" t="s">
        <v>4987</v>
      </c>
      <c r="G1155" s="2"/>
      <c r="H1155" s="2" t="s">
        <v>4988</v>
      </c>
    </row>
    <row r="1156" spans="1:8">
      <c r="A1156" s="3" t="s">
        <v>2240</v>
      </c>
      <c r="B1156" s="2" t="s">
        <v>2241</v>
      </c>
      <c r="C1156" s="2" t="s">
        <v>4987</v>
      </c>
      <c r="D1156" s="3" t="s">
        <v>4254</v>
      </c>
      <c r="E1156" s="2" t="s">
        <v>4255</v>
      </c>
      <c r="F1156" s="2" t="s">
        <v>4987</v>
      </c>
      <c r="G1156" s="2"/>
      <c r="H1156" s="2" t="s">
        <v>4988</v>
      </c>
    </row>
    <row r="1157" spans="1:8">
      <c r="A1157" s="3" t="s">
        <v>2242</v>
      </c>
      <c r="B1157" s="2" t="s">
        <v>2243</v>
      </c>
      <c r="C1157" s="2" t="s">
        <v>4987</v>
      </c>
      <c r="D1157" s="3" t="s">
        <v>4256</v>
      </c>
      <c r="E1157" s="2" t="s">
        <v>4257</v>
      </c>
      <c r="F1157" s="2" t="s">
        <v>4987</v>
      </c>
      <c r="G1157" s="2"/>
      <c r="H1157" s="2" t="s">
        <v>4988</v>
      </c>
    </row>
    <row r="1158" spans="1:8">
      <c r="A1158" s="3" t="s">
        <v>2244</v>
      </c>
      <c r="B1158" s="2" t="s">
        <v>2245</v>
      </c>
      <c r="C1158" s="2" t="s">
        <v>4987</v>
      </c>
      <c r="D1158" s="3" t="s">
        <v>4258</v>
      </c>
      <c r="E1158" s="2" t="s">
        <v>4259</v>
      </c>
      <c r="F1158" s="2" t="s">
        <v>4986</v>
      </c>
      <c r="G1158" s="2"/>
      <c r="H1158" s="2" t="s">
        <v>4988</v>
      </c>
    </row>
    <row r="1159" spans="1:8">
      <c r="A1159" s="3" t="s">
        <v>2246</v>
      </c>
      <c r="B1159" s="2" t="s">
        <v>2247</v>
      </c>
      <c r="C1159" s="2" t="s">
        <v>4987</v>
      </c>
      <c r="D1159" s="3" t="s">
        <v>4258</v>
      </c>
      <c r="E1159" s="2" t="s">
        <v>4259</v>
      </c>
      <c r="F1159" s="2" t="s">
        <v>4986</v>
      </c>
      <c r="G1159" s="2"/>
      <c r="H1159" s="2" t="s">
        <v>4988</v>
      </c>
    </row>
    <row r="1160" spans="1:8">
      <c r="A1160" s="3" t="s">
        <v>2248</v>
      </c>
      <c r="B1160" s="2" t="s">
        <v>2249</v>
      </c>
      <c r="C1160" s="2" t="s">
        <v>4987</v>
      </c>
      <c r="D1160" s="3" t="s">
        <v>4262</v>
      </c>
      <c r="E1160" s="2" t="s">
        <v>4263</v>
      </c>
      <c r="F1160" s="2" t="s">
        <v>4987</v>
      </c>
      <c r="G1160" s="2"/>
      <c r="H1160" s="2" t="s">
        <v>4988</v>
      </c>
    </row>
    <row r="1161" spans="1:8">
      <c r="A1161" s="3" t="s">
        <v>2250</v>
      </c>
      <c r="B1161" s="2" t="s">
        <v>2251</v>
      </c>
      <c r="C1161" s="2" t="s">
        <v>4987</v>
      </c>
      <c r="D1161" s="3" t="s">
        <v>4260</v>
      </c>
      <c r="E1161" s="2" t="s">
        <v>4261</v>
      </c>
      <c r="F1161" s="2" t="s">
        <v>4987</v>
      </c>
      <c r="G1161" s="2"/>
      <c r="H1161" s="2" t="s">
        <v>4988</v>
      </c>
    </row>
    <row r="1162" spans="1:8">
      <c r="A1162" s="3" t="s">
        <v>2252</v>
      </c>
      <c r="B1162" s="2" t="s">
        <v>2253</v>
      </c>
      <c r="C1162" s="2" t="s">
        <v>4987</v>
      </c>
      <c r="D1162" s="3" t="s">
        <v>4264</v>
      </c>
      <c r="E1162" s="2" t="s">
        <v>4265</v>
      </c>
      <c r="F1162" s="2" t="s">
        <v>4987</v>
      </c>
      <c r="G1162" s="2"/>
      <c r="H1162" s="2" t="s">
        <v>4988</v>
      </c>
    </row>
    <row r="1163" spans="1:8">
      <c r="A1163" s="3" t="s">
        <v>2254</v>
      </c>
      <c r="B1163" s="2" t="s">
        <v>2255</v>
      </c>
      <c r="C1163" s="2" t="s">
        <v>4987</v>
      </c>
      <c r="D1163" s="3" t="s">
        <v>4266</v>
      </c>
      <c r="E1163" s="2" t="s">
        <v>2255</v>
      </c>
      <c r="F1163" s="2" t="s">
        <v>4987</v>
      </c>
      <c r="G1163" s="2"/>
      <c r="H1163" s="2" t="s">
        <v>4988</v>
      </c>
    </row>
    <row r="1164" spans="1:8">
      <c r="A1164" s="3" t="s">
        <v>2256</v>
      </c>
      <c r="B1164" s="2" t="s">
        <v>2257</v>
      </c>
      <c r="C1164" s="2" t="s">
        <v>4987</v>
      </c>
      <c r="D1164" s="3" t="s">
        <v>4267</v>
      </c>
      <c r="E1164" s="2" t="s">
        <v>4268</v>
      </c>
      <c r="F1164" s="2" t="s">
        <v>4987</v>
      </c>
      <c r="G1164" s="2"/>
      <c r="H1164" s="2" t="s">
        <v>4988</v>
      </c>
    </row>
    <row r="1165" spans="1:8">
      <c r="A1165" s="3" t="s">
        <v>2258</v>
      </c>
      <c r="B1165" s="2" t="s">
        <v>2259</v>
      </c>
      <c r="C1165" s="2" t="s">
        <v>4987</v>
      </c>
      <c r="D1165" s="3" t="s">
        <v>4269</v>
      </c>
      <c r="E1165" s="2" t="s">
        <v>4270</v>
      </c>
      <c r="F1165" s="2" t="s">
        <v>4987</v>
      </c>
      <c r="G1165" s="2"/>
      <c r="H1165" s="2" t="s">
        <v>4988</v>
      </c>
    </row>
    <row r="1166" spans="1:8">
      <c r="A1166" s="3" t="s">
        <v>2262</v>
      </c>
      <c r="B1166" s="2" t="s">
        <v>2263</v>
      </c>
      <c r="C1166" s="2" t="s">
        <v>4987</v>
      </c>
      <c r="D1166" s="3" t="s">
        <v>2262</v>
      </c>
      <c r="E1166" s="2" t="s">
        <v>2263</v>
      </c>
      <c r="F1166" s="2" t="s">
        <v>4987</v>
      </c>
      <c r="G1166" s="2"/>
      <c r="H1166" s="2" t="s">
        <v>4988</v>
      </c>
    </row>
    <row r="1167" spans="1:8">
      <c r="A1167" s="3" t="s">
        <v>2264</v>
      </c>
      <c r="B1167" s="2" t="s">
        <v>2265</v>
      </c>
      <c r="C1167" s="2" t="s">
        <v>4986</v>
      </c>
      <c r="D1167" s="3" t="s">
        <v>4279</v>
      </c>
      <c r="E1167" s="2" t="s">
        <v>4280</v>
      </c>
      <c r="F1167" s="2" t="s">
        <v>4986</v>
      </c>
      <c r="G1167" s="2"/>
      <c r="H1167" s="2" t="s">
        <v>4988</v>
      </c>
    </row>
    <row r="1168" spans="1:8">
      <c r="A1168" s="3" t="s">
        <v>2264</v>
      </c>
      <c r="B1168" s="2" t="s">
        <v>2265</v>
      </c>
      <c r="C1168" s="2" t="s">
        <v>4986</v>
      </c>
      <c r="D1168" s="3" t="s">
        <v>4393</v>
      </c>
      <c r="E1168" s="2" t="s">
        <v>4394</v>
      </c>
      <c r="F1168" s="2" t="s">
        <v>4986</v>
      </c>
      <c r="G1168" s="2"/>
      <c r="H1168" s="2" t="s">
        <v>4988</v>
      </c>
    </row>
    <row r="1169" spans="1:8">
      <c r="A1169" s="3" t="s">
        <v>2264</v>
      </c>
      <c r="B1169" s="2" t="s">
        <v>2265</v>
      </c>
      <c r="C1169" s="2" t="s">
        <v>4986</v>
      </c>
      <c r="D1169" s="3" t="s">
        <v>4395</v>
      </c>
      <c r="E1169" s="2" t="s">
        <v>4396</v>
      </c>
      <c r="F1169" s="2" t="s">
        <v>4986</v>
      </c>
      <c r="G1169" s="2"/>
      <c r="H1169" s="2" t="s">
        <v>4988</v>
      </c>
    </row>
    <row r="1170" spans="1:8">
      <c r="A1170" s="3" t="s">
        <v>2264</v>
      </c>
      <c r="B1170" s="2" t="s">
        <v>2265</v>
      </c>
      <c r="C1170" s="2" t="s">
        <v>4986</v>
      </c>
      <c r="D1170" s="3" t="s">
        <v>4397</v>
      </c>
      <c r="E1170" s="2" t="s">
        <v>4398</v>
      </c>
      <c r="F1170" s="2" t="s">
        <v>4986</v>
      </c>
      <c r="G1170" s="2"/>
      <c r="H1170" s="2" t="s">
        <v>4988</v>
      </c>
    </row>
    <row r="1171" spans="1:8">
      <c r="A1171" s="3" t="s">
        <v>2264</v>
      </c>
      <c r="B1171" s="2" t="s">
        <v>2265</v>
      </c>
      <c r="C1171" s="2" t="s">
        <v>4986</v>
      </c>
      <c r="D1171" s="3" t="s">
        <v>4399</v>
      </c>
      <c r="E1171" s="2" t="s">
        <v>4400</v>
      </c>
      <c r="F1171" s="2" t="s">
        <v>4986</v>
      </c>
      <c r="G1171" s="2"/>
      <c r="H1171" s="2" t="s">
        <v>4988</v>
      </c>
    </row>
    <row r="1172" spans="1:8">
      <c r="A1172" s="3" t="s">
        <v>2264</v>
      </c>
      <c r="B1172" s="2" t="s">
        <v>2265</v>
      </c>
      <c r="C1172" s="2" t="s">
        <v>4986</v>
      </c>
      <c r="D1172" s="3" t="s">
        <v>2452</v>
      </c>
      <c r="E1172" s="2" t="s">
        <v>4417</v>
      </c>
      <c r="F1172" s="2" t="s">
        <v>4986</v>
      </c>
      <c r="G1172" s="2"/>
      <c r="H1172" s="2" t="s">
        <v>4988</v>
      </c>
    </row>
    <row r="1173" spans="1:8">
      <c r="A1173" s="3" t="s">
        <v>2264</v>
      </c>
      <c r="B1173" s="2" t="s">
        <v>2265</v>
      </c>
      <c r="C1173" s="2" t="s">
        <v>4986</v>
      </c>
      <c r="D1173" s="3" t="s">
        <v>2454</v>
      </c>
      <c r="E1173" s="2" t="s">
        <v>4418</v>
      </c>
      <c r="F1173" s="2" t="s">
        <v>4986</v>
      </c>
      <c r="G1173" s="2"/>
      <c r="H1173" s="2" t="s">
        <v>4988</v>
      </c>
    </row>
    <row r="1174" spans="1:8">
      <c r="A1174" s="3" t="s">
        <v>2264</v>
      </c>
      <c r="B1174" s="2" t="s">
        <v>2265</v>
      </c>
      <c r="C1174" s="2" t="s">
        <v>4986</v>
      </c>
      <c r="D1174" s="3" t="s">
        <v>4419</v>
      </c>
      <c r="E1174" s="2" t="s">
        <v>4420</v>
      </c>
      <c r="F1174" s="2" t="s">
        <v>4986</v>
      </c>
      <c r="G1174" s="2"/>
      <c r="H1174" s="2" t="s">
        <v>4988</v>
      </c>
    </row>
    <row r="1175" spans="1:8">
      <c r="A1175" s="3" t="s">
        <v>2264</v>
      </c>
      <c r="B1175" s="2" t="s">
        <v>2265</v>
      </c>
      <c r="C1175" s="2" t="s">
        <v>4986</v>
      </c>
      <c r="D1175" s="3" t="s">
        <v>4421</v>
      </c>
      <c r="E1175" s="2" t="s">
        <v>4422</v>
      </c>
      <c r="F1175" s="2" t="s">
        <v>4986</v>
      </c>
      <c r="G1175" s="2"/>
      <c r="H1175" s="2" t="s">
        <v>4988</v>
      </c>
    </row>
    <row r="1176" spans="1:8">
      <c r="A1176" s="3" t="s">
        <v>2266</v>
      </c>
      <c r="B1176" s="2" t="s">
        <v>2267</v>
      </c>
      <c r="C1176" s="2" t="s">
        <v>4986</v>
      </c>
      <c r="D1176" s="3" t="s">
        <v>4271</v>
      </c>
      <c r="E1176" s="2" t="s">
        <v>4272</v>
      </c>
      <c r="F1176" s="2" t="s">
        <v>4986</v>
      </c>
      <c r="G1176" s="2"/>
      <c r="H1176" s="2" t="s">
        <v>4988</v>
      </c>
    </row>
    <row r="1177" spans="1:8">
      <c r="A1177" s="3" t="s">
        <v>2266</v>
      </c>
      <c r="B1177" s="2" t="s">
        <v>2267</v>
      </c>
      <c r="C1177" s="2" t="s">
        <v>4986</v>
      </c>
      <c r="D1177" s="3" t="s">
        <v>4273</v>
      </c>
      <c r="E1177" s="2" t="s">
        <v>4274</v>
      </c>
      <c r="F1177" s="2" t="s">
        <v>4986</v>
      </c>
      <c r="G1177" s="2"/>
      <c r="H1177" s="2" t="s">
        <v>4988</v>
      </c>
    </row>
    <row r="1178" spans="1:8">
      <c r="A1178" s="3" t="s">
        <v>2266</v>
      </c>
      <c r="B1178" s="2" t="s">
        <v>2267</v>
      </c>
      <c r="C1178" s="2" t="s">
        <v>4986</v>
      </c>
      <c r="D1178" s="3" t="s">
        <v>4275</v>
      </c>
      <c r="E1178" s="2" t="s">
        <v>4276</v>
      </c>
      <c r="F1178" s="2" t="s">
        <v>4986</v>
      </c>
      <c r="G1178" s="2"/>
      <c r="H1178" s="2" t="s">
        <v>4988</v>
      </c>
    </row>
    <row r="1179" spans="1:8">
      <c r="A1179" s="3" t="s">
        <v>2266</v>
      </c>
      <c r="B1179" s="2" t="s">
        <v>2267</v>
      </c>
      <c r="C1179" s="2" t="s">
        <v>4986</v>
      </c>
      <c r="D1179" s="3" t="s">
        <v>4277</v>
      </c>
      <c r="E1179" s="2" t="s">
        <v>4278</v>
      </c>
      <c r="F1179" s="2" t="s">
        <v>4986</v>
      </c>
      <c r="G1179" s="2"/>
      <c r="H1179" s="2" t="s">
        <v>4988</v>
      </c>
    </row>
    <row r="1180" spans="1:8">
      <c r="A1180" s="3" t="s">
        <v>2266</v>
      </c>
      <c r="B1180" s="2" t="s">
        <v>2267</v>
      </c>
      <c r="C1180" s="2" t="s">
        <v>4986</v>
      </c>
      <c r="D1180" s="3" t="s">
        <v>4393</v>
      </c>
      <c r="E1180" s="2" t="s">
        <v>4394</v>
      </c>
      <c r="F1180" s="2" t="s">
        <v>4986</v>
      </c>
      <c r="G1180" s="2"/>
      <c r="H1180" s="2" t="s">
        <v>4988</v>
      </c>
    </row>
    <row r="1181" spans="1:8">
      <c r="A1181" s="3" t="s">
        <v>2266</v>
      </c>
      <c r="B1181" s="2" t="s">
        <v>2267</v>
      </c>
      <c r="C1181" s="2" t="s">
        <v>4986</v>
      </c>
      <c r="D1181" s="3" t="s">
        <v>4395</v>
      </c>
      <c r="E1181" s="2" t="s">
        <v>4396</v>
      </c>
      <c r="F1181" s="2" t="s">
        <v>4986</v>
      </c>
      <c r="G1181" s="2"/>
      <c r="H1181" s="2" t="s">
        <v>4988</v>
      </c>
    </row>
    <row r="1182" spans="1:8">
      <c r="A1182" s="3" t="s">
        <v>2266</v>
      </c>
      <c r="B1182" s="2" t="s">
        <v>2267</v>
      </c>
      <c r="C1182" s="2" t="s">
        <v>4986</v>
      </c>
      <c r="D1182" s="3" t="s">
        <v>4397</v>
      </c>
      <c r="E1182" s="2" t="s">
        <v>4398</v>
      </c>
      <c r="F1182" s="2" t="s">
        <v>4986</v>
      </c>
      <c r="G1182" s="2"/>
      <c r="H1182" s="2" t="s">
        <v>4988</v>
      </c>
    </row>
    <row r="1183" spans="1:8">
      <c r="A1183" s="3" t="s">
        <v>2266</v>
      </c>
      <c r="B1183" s="2" t="s">
        <v>2267</v>
      </c>
      <c r="C1183" s="2" t="s">
        <v>4986</v>
      </c>
      <c r="D1183" s="3" t="s">
        <v>4399</v>
      </c>
      <c r="E1183" s="2" t="s">
        <v>4400</v>
      </c>
      <c r="F1183" s="2" t="s">
        <v>4986</v>
      </c>
      <c r="G1183" s="2"/>
      <c r="H1183" s="2" t="s">
        <v>4988</v>
      </c>
    </row>
    <row r="1184" spans="1:8">
      <c r="A1184" s="3" t="s">
        <v>2266</v>
      </c>
      <c r="B1184" s="2" t="s">
        <v>2267</v>
      </c>
      <c r="C1184" s="2" t="s">
        <v>4986</v>
      </c>
      <c r="D1184" s="3" t="s">
        <v>2452</v>
      </c>
      <c r="E1184" s="2" t="s">
        <v>4417</v>
      </c>
      <c r="F1184" s="2" t="s">
        <v>4986</v>
      </c>
      <c r="G1184" s="2"/>
      <c r="H1184" s="2" t="s">
        <v>4988</v>
      </c>
    </row>
    <row r="1185" spans="1:8">
      <c r="A1185" s="3" t="s">
        <v>2266</v>
      </c>
      <c r="B1185" s="2" t="s">
        <v>2267</v>
      </c>
      <c r="C1185" s="2" t="s">
        <v>4986</v>
      </c>
      <c r="D1185" s="3" t="s">
        <v>2454</v>
      </c>
      <c r="E1185" s="2" t="s">
        <v>4418</v>
      </c>
      <c r="F1185" s="2" t="s">
        <v>4986</v>
      </c>
      <c r="G1185" s="2"/>
      <c r="H1185" s="2" t="s">
        <v>4988</v>
      </c>
    </row>
    <row r="1186" spans="1:8">
      <c r="A1186" s="3" t="s">
        <v>2266</v>
      </c>
      <c r="B1186" s="2" t="s">
        <v>2267</v>
      </c>
      <c r="C1186" s="2" t="s">
        <v>4986</v>
      </c>
      <c r="D1186" s="3" t="s">
        <v>4419</v>
      </c>
      <c r="E1186" s="2" t="s">
        <v>4420</v>
      </c>
      <c r="F1186" s="2" t="s">
        <v>4986</v>
      </c>
      <c r="G1186" s="2"/>
      <c r="H1186" s="2" t="s">
        <v>4988</v>
      </c>
    </row>
    <row r="1187" spans="1:8">
      <c r="A1187" s="3" t="s">
        <v>2266</v>
      </c>
      <c r="B1187" s="2" t="s">
        <v>2267</v>
      </c>
      <c r="C1187" s="2" t="s">
        <v>4986</v>
      </c>
      <c r="D1187" s="3" t="s">
        <v>4421</v>
      </c>
      <c r="E1187" s="2" t="s">
        <v>4422</v>
      </c>
      <c r="F1187" s="2" t="s">
        <v>4986</v>
      </c>
      <c r="G1187" s="2"/>
      <c r="H1187" s="2" t="s">
        <v>4988</v>
      </c>
    </row>
    <row r="1188" spans="1:8">
      <c r="A1188" s="3" t="s">
        <v>2266</v>
      </c>
      <c r="B1188" s="2" t="s">
        <v>2267</v>
      </c>
      <c r="C1188" s="2" t="s">
        <v>4986</v>
      </c>
      <c r="D1188" s="3" t="s">
        <v>4423</v>
      </c>
      <c r="E1188" s="2" t="s">
        <v>4424</v>
      </c>
      <c r="F1188" s="2" t="s">
        <v>4986</v>
      </c>
      <c r="G1188" s="2"/>
      <c r="H1188" s="2" t="s">
        <v>4988</v>
      </c>
    </row>
    <row r="1189" spans="1:8">
      <c r="A1189" s="3" t="s">
        <v>2268</v>
      </c>
      <c r="B1189" s="2" t="s">
        <v>2269</v>
      </c>
      <c r="C1189" s="2" t="s">
        <v>4986</v>
      </c>
      <c r="D1189" s="3" t="s">
        <v>4281</v>
      </c>
      <c r="E1189" s="2" t="s">
        <v>4282</v>
      </c>
      <c r="F1189" s="2" t="s">
        <v>4986</v>
      </c>
      <c r="G1189" s="2"/>
      <c r="H1189" s="2" t="s">
        <v>4988</v>
      </c>
    </row>
    <row r="1190" spans="1:8">
      <c r="A1190" s="3" t="s">
        <v>2268</v>
      </c>
      <c r="B1190" s="2" t="s">
        <v>2269</v>
      </c>
      <c r="C1190" s="2" t="s">
        <v>4986</v>
      </c>
      <c r="D1190" s="3" t="s">
        <v>4283</v>
      </c>
      <c r="E1190" s="2" t="s">
        <v>4284</v>
      </c>
      <c r="F1190" s="2" t="s">
        <v>4986</v>
      </c>
      <c r="G1190" s="2"/>
      <c r="H1190" s="2" t="s">
        <v>4988</v>
      </c>
    </row>
    <row r="1191" spans="1:8">
      <c r="A1191" s="3" t="s">
        <v>2268</v>
      </c>
      <c r="B1191" s="2" t="s">
        <v>2269</v>
      </c>
      <c r="C1191" s="2" t="s">
        <v>4986</v>
      </c>
      <c r="D1191" s="3" t="s">
        <v>4401</v>
      </c>
      <c r="E1191" s="2" t="s">
        <v>4402</v>
      </c>
      <c r="F1191" s="2" t="s">
        <v>4986</v>
      </c>
      <c r="G1191" s="2"/>
      <c r="H1191" s="2" t="s">
        <v>4988</v>
      </c>
    </row>
    <row r="1192" spans="1:8">
      <c r="A1192" s="3" t="s">
        <v>2268</v>
      </c>
      <c r="B1192" s="2" t="s">
        <v>2269</v>
      </c>
      <c r="C1192" s="2" t="s">
        <v>4986</v>
      </c>
      <c r="D1192" s="3" t="s">
        <v>4403</v>
      </c>
      <c r="E1192" s="2" t="s">
        <v>4404</v>
      </c>
      <c r="F1192" s="2" t="s">
        <v>4986</v>
      </c>
      <c r="G1192" s="2"/>
      <c r="H1192" s="2" t="s">
        <v>4988</v>
      </c>
    </row>
    <row r="1193" spans="1:8">
      <c r="A1193" s="3" t="s">
        <v>2268</v>
      </c>
      <c r="B1193" s="2" t="s">
        <v>2269</v>
      </c>
      <c r="C1193" s="2" t="s">
        <v>4986</v>
      </c>
      <c r="D1193" s="3" t="s">
        <v>4405</v>
      </c>
      <c r="E1193" s="2" t="s">
        <v>4406</v>
      </c>
      <c r="F1193" s="2" t="s">
        <v>4986</v>
      </c>
      <c r="G1193" s="2"/>
      <c r="H1193" s="2" t="s">
        <v>4988</v>
      </c>
    </row>
    <row r="1194" spans="1:8">
      <c r="A1194" s="3" t="s">
        <v>2268</v>
      </c>
      <c r="B1194" s="2" t="s">
        <v>2269</v>
      </c>
      <c r="C1194" s="2" t="s">
        <v>4986</v>
      </c>
      <c r="D1194" s="3" t="s">
        <v>4407</v>
      </c>
      <c r="E1194" s="2" t="s">
        <v>4408</v>
      </c>
      <c r="F1194" s="2" t="s">
        <v>4986</v>
      </c>
      <c r="G1194" s="2"/>
      <c r="H1194" s="2" t="s">
        <v>4988</v>
      </c>
    </row>
    <row r="1195" spans="1:8">
      <c r="A1195" s="3" t="s">
        <v>2268</v>
      </c>
      <c r="B1195" s="2" t="s">
        <v>2269</v>
      </c>
      <c r="C1195" s="2" t="s">
        <v>4986</v>
      </c>
      <c r="D1195" s="3" t="s">
        <v>4409</v>
      </c>
      <c r="E1195" s="2" t="s">
        <v>4410</v>
      </c>
      <c r="F1195" s="2" t="s">
        <v>4986</v>
      </c>
      <c r="G1195" s="2"/>
      <c r="H1195" s="2" t="s">
        <v>4988</v>
      </c>
    </row>
    <row r="1196" spans="1:8">
      <c r="A1196" s="3" t="s">
        <v>2268</v>
      </c>
      <c r="B1196" s="2" t="s">
        <v>2269</v>
      </c>
      <c r="C1196" s="2" t="s">
        <v>4986</v>
      </c>
      <c r="D1196" s="3" t="s">
        <v>4411</v>
      </c>
      <c r="E1196" s="2" t="s">
        <v>4412</v>
      </c>
      <c r="F1196" s="2" t="s">
        <v>4986</v>
      </c>
      <c r="G1196" s="2"/>
      <c r="H1196" s="2" t="s">
        <v>4988</v>
      </c>
    </row>
    <row r="1197" spans="1:8">
      <c r="A1197" s="3" t="s">
        <v>2268</v>
      </c>
      <c r="B1197" s="2" t="s">
        <v>2269</v>
      </c>
      <c r="C1197" s="2" t="s">
        <v>4986</v>
      </c>
      <c r="D1197" s="3" t="s">
        <v>4413</v>
      </c>
      <c r="E1197" s="2" t="s">
        <v>4414</v>
      </c>
      <c r="F1197" s="2" t="s">
        <v>4986</v>
      </c>
      <c r="G1197" s="2"/>
      <c r="H1197" s="2" t="s">
        <v>4988</v>
      </c>
    </row>
    <row r="1198" spans="1:8">
      <c r="A1198" s="3" t="s">
        <v>2268</v>
      </c>
      <c r="B1198" s="2" t="s">
        <v>2269</v>
      </c>
      <c r="C1198" s="2" t="s">
        <v>4986</v>
      </c>
      <c r="D1198" s="3" t="s">
        <v>4415</v>
      </c>
      <c r="E1198" s="2" t="s">
        <v>4416</v>
      </c>
      <c r="F1198" s="2" t="s">
        <v>4986</v>
      </c>
      <c r="G1198" s="2"/>
      <c r="H1198" s="2" t="s">
        <v>4988</v>
      </c>
    </row>
    <row r="1199" spans="1:8">
      <c r="A1199" s="3" t="s">
        <v>2268</v>
      </c>
      <c r="B1199" s="2" t="s">
        <v>2269</v>
      </c>
      <c r="C1199" s="2" t="s">
        <v>4986</v>
      </c>
      <c r="D1199" s="3" t="s">
        <v>2452</v>
      </c>
      <c r="E1199" s="2" t="s">
        <v>4417</v>
      </c>
      <c r="F1199" s="2" t="s">
        <v>4986</v>
      </c>
      <c r="G1199" s="2"/>
      <c r="H1199" s="2" t="s">
        <v>4988</v>
      </c>
    </row>
    <row r="1200" spans="1:8">
      <c r="A1200" s="3" t="s">
        <v>2268</v>
      </c>
      <c r="B1200" s="2" t="s">
        <v>2269</v>
      </c>
      <c r="C1200" s="2" t="s">
        <v>4986</v>
      </c>
      <c r="D1200" s="3" t="s">
        <v>2454</v>
      </c>
      <c r="E1200" s="2" t="s">
        <v>4418</v>
      </c>
      <c r="F1200" s="2" t="s">
        <v>4986</v>
      </c>
      <c r="G1200" s="2"/>
      <c r="H1200" s="2" t="s">
        <v>4988</v>
      </c>
    </row>
    <row r="1201" spans="1:8">
      <c r="A1201" s="3" t="s">
        <v>2268</v>
      </c>
      <c r="B1201" s="2" t="s">
        <v>2269</v>
      </c>
      <c r="C1201" s="2" t="s">
        <v>4986</v>
      </c>
      <c r="D1201" s="3" t="s">
        <v>4419</v>
      </c>
      <c r="E1201" s="2" t="s">
        <v>4420</v>
      </c>
      <c r="F1201" s="2" t="s">
        <v>4986</v>
      </c>
      <c r="G1201" s="2"/>
      <c r="H1201" s="2" t="s">
        <v>4988</v>
      </c>
    </row>
    <row r="1202" spans="1:8">
      <c r="A1202" s="3" t="s">
        <v>2268</v>
      </c>
      <c r="B1202" s="2" t="s">
        <v>2269</v>
      </c>
      <c r="C1202" s="2" t="s">
        <v>4986</v>
      </c>
      <c r="D1202" s="3" t="s">
        <v>4421</v>
      </c>
      <c r="E1202" s="2" t="s">
        <v>4422</v>
      </c>
      <c r="F1202" s="2" t="s">
        <v>4986</v>
      </c>
      <c r="G1202" s="2"/>
      <c r="H1202" s="2" t="s">
        <v>4988</v>
      </c>
    </row>
    <row r="1203" spans="1:8">
      <c r="A1203" s="3" t="s">
        <v>2270</v>
      </c>
      <c r="B1203" s="2" t="s">
        <v>2271</v>
      </c>
      <c r="C1203" s="2" t="s">
        <v>4986</v>
      </c>
      <c r="D1203" s="3" t="s">
        <v>4281</v>
      </c>
      <c r="E1203" s="2" t="s">
        <v>4282</v>
      </c>
      <c r="F1203" s="2" t="s">
        <v>4986</v>
      </c>
      <c r="G1203" s="2"/>
      <c r="H1203" s="2" t="s">
        <v>4988</v>
      </c>
    </row>
    <row r="1204" spans="1:8">
      <c r="A1204" s="3" t="s">
        <v>2270</v>
      </c>
      <c r="B1204" s="2" t="s">
        <v>2271</v>
      </c>
      <c r="C1204" s="2" t="s">
        <v>4986</v>
      </c>
      <c r="D1204" s="3" t="s">
        <v>4285</v>
      </c>
      <c r="E1204" s="2" t="s">
        <v>4286</v>
      </c>
      <c r="F1204" s="2" t="s">
        <v>4986</v>
      </c>
      <c r="G1204" s="2"/>
      <c r="H1204" s="2" t="s">
        <v>4988</v>
      </c>
    </row>
    <row r="1205" spans="1:8">
      <c r="A1205" s="3" t="s">
        <v>2270</v>
      </c>
      <c r="B1205" s="2" t="s">
        <v>2271</v>
      </c>
      <c r="C1205" s="2" t="s">
        <v>4986</v>
      </c>
      <c r="D1205" s="3" t="s">
        <v>4401</v>
      </c>
      <c r="E1205" s="2" t="s">
        <v>4402</v>
      </c>
      <c r="F1205" s="2" t="s">
        <v>4986</v>
      </c>
      <c r="G1205" s="2"/>
      <c r="H1205" s="2" t="s">
        <v>4988</v>
      </c>
    </row>
    <row r="1206" spans="1:8">
      <c r="A1206" s="3" t="s">
        <v>2270</v>
      </c>
      <c r="B1206" s="2" t="s">
        <v>2271</v>
      </c>
      <c r="C1206" s="2" t="s">
        <v>4986</v>
      </c>
      <c r="D1206" s="3" t="s">
        <v>4403</v>
      </c>
      <c r="E1206" s="2" t="s">
        <v>4404</v>
      </c>
      <c r="F1206" s="2" t="s">
        <v>4986</v>
      </c>
      <c r="G1206" s="2"/>
      <c r="H1206" s="2" t="s">
        <v>4988</v>
      </c>
    </row>
    <row r="1207" spans="1:8">
      <c r="A1207" s="3" t="s">
        <v>2270</v>
      </c>
      <c r="B1207" s="2" t="s">
        <v>2271</v>
      </c>
      <c r="C1207" s="2" t="s">
        <v>4986</v>
      </c>
      <c r="D1207" s="3" t="s">
        <v>4405</v>
      </c>
      <c r="E1207" s="2" t="s">
        <v>4406</v>
      </c>
      <c r="F1207" s="2" t="s">
        <v>4986</v>
      </c>
      <c r="G1207" s="2"/>
      <c r="H1207" s="2" t="s">
        <v>4988</v>
      </c>
    </row>
    <row r="1208" spans="1:8">
      <c r="A1208" s="3" t="s">
        <v>2270</v>
      </c>
      <c r="B1208" s="2" t="s">
        <v>2271</v>
      </c>
      <c r="C1208" s="2" t="s">
        <v>4986</v>
      </c>
      <c r="D1208" s="3" t="s">
        <v>4407</v>
      </c>
      <c r="E1208" s="2" t="s">
        <v>4408</v>
      </c>
      <c r="F1208" s="2" t="s">
        <v>4986</v>
      </c>
      <c r="G1208" s="2"/>
      <c r="H1208" s="2" t="s">
        <v>4988</v>
      </c>
    </row>
    <row r="1209" spans="1:8">
      <c r="A1209" s="3" t="s">
        <v>2270</v>
      </c>
      <c r="B1209" s="2" t="s">
        <v>2271</v>
      </c>
      <c r="C1209" s="2" t="s">
        <v>4986</v>
      </c>
      <c r="D1209" s="3" t="s">
        <v>4409</v>
      </c>
      <c r="E1209" s="2" t="s">
        <v>4410</v>
      </c>
      <c r="F1209" s="2" t="s">
        <v>4986</v>
      </c>
      <c r="G1209" s="2"/>
      <c r="H1209" s="2" t="s">
        <v>4988</v>
      </c>
    </row>
    <row r="1210" spans="1:8">
      <c r="A1210" s="3" t="s">
        <v>2270</v>
      </c>
      <c r="B1210" s="2" t="s">
        <v>2271</v>
      </c>
      <c r="C1210" s="2" t="s">
        <v>4986</v>
      </c>
      <c r="D1210" s="3" t="s">
        <v>4411</v>
      </c>
      <c r="E1210" s="2" t="s">
        <v>4412</v>
      </c>
      <c r="F1210" s="2" t="s">
        <v>4986</v>
      </c>
      <c r="G1210" s="2"/>
      <c r="H1210" s="2" t="s">
        <v>4988</v>
      </c>
    </row>
    <row r="1211" spans="1:8">
      <c r="A1211" s="3" t="s">
        <v>2270</v>
      </c>
      <c r="B1211" s="2" t="s">
        <v>2271</v>
      </c>
      <c r="C1211" s="2" t="s">
        <v>4986</v>
      </c>
      <c r="D1211" s="3" t="s">
        <v>4413</v>
      </c>
      <c r="E1211" s="2" t="s">
        <v>4414</v>
      </c>
      <c r="F1211" s="2" t="s">
        <v>4986</v>
      </c>
      <c r="G1211" s="2"/>
      <c r="H1211" s="2" t="s">
        <v>4988</v>
      </c>
    </row>
    <row r="1212" spans="1:8">
      <c r="A1212" s="3" t="s">
        <v>2270</v>
      </c>
      <c r="B1212" s="2" t="s">
        <v>2271</v>
      </c>
      <c r="C1212" s="2" t="s">
        <v>4986</v>
      </c>
      <c r="D1212" s="3" t="s">
        <v>4415</v>
      </c>
      <c r="E1212" s="2" t="s">
        <v>4416</v>
      </c>
      <c r="F1212" s="2" t="s">
        <v>4986</v>
      </c>
      <c r="G1212" s="2"/>
      <c r="H1212" s="2" t="s">
        <v>4988</v>
      </c>
    </row>
    <row r="1213" spans="1:8">
      <c r="A1213" s="3" t="s">
        <v>2270</v>
      </c>
      <c r="B1213" s="2" t="s">
        <v>2271</v>
      </c>
      <c r="C1213" s="2" t="s">
        <v>4986</v>
      </c>
      <c r="D1213" s="3" t="s">
        <v>2452</v>
      </c>
      <c r="E1213" s="2" t="s">
        <v>4417</v>
      </c>
      <c r="F1213" s="2" t="s">
        <v>4986</v>
      </c>
      <c r="G1213" s="2"/>
      <c r="H1213" s="2" t="s">
        <v>4988</v>
      </c>
    </row>
    <row r="1214" spans="1:8">
      <c r="A1214" s="3" t="s">
        <v>2270</v>
      </c>
      <c r="B1214" s="2" t="s">
        <v>2271</v>
      </c>
      <c r="C1214" s="2" t="s">
        <v>4986</v>
      </c>
      <c r="D1214" s="3" t="s">
        <v>2454</v>
      </c>
      <c r="E1214" s="2" t="s">
        <v>4418</v>
      </c>
      <c r="F1214" s="2" t="s">
        <v>4986</v>
      </c>
      <c r="G1214" s="2"/>
      <c r="H1214" s="2" t="s">
        <v>4988</v>
      </c>
    </row>
    <row r="1215" spans="1:8">
      <c r="A1215" s="3" t="s">
        <v>2270</v>
      </c>
      <c r="B1215" s="2" t="s">
        <v>2271</v>
      </c>
      <c r="C1215" s="2" t="s">
        <v>4986</v>
      </c>
      <c r="D1215" s="3" t="s">
        <v>4419</v>
      </c>
      <c r="E1215" s="2" t="s">
        <v>4420</v>
      </c>
      <c r="F1215" s="2" t="s">
        <v>4986</v>
      </c>
      <c r="G1215" s="2"/>
      <c r="H1215" s="2" t="s">
        <v>4988</v>
      </c>
    </row>
    <row r="1216" spans="1:8">
      <c r="A1216" s="3" t="s">
        <v>2270</v>
      </c>
      <c r="B1216" s="2" t="s">
        <v>2271</v>
      </c>
      <c r="C1216" s="2" t="s">
        <v>4986</v>
      </c>
      <c r="D1216" s="3" t="s">
        <v>4421</v>
      </c>
      <c r="E1216" s="2" t="s">
        <v>4422</v>
      </c>
      <c r="F1216" s="2" t="s">
        <v>4986</v>
      </c>
      <c r="G1216" s="2"/>
      <c r="H1216" s="2" t="s">
        <v>4988</v>
      </c>
    </row>
    <row r="1217" spans="1:8">
      <c r="A1217" s="3" t="s">
        <v>2272</v>
      </c>
      <c r="B1217" s="2" t="s">
        <v>2273</v>
      </c>
      <c r="C1217" s="2" t="s">
        <v>4986</v>
      </c>
      <c r="D1217" s="3" t="s">
        <v>4281</v>
      </c>
      <c r="E1217" s="2" t="s">
        <v>4282</v>
      </c>
      <c r="F1217" s="2" t="s">
        <v>4986</v>
      </c>
      <c r="G1217" s="2"/>
      <c r="H1217" s="2" t="s">
        <v>4988</v>
      </c>
    </row>
    <row r="1218" spans="1:8">
      <c r="A1218" s="3" t="s">
        <v>2272</v>
      </c>
      <c r="B1218" s="2" t="s">
        <v>2273</v>
      </c>
      <c r="C1218" s="2" t="s">
        <v>4986</v>
      </c>
      <c r="D1218" s="3" t="s">
        <v>4285</v>
      </c>
      <c r="E1218" s="2" t="s">
        <v>4286</v>
      </c>
      <c r="F1218" s="2" t="s">
        <v>4986</v>
      </c>
      <c r="G1218" s="2"/>
      <c r="H1218" s="2" t="s">
        <v>4988</v>
      </c>
    </row>
    <row r="1219" spans="1:8">
      <c r="A1219" s="3" t="s">
        <v>2272</v>
      </c>
      <c r="B1219" s="2" t="s">
        <v>2273</v>
      </c>
      <c r="C1219" s="2" t="s">
        <v>4986</v>
      </c>
      <c r="D1219" s="3" t="s">
        <v>4401</v>
      </c>
      <c r="E1219" s="2" t="s">
        <v>4402</v>
      </c>
      <c r="F1219" s="2" t="s">
        <v>4986</v>
      </c>
      <c r="G1219" s="2"/>
      <c r="H1219" s="2" t="s">
        <v>4988</v>
      </c>
    </row>
    <row r="1220" spans="1:8">
      <c r="A1220" s="3" t="s">
        <v>2272</v>
      </c>
      <c r="B1220" s="2" t="s">
        <v>2273</v>
      </c>
      <c r="C1220" s="2" t="s">
        <v>4986</v>
      </c>
      <c r="D1220" s="3" t="s">
        <v>4403</v>
      </c>
      <c r="E1220" s="2" t="s">
        <v>4404</v>
      </c>
      <c r="F1220" s="2" t="s">
        <v>4986</v>
      </c>
      <c r="G1220" s="2"/>
      <c r="H1220" s="2" t="s">
        <v>4988</v>
      </c>
    </row>
    <row r="1221" spans="1:8">
      <c r="A1221" s="3" t="s">
        <v>2272</v>
      </c>
      <c r="B1221" s="2" t="s">
        <v>2273</v>
      </c>
      <c r="C1221" s="2" t="s">
        <v>4986</v>
      </c>
      <c r="D1221" s="3" t="s">
        <v>4405</v>
      </c>
      <c r="E1221" s="2" t="s">
        <v>4406</v>
      </c>
      <c r="F1221" s="2" t="s">
        <v>4986</v>
      </c>
      <c r="G1221" s="2"/>
      <c r="H1221" s="2" t="s">
        <v>4988</v>
      </c>
    </row>
    <row r="1222" spans="1:8">
      <c r="A1222" s="3" t="s">
        <v>2272</v>
      </c>
      <c r="B1222" s="2" t="s">
        <v>2273</v>
      </c>
      <c r="C1222" s="2" t="s">
        <v>4986</v>
      </c>
      <c r="D1222" s="3" t="s">
        <v>4407</v>
      </c>
      <c r="E1222" s="2" t="s">
        <v>4408</v>
      </c>
      <c r="F1222" s="2" t="s">
        <v>4986</v>
      </c>
      <c r="G1222" s="2"/>
      <c r="H1222" s="2" t="s">
        <v>4988</v>
      </c>
    </row>
    <row r="1223" spans="1:8">
      <c r="A1223" s="3" t="s">
        <v>2272</v>
      </c>
      <c r="B1223" s="2" t="s">
        <v>2273</v>
      </c>
      <c r="C1223" s="2" t="s">
        <v>4986</v>
      </c>
      <c r="D1223" s="3" t="s">
        <v>4409</v>
      </c>
      <c r="E1223" s="2" t="s">
        <v>4410</v>
      </c>
      <c r="F1223" s="2" t="s">
        <v>4986</v>
      </c>
      <c r="G1223" s="2"/>
      <c r="H1223" s="2" t="s">
        <v>4988</v>
      </c>
    </row>
    <row r="1224" spans="1:8">
      <c r="A1224" s="3" t="s">
        <v>2272</v>
      </c>
      <c r="B1224" s="2" t="s">
        <v>2273</v>
      </c>
      <c r="C1224" s="2" t="s">
        <v>4986</v>
      </c>
      <c r="D1224" s="3" t="s">
        <v>4411</v>
      </c>
      <c r="E1224" s="2" t="s">
        <v>4412</v>
      </c>
      <c r="F1224" s="2" t="s">
        <v>4986</v>
      </c>
      <c r="G1224" s="2"/>
      <c r="H1224" s="2" t="s">
        <v>4988</v>
      </c>
    </row>
    <row r="1225" spans="1:8">
      <c r="A1225" s="3" t="s">
        <v>2272</v>
      </c>
      <c r="B1225" s="2" t="s">
        <v>2273</v>
      </c>
      <c r="C1225" s="2" t="s">
        <v>4986</v>
      </c>
      <c r="D1225" s="3" t="s">
        <v>4413</v>
      </c>
      <c r="E1225" s="2" t="s">
        <v>4414</v>
      </c>
      <c r="F1225" s="2" t="s">
        <v>4986</v>
      </c>
      <c r="G1225" s="2"/>
      <c r="H1225" s="2" t="s">
        <v>4988</v>
      </c>
    </row>
    <row r="1226" spans="1:8">
      <c r="A1226" s="3" t="s">
        <v>2272</v>
      </c>
      <c r="B1226" s="2" t="s">
        <v>2273</v>
      </c>
      <c r="C1226" s="2" t="s">
        <v>4986</v>
      </c>
      <c r="D1226" s="3" t="s">
        <v>4415</v>
      </c>
      <c r="E1226" s="2" t="s">
        <v>4416</v>
      </c>
      <c r="F1226" s="2" t="s">
        <v>4986</v>
      </c>
      <c r="G1226" s="2"/>
      <c r="H1226" s="2" t="s">
        <v>4988</v>
      </c>
    </row>
    <row r="1227" spans="1:8">
      <c r="A1227" s="3" t="s">
        <v>2272</v>
      </c>
      <c r="B1227" s="2" t="s">
        <v>2273</v>
      </c>
      <c r="C1227" s="2" t="s">
        <v>4986</v>
      </c>
      <c r="D1227" s="3" t="s">
        <v>2452</v>
      </c>
      <c r="E1227" s="2" t="s">
        <v>4417</v>
      </c>
      <c r="F1227" s="2" t="s">
        <v>4986</v>
      </c>
      <c r="G1227" s="2"/>
      <c r="H1227" s="2" t="s">
        <v>4988</v>
      </c>
    </row>
    <row r="1228" spans="1:8">
      <c r="A1228" s="3" t="s">
        <v>2272</v>
      </c>
      <c r="B1228" s="2" t="s">
        <v>2273</v>
      </c>
      <c r="C1228" s="2" t="s">
        <v>4986</v>
      </c>
      <c r="D1228" s="3" t="s">
        <v>2454</v>
      </c>
      <c r="E1228" s="2" t="s">
        <v>4418</v>
      </c>
      <c r="F1228" s="2" t="s">
        <v>4986</v>
      </c>
      <c r="G1228" s="2"/>
      <c r="H1228" s="2" t="s">
        <v>4988</v>
      </c>
    </row>
    <row r="1229" spans="1:8">
      <c r="A1229" s="3" t="s">
        <v>2272</v>
      </c>
      <c r="B1229" s="2" t="s">
        <v>2273</v>
      </c>
      <c r="C1229" s="2" t="s">
        <v>4986</v>
      </c>
      <c r="D1229" s="3" t="s">
        <v>4419</v>
      </c>
      <c r="E1229" s="2" t="s">
        <v>4420</v>
      </c>
      <c r="F1229" s="2" t="s">
        <v>4986</v>
      </c>
      <c r="G1229" s="2"/>
      <c r="H1229" s="2" t="s">
        <v>4988</v>
      </c>
    </row>
    <row r="1230" spans="1:8">
      <c r="A1230" s="3" t="s">
        <v>2272</v>
      </c>
      <c r="B1230" s="2" t="s">
        <v>2273</v>
      </c>
      <c r="C1230" s="2" t="s">
        <v>4986</v>
      </c>
      <c r="D1230" s="3" t="s">
        <v>4421</v>
      </c>
      <c r="E1230" s="2" t="s">
        <v>4422</v>
      </c>
      <c r="F1230" s="2" t="s">
        <v>4986</v>
      </c>
      <c r="G1230" s="2"/>
      <c r="H1230" s="2" t="s">
        <v>4988</v>
      </c>
    </row>
    <row r="1231" spans="1:8">
      <c r="A1231" s="3" t="s">
        <v>2274</v>
      </c>
      <c r="B1231" s="2" t="s">
        <v>2275</v>
      </c>
      <c r="C1231" s="2" t="s">
        <v>4986</v>
      </c>
      <c r="D1231" s="3" t="s">
        <v>4281</v>
      </c>
      <c r="E1231" s="2" t="s">
        <v>4282</v>
      </c>
      <c r="F1231" s="2" t="s">
        <v>4986</v>
      </c>
      <c r="G1231" s="2"/>
      <c r="H1231" s="2" t="s">
        <v>4988</v>
      </c>
    </row>
    <row r="1232" spans="1:8">
      <c r="A1232" s="3" t="s">
        <v>2274</v>
      </c>
      <c r="B1232" s="2" t="s">
        <v>2275</v>
      </c>
      <c r="C1232" s="2" t="s">
        <v>4986</v>
      </c>
      <c r="D1232" s="3" t="s">
        <v>4285</v>
      </c>
      <c r="E1232" s="2" t="s">
        <v>4286</v>
      </c>
      <c r="F1232" s="2" t="s">
        <v>4986</v>
      </c>
      <c r="G1232" s="2"/>
      <c r="H1232" s="2" t="s">
        <v>4988</v>
      </c>
    </row>
    <row r="1233" spans="1:8">
      <c r="A1233" s="3" t="s">
        <v>2274</v>
      </c>
      <c r="B1233" s="2" t="s">
        <v>2275</v>
      </c>
      <c r="C1233" s="2" t="s">
        <v>4986</v>
      </c>
      <c r="D1233" s="3" t="s">
        <v>4401</v>
      </c>
      <c r="E1233" s="2" t="s">
        <v>4402</v>
      </c>
      <c r="F1233" s="2" t="s">
        <v>4986</v>
      </c>
      <c r="G1233" s="2"/>
      <c r="H1233" s="2" t="s">
        <v>4988</v>
      </c>
    </row>
    <row r="1234" spans="1:8">
      <c r="A1234" s="3" t="s">
        <v>2274</v>
      </c>
      <c r="B1234" s="2" t="s">
        <v>2275</v>
      </c>
      <c r="C1234" s="2" t="s">
        <v>4986</v>
      </c>
      <c r="D1234" s="3" t="s">
        <v>4403</v>
      </c>
      <c r="E1234" s="2" t="s">
        <v>4404</v>
      </c>
      <c r="F1234" s="2" t="s">
        <v>4986</v>
      </c>
      <c r="G1234" s="2"/>
      <c r="H1234" s="2" t="s">
        <v>4988</v>
      </c>
    </row>
    <row r="1235" spans="1:8">
      <c r="A1235" s="3" t="s">
        <v>2274</v>
      </c>
      <c r="B1235" s="2" t="s">
        <v>2275</v>
      </c>
      <c r="C1235" s="2" t="s">
        <v>4986</v>
      </c>
      <c r="D1235" s="3" t="s">
        <v>4405</v>
      </c>
      <c r="E1235" s="2" t="s">
        <v>4406</v>
      </c>
      <c r="F1235" s="2" t="s">
        <v>4986</v>
      </c>
      <c r="G1235" s="2"/>
      <c r="H1235" s="2" t="s">
        <v>4988</v>
      </c>
    </row>
    <row r="1236" spans="1:8">
      <c r="A1236" s="3" t="s">
        <v>2274</v>
      </c>
      <c r="B1236" s="2" t="s">
        <v>2275</v>
      </c>
      <c r="C1236" s="2" t="s">
        <v>4986</v>
      </c>
      <c r="D1236" s="3" t="s">
        <v>4407</v>
      </c>
      <c r="E1236" s="2" t="s">
        <v>4408</v>
      </c>
      <c r="F1236" s="2" t="s">
        <v>4986</v>
      </c>
      <c r="G1236" s="2"/>
      <c r="H1236" s="2" t="s">
        <v>4988</v>
      </c>
    </row>
    <row r="1237" spans="1:8">
      <c r="A1237" s="3" t="s">
        <v>2274</v>
      </c>
      <c r="B1237" s="2" t="s">
        <v>2275</v>
      </c>
      <c r="C1237" s="2" t="s">
        <v>4986</v>
      </c>
      <c r="D1237" s="3" t="s">
        <v>4409</v>
      </c>
      <c r="E1237" s="2" t="s">
        <v>4410</v>
      </c>
      <c r="F1237" s="2" t="s">
        <v>4986</v>
      </c>
      <c r="G1237" s="2"/>
      <c r="H1237" s="2" t="s">
        <v>4988</v>
      </c>
    </row>
    <row r="1238" spans="1:8">
      <c r="A1238" s="3" t="s">
        <v>2274</v>
      </c>
      <c r="B1238" s="2" t="s">
        <v>2275</v>
      </c>
      <c r="C1238" s="2" t="s">
        <v>4986</v>
      </c>
      <c r="D1238" s="3" t="s">
        <v>4411</v>
      </c>
      <c r="E1238" s="2" t="s">
        <v>4412</v>
      </c>
      <c r="F1238" s="2" t="s">
        <v>4986</v>
      </c>
      <c r="G1238" s="2"/>
      <c r="H1238" s="2" t="s">
        <v>4988</v>
      </c>
    </row>
    <row r="1239" spans="1:8">
      <c r="A1239" s="3" t="s">
        <v>2274</v>
      </c>
      <c r="B1239" s="2" t="s">
        <v>2275</v>
      </c>
      <c r="C1239" s="2" t="s">
        <v>4986</v>
      </c>
      <c r="D1239" s="3" t="s">
        <v>4413</v>
      </c>
      <c r="E1239" s="2" t="s">
        <v>4414</v>
      </c>
      <c r="F1239" s="2" t="s">
        <v>4986</v>
      </c>
      <c r="G1239" s="2"/>
      <c r="H1239" s="2" t="s">
        <v>4988</v>
      </c>
    </row>
    <row r="1240" spans="1:8">
      <c r="A1240" s="3" t="s">
        <v>2274</v>
      </c>
      <c r="B1240" s="2" t="s">
        <v>2275</v>
      </c>
      <c r="C1240" s="2" t="s">
        <v>4986</v>
      </c>
      <c r="D1240" s="3" t="s">
        <v>4415</v>
      </c>
      <c r="E1240" s="2" t="s">
        <v>4416</v>
      </c>
      <c r="F1240" s="2" t="s">
        <v>4986</v>
      </c>
      <c r="G1240" s="2"/>
      <c r="H1240" s="2" t="s">
        <v>4988</v>
      </c>
    </row>
    <row r="1241" spans="1:8">
      <c r="A1241" s="3" t="s">
        <v>2274</v>
      </c>
      <c r="B1241" s="2" t="s">
        <v>2275</v>
      </c>
      <c r="C1241" s="2" t="s">
        <v>4986</v>
      </c>
      <c r="D1241" s="3" t="s">
        <v>2452</v>
      </c>
      <c r="E1241" s="2" t="s">
        <v>4417</v>
      </c>
      <c r="F1241" s="2" t="s">
        <v>4986</v>
      </c>
      <c r="G1241" s="2"/>
      <c r="H1241" s="2" t="s">
        <v>4988</v>
      </c>
    </row>
    <row r="1242" spans="1:8">
      <c r="A1242" s="3" t="s">
        <v>2274</v>
      </c>
      <c r="B1242" s="2" t="s">
        <v>2275</v>
      </c>
      <c r="C1242" s="2" t="s">
        <v>4986</v>
      </c>
      <c r="D1242" s="3" t="s">
        <v>2454</v>
      </c>
      <c r="E1242" s="2" t="s">
        <v>4418</v>
      </c>
      <c r="F1242" s="2" t="s">
        <v>4986</v>
      </c>
      <c r="G1242" s="2"/>
      <c r="H1242" s="2" t="s">
        <v>4988</v>
      </c>
    </row>
    <row r="1243" spans="1:8">
      <c r="A1243" s="3" t="s">
        <v>2274</v>
      </c>
      <c r="B1243" s="2" t="s">
        <v>2275</v>
      </c>
      <c r="C1243" s="2" t="s">
        <v>4986</v>
      </c>
      <c r="D1243" s="3" t="s">
        <v>4419</v>
      </c>
      <c r="E1243" s="2" t="s">
        <v>4420</v>
      </c>
      <c r="F1243" s="2" t="s">
        <v>4986</v>
      </c>
      <c r="G1243" s="2"/>
      <c r="H1243" s="2" t="s">
        <v>4988</v>
      </c>
    </row>
    <row r="1244" spans="1:8">
      <c r="A1244" s="3" t="s">
        <v>2274</v>
      </c>
      <c r="B1244" s="2" t="s">
        <v>2275</v>
      </c>
      <c r="C1244" s="2" t="s">
        <v>4986</v>
      </c>
      <c r="D1244" s="3" t="s">
        <v>4421</v>
      </c>
      <c r="E1244" s="2" t="s">
        <v>4422</v>
      </c>
      <c r="F1244" s="2" t="s">
        <v>4986</v>
      </c>
      <c r="G1244" s="2"/>
      <c r="H1244" s="2" t="s">
        <v>4988</v>
      </c>
    </row>
    <row r="1245" spans="1:8">
      <c r="A1245" s="3" t="s">
        <v>2276</v>
      </c>
      <c r="B1245" s="2" t="s">
        <v>2277</v>
      </c>
      <c r="C1245" s="2" t="s">
        <v>4986</v>
      </c>
      <c r="D1245" s="3" t="s">
        <v>4281</v>
      </c>
      <c r="E1245" s="2" t="s">
        <v>4282</v>
      </c>
      <c r="F1245" s="2" t="s">
        <v>4986</v>
      </c>
      <c r="G1245" s="2"/>
      <c r="H1245" s="2" t="s">
        <v>4988</v>
      </c>
    </row>
    <row r="1246" spans="1:8">
      <c r="A1246" s="3" t="s">
        <v>2276</v>
      </c>
      <c r="B1246" s="2" t="s">
        <v>2277</v>
      </c>
      <c r="C1246" s="2" t="s">
        <v>4986</v>
      </c>
      <c r="D1246" s="3" t="s">
        <v>4285</v>
      </c>
      <c r="E1246" s="2" t="s">
        <v>4286</v>
      </c>
      <c r="F1246" s="2" t="s">
        <v>4986</v>
      </c>
      <c r="G1246" s="2"/>
      <c r="H1246" s="2" t="s">
        <v>4988</v>
      </c>
    </row>
    <row r="1247" spans="1:8">
      <c r="A1247" s="3" t="s">
        <v>2276</v>
      </c>
      <c r="B1247" s="2" t="s">
        <v>2277</v>
      </c>
      <c r="C1247" s="2" t="s">
        <v>4986</v>
      </c>
      <c r="D1247" s="3" t="s">
        <v>4401</v>
      </c>
      <c r="E1247" s="2" t="s">
        <v>4402</v>
      </c>
      <c r="F1247" s="2" t="s">
        <v>4986</v>
      </c>
      <c r="G1247" s="2"/>
      <c r="H1247" s="2" t="s">
        <v>4988</v>
      </c>
    </row>
    <row r="1248" spans="1:8">
      <c r="A1248" s="3" t="s">
        <v>2276</v>
      </c>
      <c r="B1248" s="2" t="s">
        <v>2277</v>
      </c>
      <c r="C1248" s="2" t="s">
        <v>4986</v>
      </c>
      <c r="D1248" s="3" t="s">
        <v>4403</v>
      </c>
      <c r="E1248" s="2" t="s">
        <v>4404</v>
      </c>
      <c r="F1248" s="2" t="s">
        <v>4986</v>
      </c>
      <c r="G1248" s="2"/>
      <c r="H1248" s="2" t="s">
        <v>4988</v>
      </c>
    </row>
    <row r="1249" spans="1:8">
      <c r="A1249" s="3" t="s">
        <v>2276</v>
      </c>
      <c r="B1249" s="2" t="s">
        <v>2277</v>
      </c>
      <c r="C1249" s="2" t="s">
        <v>4986</v>
      </c>
      <c r="D1249" s="3" t="s">
        <v>4405</v>
      </c>
      <c r="E1249" s="2" t="s">
        <v>4406</v>
      </c>
      <c r="F1249" s="2" t="s">
        <v>4986</v>
      </c>
      <c r="G1249" s="2"/>
      <c r="H1249" s="2" t="s">
        <v>4988</v>
      </c>
    </row>
    <row r="1250" spans="1:8">
      <c r="A1250" s="3" t="s">
        <v>2276</v>
      </c>
      <c r="B1250" s="2" t="s">
        <v>2277</v>
      </c>
      <c r="C1250" s="2" t="s">
        <v>4986</v>
      </c>
      <c r="D1250" s="3" t="s">
        <v>4407</v>
      </c>
      <c r="E1250" s="2" t="s">
        <v>4408</v>
      </c>
      <c r="F1250" s="2" t="s">
        <v>4986</v>
      </c>
      <c r="G1250" s="2"/>
      <c r="H1250" s="2" t="s">
        <v>4988</v>
      </c>
    </row>
    <row r="1251" spans="1:8">
      <c r="A1251" s="3" t="s">
        <v>2276</v>
      </c>
      <c r="B1251" s="2" t="s">
        <v>2277</v>
      </c>
      <c r="C1251" s="2" t="s">
        <v>4986</v>
      </c>
      <c r="D1251" s="3" t="s">
        <v>4409</v>
      </c>
      <c r="E1251" s="2" t="s">
        <v>4410</v>
      </c>
      <c r="F1251" s="2" t="s">
        <v>4986</v>
      </c>
      <c r="G1251" s="2"/>
      <c r="H1251" s="2" t="s">
        <v>4988</v>
      </c>
    </row>
    <row r="1252" spans="1:8">
      <c r="A1252" s="3" t="s">
        <v>2276</v>
      </c>
      <c r="B1252" s="2" t="s">
        <v>2277</v>
      </c>
      <c r="C1252" s="2" t="s">
        <v>4986</v>
      </c>
      <c r="D1252" s="3" t="s">
        <v>4411</v>
      </c>
      <c r="E1252" s="2" t="s">
        <v>4412</v>
      </c>
      <c r="F1252" s="2" t="s">
        <v>4986</v>
      </c>
      <c r="G1252" s="2"/>
      <c r="H1252" s="2" t="s">
        <v>4988</v>
      </c>
    </row>
    <row r="1253" spans="1:8">
      <c r="A1253" s="3" t="s">
        <v>2276</v>
      </c>
      <c r="B1253" s="2" t="s">
        <v>2277</v>
      </c>
      <c r="C1253" s="2" t="s">
        <v>4986</v>
      </c>
      <c r="D1253" s="3" t="s">
        <v>4413</v>
      </c>
      <c r="E1253" s="2" t="s">
        <v>4414</v>
      </c>
      <c r="F1253" s="2" t="s">
        <v>4986</v>
      </c>
      <c r="G1253" s="2"/>
      <c r="H1253" s="2" t="s">
        <v>4988</v>
      </c>
    </row>
    <row r="1254" spans="1:8">
      <c r="A1254" s="3" t="s">
        <v>2276</v>
      </c>
      <c r="B1254" s="2" t="s">
        <v>2277</v>
      </c>
      <c r="C1254" s="2" t="s">
        <v>4986</v>
      </c>
      <c r="D1254" s="3" t="s">
        <v>4415</v>
      </c>
      <c r="E1254" s="2" t="s">
        <v>4416</v>
      </c>
      <c r="F1254" s="2" t="s">
        <v>4986</v>
      </c>
      <c r="G1254" s="2"/>
      <c r="H1254" s="2" t="s">
        <v>4988</v>
      </c>
    </row>
    <row r="1255" spans="1:8">
      <c r="A1255" s="3" t="s">
        <v>2276</v>
      </c>
      <c r="B1255" s="2" t="s">
        <v>2277</v>
      </c>
      <c r="C1255" s="2" t="s">
        <v>4986</v>
      </c>
      <c r="D1255" s="3" t="s">
        <v>2452</v>
      </c>
      <c r="E1255" s="2" t="s">
        <v>4417</v>
      </c>
      <c r="F1255" s="2" t="s">
        <v>4986</v>
      </c>
      <c r="G1255" s="2"/>
      <c r="H1255" s="2" t="s">
        <v>4988</v>
      </c>
    </row>
    <row r="1256" spans="1:8">
      <c r="A1256" s="3" t="s">
        <v>2276</v>
      </c>
      <c r="B1256" s="2" t="s">
        <v>2277</v>
      </c>
      <c r="C1256" s="2" t="s">
        <v>4986</v>
      </c>
      <c r="D1256" s="3" t="s">
        <v>2454</v>
      </c>
      <c r="E1256" s="2" t="s">
        <v>4418</v>
      </c>
      <c r="F1256" s="2" t="s">
        <v>4986</v>
      </c>
      <c r="G1256" s="2"/>
      <c r="H1256" s="2" t="s">
        <v>4988</v>
      </c>
    </row>
    <row r="1257" spans="1:8">
      <c r="A1257" s="3" t="s">
        <v>2276</v>
      </c>
      <c r="B1257" s="2" t="s">
        <v>2277</v>
      </c>
      <c r="C1257" s="2" t="s">
        <v>4986</v>
      </c>
      <c r="D1257" s="3" t="s">
        <v>4419</v>
      </c>
      <c r="E1257" s="2" t="s">
        <v>4420</v>
      </c>
      <c r="F1257" s="2" t="s">
        <v>4986</v>
      </c>
      <c r="G1257" s="2"/>
      <c r="H1257" s="2" t="s">
        <v>4988</v>
      </c>
    </row>
    <row r="1258" spans="1:8">
      <c r="A1258" s="3" t="s">
        <v>2276</v>
      </c>
      <c r="B1258" s="2" t="s">
        <v>2277</v>
      </c>
      <c r="C1258" s="2" t="s">
        <v>4986</v>
      </c>
      <c r="D1258" s="3" t="s">
        <v>4421</v>
      </c>
      <c r="E1258" s="2" t="s">
        <v>4422</v>
      </c>
      <c r="F1258" s="2" t="s">
        <v>4986</v>
      </c>
      <c r="G1258" s="2"/>
      <c r="H1258" s="2" t="s">
        <v>4988</v>
      </c>
    </row>
    <row r="1259" spans="1:8">
      <c r="A1259" s="3" t="s">
        <v>2278</v>
      </c>
      <c r="B1259" s="2" t="s">
        <v>2279</v>
      </c>
      <c r="C1259" s="2" t="s">
        <v>4986</v>
      </c>
      <c r="D1259" s="3" t="s">
        <v>4281</v>
      </c>
      <c r="E1259" s="2" t="s">
        <v>4282</v>
      </c>
      <c r="F1259" s="2" t="s">
        <v>4986</v>
      </c>
      <c r="G1259" s="2"/>
      <c r="H1259" s="2" t="s">
        <v>4988</v>
      </c>
    </row>
    <row r="1260" spans="1:8">
      <c r="A1260" s="3" t="s">
        <v>2278</v>
      </c>
      <c r="B1260" s="2" t="s">
        <v>2279</v>
      </c>
      <c r="C1260" s="2" t="s">
        <v>4986</v>
      </c>
      <c r="D1260" s="3" t="s">
        <v>4285</v>
      </c>
      <c r="E1260" s="2" t="s">
        <v>4286</v>
      </c>
      <c r="F1260" s="2" t="s">
        <v>4986</v>
      </c>
      <c r="G1260" s="2"/>
      <c r="H1260" s="2" t="s">
        <v>4988</v>
      </c>
    </row>
    <row r="1261" spans="1:8">
      <c r="A1261" s="3" t="s">
        <v>2278</v>
      </c>
      <c r="B1261" s="2" t="s">
        <v>2279</v>
      </c>
      <c r="C1261" s="2" t="s">
        <v>4986</v>
      </c>
      <c r="D1261" s="3" t="s">
        <v>4401</v>
      </c>
      <c r="E1261" s="2" t="s">
        <v>4402</v>
      </c>
      <c r="F1261" s="2" t="s">
        <v>4986</v>
      </c>
      <c r="G1261" s="2"/>
      <c r="H1261" s="2" t="s">
        <v>4988</v>
      </c>
    </row>
    <row r="1262" spans="1:8">
      <c r="A1262" s="3" t="s">
        <v>2278</v>
      </c>
      <c r="B1262" s="2" t="s">
        <v>2279</v>
      </c>
      <c r="C1262" s="2" t="s">
        <v>4986</v>
      </c>
      <c r="D1262" s="3" t="s">
        <v>4403</v>
      </c>
      <c r="E1262" s="2" t="s">
        <v>4404</v>
      </c>
      <c r="F1262" s="2" t="s">
        <v>4986</v>
      </c>
      <c r="G1262" s="2"/>
      <c r="H1262" s="2" t="s">
        <v>4988</v>
      </c>
    </row>
    <row r="1263" spans="1:8">
      <c r="A1263" s="3" t="s">
        <v>2278</v>
      </c>
      <c r="B1263" s="2" t="s">
        <v>2279</v>
      </c>
      <c r="C1263" s="2" t="s">
        <v>4986</v>
      </c>
      <c r="D1263" s="3" t="s">
        <v>4405</v>
      </c>
      <c r="E1263" s="2" t="s">
        <v>4406</v>
      </c>
      <c r="F1263" s="2" t="s">
        <v>4986</v>
      </c>
      <c r="G1263" s="2"/>
      <c r="H1263" s="2" t="s">
        <v>4988</v>
      </c>
    </row>
    <row r="1264" spans="1:8">
      <c r="A1264" s="3" t="s">
        <v>2278</v>
      </c>
      <c r="B1264" s="2" t="s">
        <v>2279</v>
      </c>
      <c r="C1264" s="2" t="s">
        <v>4986</v>
      </c>
      <c r="D1264" s="3" t="s">
        <v>4407</v>
      </c>
      <c r="E1264" s="2" t="s">
        <v>4408</v>
      </c>
      <c r="F1264" s="2" t="s">
        <v>4986</v>
      </c>
      <c r="G1264" s="2"/>
      <c r="H1264" s="2" t="s">
        <v>4988</v>
      </c>
    </row>
    <row r="1265" spans="1:8">
      <c r="A1265" s="3" t="s">
        <v>2278</v>
      </c>
      <c r="B1265" s="2" t="s">
        <v>2279</v>
      </c>
      <c r="C1265" s="2" t="s">
        <v>4986</v>
      </c>
      <c r="D1265" s="3" t="s">
        <v>4409</v>
      </c>
      <c r="E1265" s="2" t="s">
        <v>4410</v>
      </c>
      <c r="F1265" s="2" t="s">
        <v>4986</v>
      </c>
      <c r="G1265" s="2"/>
      <c r="H1265" s="2" t="s">
        <v>4988</v>
      </c>
    </row>
    <row r="1266" spans="1:8">
      <c r="A1266" s="3" t="s">
        <v>2278</v>
      </c>
      <c r="B1266" s="2" t="s">
        <v>2279</v>
      </c>
      <c r="C1266" s="2" t="s">
        <v>4986</v>
      </c>
      <c r="D1266" s="3" t="s">
        <v>4411</v>
      </c>
      <c r="E1266" s="2" t="s">
        <v>4412</v>
      </c>
      <c r="F1266" s="2" t="s">
        <v>4986</v>
      </c>
      <c r="G1266" s="2"/>
      <c r="H1266" s="2" t="s">
        <v>4988</v>
      </c>
    </row>
    <row r="1267" spans="1:8">
      <c r="A1267" s="3" t="s">
        <v>2278</v>
      </c>
      <c r="B1267" s="2" t="s">
        <v>2279</v>
      </c>
      <c r="C1267" s="2" t="s">
        <v>4986</v>
      </c>
      <c r="D1267" s="3" t="s">
        <v>4413</v>
      </c>
      <c r="E1267" s="2" t="s">
        <v>4414</v>
      </c>
      <c r="F1267" s="2" t="s">
        <v>4986</v>
      </c>
      <c r="G1267" s="2"/>
      <c r="H1267" s="2" t="s">
        <v>4988</v>
      </c>
    </row>
    <row r="1268" spans="1:8">
      <c r="A1268" s="3" t="s">
        <v>2278</v>
      </c>
      <c r="B1268" s="2" t="s">
        <v>2279</v>
      </c>
      <c r="C1268" s="2" t="s">
        <v>4986</v>
      </c>
      <c r="D1268" s="3" t="s">
        <v>4415</v>
      </c>
      <c r="E1268" s="2" t="s">
        <v>4416</v>
      </c>
      <c r="F1268" s="2" t="s">
        <v>4986</v>
      </c>
      <c r="G1268" s="2"/>
      <c r="H1268" s="2" t="s">
        <v>4988</v>
      </c>
    </row>
    <row r="1269" spans="1:8">
      <c r="A1269" s="3" t="s">
        <v>2278</v>
      </c>
      <c r="B1269" s="2" t="s">
        <v>2279</v>
      </c>
      <c r="C1269" s="2" t="s">
        <v>4986</v>
      </c>
      <c r="D1269" s="3" t="s">
        <v>2452</v>
      </c>
      <c r="E1269" s="2" t="s">
        <v>4417</v>
      </c>
      <c r="F1269" s="2" t="s">
        <v>4986</v>
      </c>
      <c r="G1269" s="2"/>
      <c r="H1269" s="2" t="s">
        <v>4988</v>
      </c>
    </row>
    <row r="1270" spans="1:8">
      <c r="A1270" s="3" t="s">
        <v>2278</v>
      </c>
      <c r="B1270" s="2" t="s">
        <v>2279</v>
      </c>
      <c r="C1270" s="2" t="s">
        <v>4986</v>
      </c>
      <c r="D1270" s="3" t="s">
        <v>2454</v>
      </c>
      <c r="E1270" s="2" t="s">
        <v>4418</v>
      </c>
      <c r="F1270" s="2" t="s">
        <v>4986</v>
      </c>
      <c r="G1270" s="2"/>
      <c r="H1270" s="2" t="s">
        <v>4988</v>
      </c>
    </row>
    <row r="1271" spans="1:8">
      <c r="A1271" s="3" t="s">
        <v>2278</v>
      </c>
      <c r="B1271" s="2" t="s">
        <v>2279</v>
      </c>
      <c r="C1271" s="2" t="s">
        <v>4986</v>
      </c>
      <c r="D1271" s="3" t="s">
        <v>4419</v>
      </c>
      <c r="E1271" s="2" t="s">
        <v>4420</v>
      </c>
      <c r="F1271" s="2" t="s">
        <v>4986</v>
      </c>
      <c r="G1271" s="2"/>
      <c r="H1271" s="2" t="s">
        <v>4988</v>
      </c>
    </row>
    <row r="1272" spans="1:8">
      <c r="A1272" s="3" t="s">
        <v>2278</v>
      </c>
      <c r="B1272" s="2" t="s">
        <v>2279</v>
      </c>
      <c r="C1272" s="2" t="s">
        <v>4986</v>
      </c>
      <c r="D1272" s="3" t="s">
        <v>4421</v>
      </c>
      <c r="E1272" s="2" t="s">
        <v>4422</v>
      </c>
      <c r="F1272" s="2" t="s">
        <v>4986</v>
      </c>
      <c r="G1272" s="2"/>
      <c r="H1272" s="2" t="s">
        <v>4988</v>
      </c>
    </row>
    <row r="1273" spans="1:8">
      <c r="A1273" s="3" t="s">
        <v>2278</v>
      </c>
      <c r="B1273" s="2" t="s">
        <v>2279</v>
      </c>
      <c r="C1273" s="2" t="s">
        <v>4986</v>
      </c>
      <c r="D1273" s="3" t="s">
        <v>4423</v>
      </c>
      <c r="E1273" s="2" t="s">
        <v>4424</v>
      </c>
      <c r="F1273" s="2" t="s">
        <v>4986</v>
      </c>
      <c r="G1273" s="2"/>
      <c r="H1273" s="2" t="s">
        <v>4988</v>
      </c>
    </row>
    <row r="1274" spans="1:8">
      <c r="A1274" s="3" t="s">
        <v>2280</v>
      </c>
      <c r="B1274" s="2" t="s">
        <v>2281</v>
      </c>
      <c r="C1274" s="2" t="s">
        <v>4986</v>
      </c>
      <c r="D1274" s="3" t="s">
        <v>2280</v>
      </c>
      <c r="E1274" s="2" t="s">
        <v>2281</v>
      </c>
      <c r="F1274" s="2" t="s">
        <v>4986</v>
      </c>
      <c r="G1274" s="2"/>
      <c r="H1274" s="2" t="s">
        <v>4988</v>
      </c>
    </row>
    <row r="1275" spans="1:8">
      <c r="A1275" s="3" t="s">
        <v>2280</v>
      </c>
      <c r="B1275" s="2" t="s">
        <v>2281</v>
      </c>
      <c r="C1275" s="2" t="s">
        <v>4986</v>
      </c>
      <c r="D1275" s="3" t="s">
        <v>4393</v>
      </c>
      <c r="E1275" s="2" t="s">
        <v>4394</v>
      </c>
      <c r="F1275" s="2" t="s">
        <v>4986</v>
      </c>
      <c r="G1275" s="2"/>
      <c r="H1275" s="2" t="s">
        <v>4988</v>
      </c>
    </row>
    <row r="1276" spans="1:8">
      <c r="A1276" s="3" t="s">
        <v>2280</v>
      </c>
      <c r="B1276" s="2" t="s">
        <v>2281</v>
      </c>
      <c r="C1276" s="2" t="s">
        <v>4986</v>
      </c>
      <c r="D1276" s="3" t="s">
        <v>2452</v>
      </c>
      <c r="E1276" s="2" t="s">
        <v>4417</v>
      </c>
      <c r="F1276" s="2" t="s">
        <v>4986</v>
      </c>
      <c r="G1276" s="2"/>
      <c r="H1276" s="2" t="s">
        <v>4988</v>
      </c>
    </row>
    <row r="1277" spans="1:8">
      <c r="A1277" s="3" t="s">
        <v>2280</v>
      </c>
      <c r="B1277" s="2" t="s">
        <v>2281</v>
      </c>
      <c r="C1277" s="2" t="s">
        <v>4986</v>
      </c>
      <c r="D1277" s="3" t="s">
        <v>2454</v>
      </c>
      <c r="E1277" s="2" t="s">
        <v>4418</v>
      </c>
      <c r="F1277" s="2" t="s">
        <v>4986</v>
      </c>
      <c r="G1277" s="2"/>
      <c r="H1277" s="2" t="s">
        <v>4988</v>
      </c>
    </row>
    <row r="1278" spans="1:8">
      <c r="A1278" s="3" t="s">
        <v>2280</v>
      </c>
      <c r="B1278" s="2" t="s">
        <v>2281</v>
      </c>
      <c r="C1278" s="2" t="s">
        <v>4986</v>
      </c>
      <c r="D1278" s="3" t="s">
        <v>4419</v>
      </c>
      <c r="E1278" s="2" t="s">
        <v>4420</v>
      </c>
      <c r="F1278" s="2" t="s">
        <v>4986</v>
      </c>
      <c r="G1278" s="2"/>
      <c r="H1278" s="2" t="s">
        <v>4988</v>
      </c>
    </row>
    <row r="1279" spans="1:8">
      <c r="A1279" s="3" t="s">
        <v>2280</v>
      </c>
      <c r="B1279" s="2" t="s">
        <v>2281</v>
      </c>
      <c r="C1279" s="2" t="s">
        <v>4986</v>
      </c>
      <c r="D1279" s="3" t="s">
        <v>4421</v>
      </c>
      <c r="E1279" s="2" t="s">
        <v>4422</v>
      </c>
      <c r="F1279" s="2" t="s">
        <v>4986</v>
      </c>
      <c r="G1279" s="2"/>
      <c r="H1279" s="2" t="s">
        <v>4988</v>
      </c>
    </row>
    <row r="1280" spans="1:8">
      <c r="A1280" s="3" t="s">
        <v>2280</v>
      </c>
      <c r="B1280" s="2" t="s">
        <v>2281</v>
      </c>
      <c r="C1280" s="2" t="s">
        <v>4986</v>
      </c>
      <c r="D1280" s="3" t="s">
        <v>4423</v>
      </c>
      <c r="E1280" s="2" t="s">
        <v>4424</v>
      </c>
      <c r="F1280" s="2" t="s">
        <v>4986</v>
      </c>
      <c r="G1280" s="2"/>
      <c r="H1280" s="2" t="s">
        <v>4988</v>
      </c>
    </row>
    <row r="1281" spans="1:8">
      <c r="A1281" s="3" t="s">
        <v>2282</v>
      </c>
      <c r="B1281" s="2" t="s">
        <v>2283</v>
      </c>
      <c r="C1281" s="2" t="s">
        <v>4986</v>
      </c>
      <c r="D1281" s="3" t="s">
        <v>2282</v>
      </c>
      <c r="E1281" s="2" t="s">
        <v>4287</v>
      </c>
      <c r="F1281" s="2" t="s">
        <v>4986</v>
      </c>
      <c r="G1281" s="2"/>
      <c r="H1281" s="2" t="s">
        <v>4988</v>
      </c>
    </row>
    <row r="1282" spans="1:8">
      <c r="A1282" s="3" t="s">
        <v>2282</v>
      </c>
      <c r="B1282" s="2" t="s">
        <v>2283</v>
      </c>
      <c r="C1282" s="2" t="s">
        <v>4986</v>
      </c>
      <c r="D1282" s="3" t="s">
        <v>4393</v>
      </c>
      <c r="E1282" s="2" t="s">
        <v>4394</v>
      </c>
      <c r="F1282" s="2" t="s">
        <v>4986</v>
      </c>
      <c r="G1282" s="2"/>
      <c r="H1282" s="2" t="s">
        <v>4988</v>
      </c>
    </row>
    <row r="1283" spans="1:8">
      <c r="A1283" s="3" t="s">
        <v>2282</v>
      </c>
      <c r="B1283" s="2" t="s">
        <v>2283</v>
      </c>
      <c r="C1283" s="2" t="s">
        <v>4986</v>
      </c>
      <c r="D1283" s="3" t="s">
        <v>2452</v>
      </c>
      <c r="E1283" s="2" t="s">
        <v>4417</v>
      </c>
      <c r="F1283" s="2" t="s">
        <v>4986</v>
      </c>
      <c r="G1283" s="2"/>
      <c r="H1283" s="2" t="s">
        <v>4988</v>
      </c>
    </row>
    <row r="1284" spans="1:8">
      <c r="A1284" s="3" t="s">
        <v>2282</v>
      </c>
      <c r="B1284" s="2" t="s">
        <v>2283</v>
      </c>
      <c r="C1284" s="2" t="s">
        <v>4986</v>
      </c>
      <c r="D1284" s="3" t="s">
        <v>2454</v>
      </c>
      <c r="E1284" s="2" t="s">
        <v>4418</v>
      </c>
      <c r="F1284" s="2" t="s">
        <v>4986</v>
      </c>
      <c r="G1284" s="2"/>
      <c r="H1284" s="2" t="s">
        <v>4988</v>
      </c>
    </row>
    <row r="1285" spans="1:8">
      <c r="A1285" s="3" t="s">
        <v>2282</v>
      </c>
      <c r="B1285" s="2" t="s">
        <v>2283</v>
      </c>
      <c r="C1285" s="2" t="s">
        <v>4986</v>
      </c>
      <c r="D1285" s="3" t="s">
        <v>4419</v>
      </c>
      <c r="E1285" s="2" t="s">
        <v>4420</v>
      </c>
      <c r="F1285" s="2" t="s">
        <v>4986</v>
      </c>
      <c r="G1285" s="2"/>
      <c r="H1285" s="2" t="s">
        <v>4988</v>
      </c>
    </row>
    <row r="1286" spans="1:8">
      <c r="A1286" s="3" t="s">
        <v>2282</v>
      </c>
      <c r="B1286" s="2" t="s">
        <v>2283</v>
      </c>
      <c r="C1286" s="2" t="s">
        <v>4986</v>
      </c>
      <c r="D1286" s="3" t="s">
        <v>4421</v>
      </c>
      <c r="E1286" s="2" t="s">
        <v>4422</v>
      </c>
      <c r="F1286" s="2" t="s">
        <v>4986</v>
      </c>
      <c r="G1286" s="2"/>
      <c r="H1286" s="2" t="s">
        <v>4988</v>
      </c>
    </row>
    <row r="1287" spans="1:8">
      <c r="A1287" s="3" t="s">
        <v>2282</v>
      </c>
      <c r="B1287" s="2" t="s">
        <v>2283</v>
      </c>
      <c r="C1287" s="2" t="s">
        <v>4986</v>
      </c>
      <c r="D1287" s="3" t="s">
        <v>4423</v>
      </c>
      <c r="E1287" s="2" t="s">
        <v>4424</v>
      </c>
      <c r="F1287" s="2" t="s">
        <v>4986</v>
      </c>
      <c r="G1287" s="2"/>
      <c r="H1287" s="2" t="s">
        <v>4988</v>
      </c>
    </row>
    <row r="1288" spans="1:8">
      <c r="A1288" s="3" t="s">
        <v>2284</v>
      </c>
      <c r="B1288" s="2" t="s">
        <v>2285</v>
      </c>
      <c r="C1288" s="2" t="s">
        <v>4986</v>
      </c>
      <c r="D1288" s="3" t="s">
        <v>2284</v>
      </c>
      <c r="E1288" s="2" t="s">
        <v>4288</v>
      </c>
      <c r="F1288" s="2" t="s">
        <v>4986</v>
      </c>
      <c r="G1288" s="2"/>
      <c r="H1288" s="2" t="s">
        <v>4988</v>
      </c>
    </row>
    <row r="1289" spans="1:8">
      <c r="A1289" s="3" t="s">
        <v>2284</v>
      </c>
      <c r="B1289" s="2" t="s">
        <v>2285</v>
      </c>
      <c r="C1289" s="2" t="s">
        <v>4986</v>
      </c>
      <c r="D1289" s="3" t="s">
        <v>4299</v>
      </c>
      <c r="E1289" s="2" t="s">
        <v>4300</v>
      </c>
      <c r="F1289" s="2" t="s">
        <v>4986</v>
      </c>
      <c r="G1289" s="2"/>
      <c r="H1289" s="2" t="s">
        <v>4988</v>
      </c>
    </row>
    <row r="1290" spans="1:8">
      <c r="A1290" s="3" t="s">
        <v>2284</v>
      </c>
      <c r="B1290" s="2" t="s">
        <v>2285</v>
      </c>
      <c r="C1290" s="2" t="s">
        <v>4986</v>
      </c>
      <c r="D1290" s="3" t="s">
        <v>4397</v>
      </c>
      <c r="E1290" s="2" t="s">
        <v>4398</v>
      </c>
      <c r="F1290" s="2" t="s">
        <v>4986</v>
      </c>
      <c r="G1290" s="2"/>
      <c r="H1290" s="2" t="s">
        <v>4988</v>
      </c>
    </row>
    <row r="1291" spans="1:8">
      <c r="A1291" s="3" t="s">
        <v>2284</v>
      </c>
      <c r="B1291" s="2" t="s">
        <v>2285</v>
      </c>
      <c r="C1291" s="2" t="s">
        <v>4986</v>
      </c>
      <c r="D1291" s="3" t="s">
        <v>2452</v>
      </c>
      <c r="E1291" s="2" t="s">
        <v>4417</v>
      </c>
      <c r="F1291" s="2" t="s">
        <v>4986</v>
      </c>
      <c r="G1291" s="2"/>
      <c r="H1291" s="2" t="s">
        <v>4988</v>
      </c>
    </row>
    <row r="1292" spans="1:8">
      <c r="A1292" s="3" t="s">
        <v>2284</v>
      </c>
      <c r="B1292" s="2" t="s">
        <v>2285</v>
      </c>
      <c r="C1292" s="2" t="s">
        <v>4986</v>
      </c>
      <c r="D1292" s="3" t="s">
        <v>2454</v>
      </c>
      <c r="E1292" s="2" t="s">
        <v>4418</v>
      </c>
      <c r="F1292" s="2" t="s">
        <v>4986</v>
      </c>
      <c r="G1292" s="2"/>
      <c r="H1292" s="2" t="s">
        <v>4988</v>
      </c>
    </row>
    <row r="1293" spans="1:8">
      <c r="A1293" s="3" t="s">
        <v>2284</v>
      </c>
      <c r="B1293" s="2" t="s">
        <v>2285</v>
      </c>
      <c r="C1293" s="2" t="s">
        <v>4986</v>
      </c>
      <c r="D1293" s="3" t="s">
        <v>4419</v>
      </c>
      <c r="E1293" s="2" t="s">
        <v>4420</v>
      </c>
      <c r="F1293" s="2" t="s">
        <v>4986</v>
      </c>
      <c r="G1293" s="2"/>
      <c r="H1293" s="2" t="s">
        <v>4988</v>
      </c>
    </row>
    <row r="1294" spans="1:8">
      <c r="A1294" s="3" t="s">
        <v>2284</v>
      </c>
      <c r="B1294" s="2" t="s">
        <v>2285</v>
      </c>
      <c r="C1294" s="2" t="s">
        <v>4986</v>
      </c>
      <c r="D1294" s="3" t="s">
        <v>4421</v>
      </c>
      <c r="E1294" s="2" t="s">
        <v>4422</v>
      </c>
      <c r="F1294" s="2" t="s">
        <v>4986</v>
      </c>
      <c r="G1294" s="2"/>
      <c r="H1294" s="2" t="s">
        <v>4988</v>
      </c>
    </row>
    <row r="1295" spans="1:8">
      <c r="A1295" s="3" t="s">
        <v>2284</v>
      </c>
      <c r="B1295" s="2" t="s">
        <v>2285</v>
      </c>
      <c r="C1295" s="2" t="s">
        <v>4986</v>
      </c>
      <c r="D1295" s="3" t="s">
        <v>4423</v>
      </c>
      <c r="E1295" s="2" t="s">
        <v>4424</v>
      </c>
      <c r="F1295" s="2" t="s">
        <v>4986</v>
      </c>
      <c r="G1295" s="2"/>
      <c r="H1295" s="2" t="s">
        <v>4988</v>
      </c>
    </row>
    <row r="1296" spans="1:8">
      <c r="A1296" s="3" t="s">
        <v>2286</v>
      </c>
      <c r="B1296" s="2" t="s">
        <v>2287</v>
      </c>
      <c r="C1296" s="2" t="s">
        <v>4986</v>
      </c>
      <c r="D1296" s="3" t="s">
        <v>2286</v>
      </c>
      <c r="E1296" s="2" t="s">
        <v>4289</v>
      </c>
      <c r="F1296" s="2" t="s">
        <v>4986</v>
      </c>
      <c r="G1296" s="2"/>
      <c r="H1296" s="2" t="s">
        <v>4988</v>
      </c>
    </row>
    <row r="1297" spans="1:8">
      <c r="A1297" s="3" t="s">
        <v>2286</v>
      </c>
      <c r="B1297" s="2" t="s">
        <v>2287</v>
      </c>
      <c r="C1297" s="2" t="s">
        <v>4986</v>
      </c>
      <c r="D1297" s="3" t="s">
        <v>4395</v>
      </c>
      <c r="E1297" s="2" t="s">
        <v>4396</v>
      </c>
      <c r="F1297" s="2" t="s">
        <v>4986</v>
      </c>
      <c r="G1297" s="2"/>
      <c r="H1297" s="2" t="s">
        <v>4988</v>
      </c>
    </row>
    <row r="1298" spans="1:8">
      <c r="A1298" s="3" t="s">
        <v>2286</v>
      </c>
      <c r="B1298" s="2" t="s">
        <v>2287</v>
      </c>
      <c r="C1298" s="2" t="s">
        <v>4986</v>
      </c>
      <c r="D1298" s="3" t="s">
        <v>2452</v>
      </c>
      <c r="E1298" s="2" t="s">
        <v>4417</v>
      </c>
      <c r="F1298" s="2" t="s">
        <v>4986</v>
      </c>
      <c r="G1298" s="2"/>
      <c r="H1298" s="2" t="s">
        <v>4988</v>
      </c>
    </row>
    <row r="1299" spans="1:8">
      <c r="A1299" s="3" t="s">
        <v>2286</v>
      </c>
      <c r="B1299" s="2" t="s">
        <v>2287</v>
      </c>
      <c r="C1299" s="2" t="s">
        <v>4986</v>
      </c>
      <c r="D1299" s="3" t="s">
        <v>2454</v>
      </c>
      <c r="E1299" s="2" t="s">
        <v>4418</v>
      </c>
      <c r="F1299" s="2" t="s">
        <v>4986</v>
      </c>
      <c r="G1299" s="2"/>
      <c r="H1299" s="2" t="s">
        <v>4988</v>
      </c>
    </row>
    <row r="1300" spans="1:8">
      <c r="A1300" s="3" t="s">
        <v>2286</v>
      </c>
      <c r="B1300" s="2" t="s">
        <v>2287</v>
      </c>
      <c r="C1300" s="2" t="s">
        <v>4986</v>
      </c>
      <c r="D1300" s="3" t="s">
        <v>4419</v>
      </c>
      <c r="E1300" s="2" t="s">
        <v>4420</v>
      </c>
      <c r="F1300" s="2" t="s">
        <v>4986</v>
      </c>
      <c r="G1300" s="2"/>
      <c r="H1300" s="2" t="s">
        <v>4988</v>
      </c>
    </row>
    <row r="1301" spans="1:8">
      <c r="A1301" s="3" t="s">
        <v>2286</v>
      </c>
      <c r="B1301" s="2" t="s">
        <v>2287</v>
      </c>
      <c r="C1301" s="2" t="s">
        <v>4986</v>
      </c>
      <c r="D1301" s="3" t="s">
        <v>4421</v>
      </c>
      <c r="E1301" s="2" t="s">
        <v>4422</v>
      </c>
      <c r="F1301" s="2" t="s">
        <v>4986</v>
      </c>
      <c r="G1301" s="2"/>
      <c r="H1301" s="2" t="s">
        <v>4988</v>
      </c>
    </row>
    <row r="1302" spans="1:8">
      <c r="A1302" s="3" t="s">
        <v>2286</v>
      </c>
      <c r="B1302" s="2" t="s">
        <v>2287</v>
      </c>
      <c r="C1302" s="2" t="s">
        <v>4986</v>
      </c>
      <c r="D1302" s="3" t="s">
        <v>4423</v>
      </c>
      <c r="E1302" s="2" t="s">
        <v>4424</v>
      </c>
      <c r="F1302" s="2" t="s">
        <v>4986</v>
      </c>
      <c r="G1302" s="2"/>
      <c r="H1302" s="2" t="s">
        <v>4988</v>
      </c>
    </row>
    <row r="1303" spans="1:8">
      <c r="A1303" s="3" t="s">
        <v>2288</v>
      </c>
      <c r="B1303" s="2" t="s">
        <v>2289</v>
      </c>
      <c r="C1303" s="2" t="s">
        <v>4986</v>
      </c>
      <c r="D1303" s="3" t="s">
        <v>2288</v>
      </c>
      <c r="E1303" s="2" t="s">
        <v>2289</v>
      </c>
      <c r="F1303" s="2" t="s">
        <v>4986</v>
      </c>
      <c r="G1303" s="2"/>
      <c r="H1303" s="2" t="s">
        <v>4988</v>
      </c>
    </row>
    <row r="1304" spans="1:8">
      <c r="A1304" s="3" t="s">
        <v>2288</v>
      </c>
      <c r="B1304" s="2" t="s">
        <v>2289</v>
      </c>
      <c r="C1304" s="2" t="s">
        <v>4986</v>
      </c>
      <c r="D1304" s="3" t="s">
        <v>4399</v>
      </c>
      <c r="E1304" s="2" t="s">
        <v>4400</v>
      </c>
      <c r="F1304" s="2" t="s">
        <v>4986</v>
      </c>
      <c r="G1304" s="2"/>
      <c r="H1304" s="2" t="s">
        <v>4988</v>
      </c>
    </row>
    <row r="1305" spans="1:8">
      <c r="A1305" s="3" t="s">
        <v>2288</v>
      </c>
      <c r="B1305" s="2" t="s">
        <v>2289</v>
      </c>
      <c r="C1305" s="2" t="s">
        <v>4986</v>
      </c>
      <c r="D1305" s="3" t="s">
        <v>2452</v>
      </c>
      <c r="E1305" s="2" t="s">
        <v>4417</v>
      </c>
      <c r="F1305" s="2" t="s">
        <v>4986</v>
      </c>
      <c r="G1305" s="2"/>
      <c r="H1305" s="2" t="s">
        <v>4988</v>
      </c>
    </row>
    <row r="1306" spans="1:8">
      <c r="A1306" s="3" t="s">
        <v>2288</v>
      </c>
      <c r="B1306" s="2" t="s">
        <v>2289</v>
      </c>
      <c r="C1306" s="2" t="s">
        <v>4986</v>
      </c>
      <c r="D1306" s="3" t="s">
        <v>2454</v>
      </c>
      <c r="E1306" s="2" t="s">
        <v>4418</v>
      </c>
      <c r="F1306" s="2" t="s">
        <v>4986</v>
      </c>
      <c r="G1306" s="2"/>
      <c r="H1306" s="2" t="s">
        <v>4988</v>
      </c>
    </row>
    <row r="1307" spans="1:8">
      <c r="A1307" s="3" t="s">
        <v>2288</v>
      </c>
      <c r="B1307" s="2" t="s">
        <v>2289</v>
      </c>
      <c r="C1307" s="2" t="s">
        <v>4986</v>
      </c>
      <c r="D1307" s="3" t="s">
        <v>4419</v>
      </c>
      <c r="E1307" s="2" t="s">
        <v>4420</v>
      </c>
      <c r="F1307" s="2" t="s">
        <v>4986</v>
      </c>
      <c r="G1307" s="2"/>
      <c r="H1307" s="2" t="s">
        <v>4988</v>
      </c>
    </row>
    <row r="1308" spans="1:8">
      <c r="A1308" s="3" t="s">
        <v>2288</v>
      </c>
      <c r="B1308" s="2" t="s">
        <v>2289</v>
      </c>
      <c r="C1308" s="2" t="s">
        <v>4986</v>
      </c>
      <c r="D1308" s="3" t="s">
        <v>4421</v>
      </c>
      <c r="E1308" s="2" t="s">
        <v>4422</v>
      </c>
      <c r="F1308" s="2" t="s">
        <v>4986</v>
      </c>
      <c r="G1308" s="2"/>
      <c r="H1308" s="2" t="s">
        <v>4988</v>
      </c>
    </row>
    <row r="1309" spans="1:8">
      <c r="A1309" s="3" t="s">
        <v>2288</v>
      </c>
      <c r="B1309" s="2" t="s">
        <v>2289</v>
      </c>
      <c r="C1309" s="2" t="s">
        <v>4986</v>
      </c>
      <c r="D1309" s="3" t="s">
        <v>4423</v>
      </c>
      <c r="E1309" s="2" t="s">
        <v>4424</v>
      </c>
      <c r="F1309" s="2" t="s">
        <v>4986</v>
      </c>
      <c r="G1309" s="2"/>
      <c r="H1309" s="2" t="s">
        <v>4988</v>
      </c>
    </row>
    <row r="1310" spans="1:8">
      <c r="A1310" s="3" t="s">
        <v>2290</v>
      </c>
      <c r="B1310" s="2" t="s">
        <v>2291</v>
      </c>
      <c r="C1310" s="2" t="s">
        <v>4986</v>
      </c>
      <c r="D1310" s="3" t="s">
        <v>2290</v>
      </c>
      <c r="E1310" s="2" t="s">
        <v>4290</v>
      </c>
      <c r="F1310" s="2" t="s">
        <v>4986</v>
      </c>
      <c r="G1310" s="2"/>
      <c r="H1310" s="2" t="s">
        <v>4988</v>
      </c>
    </row>
    <row r="1311" spans="1:8">
      <c r="A1311" s="3" t="s">
        <v>2290</v>
      </c>
      <c r="B1311" s="2" t="s">
        <v>2291</v>
      </c>
      <c r="C1311" s="2" t="s">
        <v>4986</v>
      </c>
      <c r="D1311" s="3" t="s">
        <v>4399</v>
      </c>
      <c r="E1311" s="2" t="s">
        <v>4400</v>
      </c>
      <c r="F1311" s="2" t="s">
        <v>4986</v>
      </c>
      <c r="G1311" s="2"/>
      <c r="H1311" s="2" t="s">
        <v>4988</v>
      </c>
    </row>
    <row r="1312" spans="1:8">
      <c r="A1312" s="3" t="s">
        <v>2290</v>
      </c>
      <c r="B1312" s="2" t="s">
        <v>2291</v>
      </c>
      <c r="C1312" s="2" t="s">
        <v>4986</v>
      </c>
      <c r="D1312" s="3" t="s">
        <v>2452</v>
      </c>
      <c r="E1312" s="2" t="s">
        <v>4417</v>
      </c>
      <c r="F1312" s="2" t="s">
        <v>4986</v>
      </c>
      <c r="G1312" s="2"/>
      <c r="H1312" s="2" t="s">
        <v>4988</v>
      </c>
    </row>
    <row r="1313" spans="1:8">
      <c r="A1313" s="3" t="s">
        <v>2290</v>
      </c>
      <c r="B1313" s="2" t="s">
        <v>2291</v>
      </c>
      <c r="C1313" s="2" t="s">
        <v>4986</v>
      </c>
      <c r="D1313" s="3" t="s">
        <v>2454</v>
      </c>
      <c r="E1313" s="2" t="s">
        <v>4418</v>
      </c>
      <c r="F1313" s="2" t="s">
        <v>4986</v>
      </c>
      <c r="G1313" s="2"/>
      <c r="H1313" s="2" t="s">
        <v>4988</v>
      </c>
    </row>
    <row r="1314" spans="1:8">
      <c r="A1314" s="3" t="s">
        <v>2290</v>
      </c>
      <c r="B1314" s="2" t="s">
        <v>2291</v>
      </c>
      <c r="C1314" s="2" t="s">
        <v>4986</v>
      </c>
      <c r="D1314" s="3" t="s">
        <v>4419</v>
      </c>
      <c r="E1314" s="2" t="s">
        <v>4420</v>
      </c>
      <c r="F1314" s="2" t="s">
        <v>4986</v>
      </c>
      <c r="G1314" s="2"/>
      <c r="H1314" s="2" t="s">
        <v>4988</v>
      </c>
    </row>
    <row r="1315" spans="1:8">
      <c r="A1315" s="3" t="s">
        <v>2290</v>
      </c>
      <c r="B1315" s="2" t="s">
        <v>2291</v>
      </c>
      <c r="C1315" s="2" t="s">
        <v>4986</v>
      </c>
      <c r="D1315" s="3" t="s">
        <v>4421</v>
      </c>
      <c r="E1315" s="2" t="s">
        <v>4422</v>
      </c>
      <c r="F1315" s="2" t="s">
        <v>4986</v>
      </c>
      <c r="G1315" s="2"/>
      <c r="H1315" s="2" t="s">
        <v>4988</v>
      </c>
    </row>
    <row r="1316" spans="1:8">
      <c r="A1316" s="3" t="s">
        <v>2290</v>
      </c>
      <c r="B1316" s="2" t="s">
        <v>2291</v>
      </c>
      <c r="C1316" s="2" t="s">
        <v>4986</v>
      </c>
      <c r="D1316" s="3" t="s">
        <v>4423</v>
      </c>
      <c r="E1316" s="2" t="s">
        <v>4424</v>
      </c>
      <c r="F1316" s="2" t="s">
        <v>4986</v>
      </c>
      <c r="G1316" s="2"/>
      <c r="H1316" s="2" t="s">
        <v>4988</v>
      </c>
    </row>
    <row r="1317" spans="1:8">
      <c r="A1317" s="3" t="s">
        <v>2292</v>
      </c>
      <c r="B1317" s="2" t="s">
        <v>2293</v>
      </c>
      <c r="C1317" s="2" t="s">
        <v>4986</v>
      </c>
      <c r="D1317" s="3" t="s">
        <v>2292</v>
      </c>
      <c r="E1317" s="2" t="s">
        <v>2293</v>
      </c>
      <c r="F1317" s="2" t="s">
        <v>4986</v>
      </c>
      <c r="G1317" s="2"/>
      <c r="H1317" s="2" t="s">
        <v>4988</v>
      </c>
    </row>
    <row r="1318" spans="1:8">
      <c r="A1318" s="3" t="s">
        <v>2292</v>
      </c>
      <c r="B1318" s="2" t="s">
        <v>2293</v>
      </c>
      <c r="C1318" s="2" t="s">
        <v>4986</v>
      </c>
      <c r="D1318" s="3" t="s">
        <v>4399</v>
      </c>
      <c r="E1318" s="2" t="s">
        <v>4400</v>
      </c>
      <c r="F1318" s="2" t="s">
        <v>4986</v>
      </c>
      <c r="G1318" s="2"/>
      <c r="H1318" s="2" t="s">
        <v>4988</v>
      </c>
    </row>
    <row r="1319" spans="1:8">
      <c r="A1319" s="3" t="s">
        <v>2292</v>
      </c>
      <c r="B1319" s="2" t="s">
        <v>2293</v>
      </c>
      <c r="C1319" s="2" t="s">
        <v>4986</v>
      </c>
      <c r="D1319" s="3" t="s">
        <v>2452</v>
      </c>
      <c r="E1319" s="2" t="s">
        <v>4417</v>
      </c>
      <c r="F1319" s="2" t="s">
        <v>4986</v>
      </c>
      <c r="G1319" s="2"/>
      <c r="H1319" s="2" t="s">
        <v>4988</v>
      </c>
    </row>
    <row r="1320" spans="1:8">
      <c r="A1320" s="3" t="s">
        <v>2292</v>
      </c>
      <c r="B1320" s="2" t="s">
        <v>2293</v>
      </c>
      <c r="C1320" s="2" t="s">
        <v>4986</v>
      </c>
      <c r="D1320" s="3" t="s">
        <v>2454</v>
      </c>
      <c r="E1320" s="2" t="s">
        <v>4418</v>
      </c>
      <c r="F1320" s="2" t="s">
        <v>4986</v>
      </c>
      <c r="G1320" s="2"/>
      <c r="H1320" s="2" t="s">
        <v>4988</v>
      </c>
    </row>
    <row r="1321" spans="1:8">
      <c r="A1321" s="3" t="s">
        <v>2292</v>
      </c>
      <c r="B1321" s="2" t="s">
        <v>2293</v>
      </c>
      <c r="C1321" s="2" t="s">
        <v>4986</v>
      </c>
      <c r="D1321" s="3" t="s">
        <v>4419</v>
      </c>
      <c r="E1321" s="2" t="s">
        <v>4420</v>
      </c>
      <c r="F1321" s="2" t="s">
        <v>4986</v>
      </c>
      <c r="G1321" s="2"/>
      <c r="H1321" s="2" t="s">
        <v>4988</v>
      </c>
    </row>
    <row r="1322" spans="1:8">
      <c r="A1322" s="3" t="s">
        <v>2292</v>
      </c>
      <c r="B1322" s="2" t="s">
        <v>2293</v>
      </c>
      <c r="C1322" s="2" t="s">
        <v>4986</v>
      </c>
      <c r="D1322" s="3" t="s">
        <v>4421</v>
      </c>
      <c r="E1322" s="2" t="s">
        <v>4422</v>
      </c>
      <c r="F1322" s="2" t="s">
        <v>4986</v>
      </c>
      <c r="G1322" s="2"/>
      <c r="H1322" s="2" t="s">
        <v>4988</v>
      </c>
    </row>
    <row r="1323" spans="1:8">
      <c r="A1323" s="3" t="s">
        <v>2292</v>
      </c>
      <c r="B1323" s="2" t="s">
        <v>2293</v>
      </c>
      <c r="C1323" s="2" t="s">
        <v>4986</v>
      </c>
      <c r="D1323" s="3" t="s">
        <v>4423</v>
      </c>
      <c r="E1323" s="2" t="s">
        <v>4424</v>
      </c>
      <c r="F1323" s="2" t="s">
        <v>4986</v>
      </c>
      <c r="G1323" s="2"/>
      <c r="H1323" s="2" t="s">
        <v>4988</v>
      </c>
    </row>
    <row r="1324" spans="1:8">
      <c r="A1324" s="3" t="s">
        <v>2294</v>
      </c>
      <c r="B1324" s="2" t="s">
        <v>2295</v>
      </c>
      <c r="C1324" s="2" t="s">
        <v>4986</v>
      </c>
      <c r="D1324" s="3" t="s">
        <v>4291</v>
      </c>
      <c r="E1324" s="2" t="s">
        <v>4292</v>
      </c>
      <c r="F1324" s="2" t="s">
        <v>4986</v>
      </c>
      <c r="G1324" s="2"/>
      <c r="H1324" s="2" t="s">
        <v>4988</v>
      </c>
    </row>
    <row r="1325" spans="1:8">
      <c r="A1325" s="3" t="s">
        <v>2294</v>
      </c>
      <c r="B1325" s="2" t="s">
        <v>2295</v>
      </c>
      <c r="C1325" s="2" t="s">
        <v>4986</v>
      </c>
      <c r="D1325" s="3" t="s">
        <v>4423</v>
      </c>
      <c r="E1325" s="2" t="s">
        <v>4424</v>
      </c>
      <c r="F1325" s="2" t="s">
        <v>4986</v>
      </c>
      <c r="G1325" s="2"/>
      <c r="H1325" s="2" t="s">
        <v>4988</v>
      </c>
    </row>
    <row r="1326" spans="1:8">
      <c r="A1326" s="3" t="s">
        <v>2296</v>
      </c>
      <c r="B1326" s="2" t="s">
        <v>2297</v>
      </c>
      <c r="C1326" s="2" t="s">
        <v>4986</v>
      </c>
      <c r="D1326" s="3" t="s">
        <v>4291</v>
      </c>
      <c r="E1326" s="2" t="s">
        <v>4292</v>
      </c>
      <c r="F1326" s="2" t="s">
        <v>4986</v>
      </c>
      <c r="G1326" s="2"/>
      <c r="H1326" s="2" t="s">
        <v>4988</v>
      </c>
    </row>
    <row r="1327" spans="1:8">
      <c r="A1327" s="3" t="s">
        <v>2296</v>
      </c>
      <c r="B1327" s="2" t="s">
        <v>2297</v>
      </c>
      <c r="C1327" s="2" t="s">
        <v>4986</v>
      </c>
      <c r="D1327" s="3" t="s">
        <v>4371</v>
      </c>
      <c r="E1327" s="2" t="s">
        <v>4372</v>
      </c>
      <c r="F1327" s="2" t="s">
        <v>4986</v>
      </c>
      <c r="G1327" s="2"/>
      <c r="H1327" s="2" t="s">
        <v>4988</v>
      </c>
    </row>
    <row r="1328" spans="1:8">
      <c r="A1328" s="3" t="s">
        <v>2296</v>
      </c>
      <c r="B1328" s="2" t="s">
        <v>2297</v>
      </c>
      <c r="C1328" s="2" t="s">
        <v>4986</v>
      </c>
      <c r="D1328" s="3" t="s">
        <v>4399</v>
      </c>
      <c r="E1328" s="2" t="s">
        <v>4400</v>
      </c>
      <c r="F1328" s="2" t="s">
        <v>4986</v>
      </c>
      <c r="G1328" s="2"/>
      <c r="H1328" s="2" t="s">
        <v>4988</v>
      </c>
    </row>
    <row r="1329" spans="1:8">
      <c r="A1329" s="3" t="s">
        <v>2296</v>
      </c>
      <c r="B1329" s="2" t="s">
        <v>2297</v>
      </c>
      <c r="C1329" s="2" t="s">
        <v>4986</v>
      </c>
      <c r="D1329" s="3" t="s">
        <v>4415</v>
      </c>
      <c r="E1329" s="2" t="s">
        <v>4416</v>
      </c>
      <c r="F1329" s="2" t="s">
        <v>4986</v>
      </c>
      <c r="G1329" s="2"/>
      <c r="H1329" s="2" t="s">
        <v>4988</v>
      </c>
    </row>
    <row r="1330" spans="1:8">
      <c r="A1330" s="3" t="s">
        <v>2296</v>
      </c>
      <c r="B1330" s="2" t="s">
        <v>2297</v>
      </c>
      <c r="C1330" s="2" t="s">
        <v>4986</v>
      </c>
      <c r="D1330" s="3" t="s">
        <v>2452</v>
      </c>
      <c r="E1330" s="2" t="s">
        <v>4417</v>
      </c>
      <c r="F1330" s="2" t="s">
        <v>4986</v>
      </c>
      <c r="G1330" s="2"/>
      <c r="H1330" s="2" t="s">
        <v>4988</v>
      </c>
    </row>
    <row r="1331" spans="1:8">
      <c r="A1331" s="3" t="s">
        <v>2296</v>
      </c>
      <c r="B1331" s="2" t="s">
        <v>2297</v>
      </c>
      <c r="C1331" s="2" t="s">
        <v>4986</v>
      </c>
      <c r="D1331" s="3" t="s">
        <v>2454</v>
      </c>
      <c r="E1331" s="2" t="s">
        <v>4418</v>
      </c>
      <c r="F1331" s="2" t="s">
        <v>4986</v>
      </c>
      <c r="G1331" s="2"/>
      <c r="H1331" s="2" t="s">
        <v>4988</v>
      </c>
    </row>
    <row r="1332" spans="1:8">
      <c r="A1332" s="3" t="s">
        <v>2296</v>
      </c>
      <c r="B1332" s="2" t="s">
        <v>2297</v>
      </c>
      <c r="C1332" s="2" t="s">
        <v>4986</v>
      </c>
      <c r="D1332" s="3" t="s">
        <v>4419</v>
      </c>
      <c r="E1332" s="2" t="s">
        <v>4420</v>
      </c>
      <c r="F1332" s="2" t="s">
        <v>4986</v>
      </c>
      <c r="G1332" s="2"/>
      <c r="H1332" s="2" t="s">
        <v>4988</v>
      </c>
    </row>
    <row r="1333" spans="1:8">
      <c r="A1333" s="3" t="s">
        <v>2296</v>
      </c>
      <c r="B1333" s="2" t="s">
        <v>2297</v>
      </c>
      <c r="C1333" s="2" t="s">
        <v>4986</v>
      </c>
      <c r="D1333" s="3" t="s">
        <v>4421</v>
      </c>
      <c r="E1333" s="2" t="s">
        <v>4422</v>
      </c>
      <c r="F1333" s="2" t="s">
        <v>4986</v>
      </c>
      <c r="G1333" s="2"/>
      <c r="H1333" s="2" t="s">
        <v>4988</v>
      </c>
    </row>
    <row r="1334" spans="1:8">
      <c r="A1334" s="3" t="s">
        <v>2296</v>
      </c>
      <c r="B1334" s="2" t="s">
        <v>2297</v>
      </c>
      <c r="C1334" s="2" t="s">
        <v>4986</v>
      </c>
      <c r="D1334" s="3" t="s">
        <v>4423</v>
      </c>
      <c r="E1334" s="2" t="s">
        <v>4424</v>
      </c>
      <c r="F1334" s="2" t="s">
        <v>4986</v>
      </c>
      <c r="G1334" s="2"/>
      <c r="H1334" s="2" t="s">
        <v>4988</v>
      </c>
    </row>
    <row r="1335" spans="1:8">
      <c r="A1335" s="3" t="s">
        <v>2298</v>
      </c>
      <c r="B1335" s="2" t="s">
        <v>2299</v>
      </c>
      <c r="C1335" s="2" t="s">
        <v>4986</v>
      </c>
      <c r="D1335" s="3" t="s">
        <v>4291</v>
      </c>
      <c r="E1335" s="2" t="s">
        <v>4292</v>
      </c>
      <c r="F1335" s="2" t="s">
        <v>4986</v>
      </c>
      <c r="G1335" s="2"/>
      <c r="H1335" s="2" t="s">
        <v>4988</v>
      </c>
    </row>
    <row r="1336" spans="1:8">
      <c r="A1336" s="3" t="s">
        <v>2298</v>
      </c>
      <c r="B1336" s="2" t="s">
        <v>2299</v>
      </c>
      <c r="C1336" s="2" t="s">
        <v>4986</v>
      </c>
      <c r="D1336" s="3" t="s">
        <v>4371</v>
      </c>
      <c r="E1336" s="2" t="s">
        <v>4372</v>
      </c>
      <c r="F1336" s="2" t="s">
        <v>4986</v>
      </c>
      <c r="G1336" s="2"/>
      <c r="H1336" s="2" t="s">
        <v>4988</v>
      </c>
    </row>
    <row r="1337" spans="1:8">
      <c r="A1337" s="3" t="s">
        <v>2298</v>
      </c>
      <c r="B1337" s="2" t="s">
        <v>2299</v>
      </c>
      <c r="C1337" s="2" t="s">
        <v>4986</v>
      </c>
      <c r="D1337" s="3" t="s">
        <v>4399</v>
      </c>
      <c r="E1337" s="2" t="s">
        <v>4400</v>
      </c>
      <c r="F1337" s="2" t="s">
        <v>4986</v>
      </c>
      <c r="G1337" s="2"/>
      <c r="H1337" s="2" t="s">
        <v>4988</v>
      </c>
    </row>
    <row r="1338" spans="1:8">
      <c r="A1338" s="3" t="s">
        <v>2298</v>
      </c>
      <c r="B1338" s="2" t="s">
        <v>2299</v>
      </c>
      <c r="C1338" s="2" t="s">
        <v>4986</v>
      </c>
      <c r="D1338" s="3" t="s">
        <v>4415</v>
      </c>
      <c r="E1338" s="2" t="s">
        <v>4416</v>
      </c>
      <c r="F1338" s="2" t="s">
        <v>4986</v>
      </c>
      <c r="G1338" s="2"/>
      <c r="H1338" s="2" t="s">
        <v>4988</v>
      </c>
    </row>
    <row r="1339" spans="1:8">
      <c r="A1339" s="3" t="s">
        <v>2298</v>
      </c>
      <c r="B1339" s="2" t="s">
        <v>2299</v>
      </c>
      <c r="C1339" s="2" t="s">
        <v>4986</v>
      </c>
      <c r="D1339" s="3" t="s">
        <v>2452</v>
      </c>
      <c r="E1339" s="2" t="s">
        <v>4417</v>
      </c>
      <c r="F1339" s="2" t="s">
        <v>4986</v>
      </c>
      <c r="G1339" s="2"/>
      <c r="H1339" s="2" t="s">
        <v>4988</v>
      </c>
    </row>
    <row r="1340" spans="1:8">
      <c r="A1340" s="3" t="s">
        <v>2298</v>
      </c>
      <c r="B1340" s="2" t="s">
        <v>2299</v>
      </c>
      <c r="C1340" s="2" t="s">
        <v>4986</v>
      </c>
      <c r="D1340" s="3" t="s">
        <v>2454</v>
      </c>
      <c r="E1340" s="2" t="s">
        <v>4418</v>
      </c>
      <c r="F1340" s="2" t="s">
        <v>4986</v>
      </c>
      <c r="G1340" s="2"/>
      <c r="H1340" s="2" t="s">
        <v>4988</v>
      </c>
    </row>
    <row r="1341" spans="1:8">
      <c r="A1341" s="3" t="s">
        <v>2298</v>
      </c>
      <c r="B1341" s="2" t="s">
        <v>2299</v>
      </c>
      <c r="C1341" s="2" t="s">
        <v>4986</v>
      </c>
      <c r="D1341" s="3" t="s">
        <v>4419</v>
      </c>
      <c r="E1341" s="2" t="s">
        <v>4420</v>
      </c>
      <c r="F1341" s="2" t="s">
        <v>4986</v>
      </c>
      <c r="G1341" s="2"/>
      <c r="H1341" s="2" t="s">
        <v>4988</v>
      </c>
    </row>
    <row r="1342" spans="1:8">
      <c r="A1342" s="3" t="s">
        <v>2298</v>
      </c>
      <c r="B1342" s="2" t="s">
        <v>2299</v>
      </c>
      <c r="C1342" s="2" t="s">
        <v>4986</v>
      </c>
      <c r="D1342" s="3" t="s">
        <v>4421</v>
      </c>
      <c r="E1342" s="2" t="s">
        <v>4422</v>
      </c>
      <c r="F1342" s="2" t="s">
        <v>4986</v>
      </c>
      <c r="G1342" s="2"/>
      <c r="H1342" s="2" t="s">
        <v>4988</v>
      </c>
    </row>
    <row r="1343" spans="1:8">
      <c r="A1343" s="3" t="s">
        <v>2298</v>
      </c>
      <c r="B1343" s="2" t="s">
        <v>2299</v>
      </c>
      <c r="C1343" s="2" t="s">
        <v>4986</v>
      </c>
      <c r="D1343" s="3" t="s">
        <v>4423</v>
      </c>
      <c r="E1343" s="2" t="s">
        <v>4424</v>
      </c>
      <c r="F1343" s="2" t="s">
        <v>4986</v>
      </c>
      <c r="G1343" s="2"/>
      <c r="H1343" s="2" t="s">
        <v>4988</v>
      </c>
    </row>
    <row r="1344" spans="1:8">
      <c r="A1344" s="3" t="s">
        <v>2300</v>
      </c>
      <c r="B1344" s="2" t="s">
        <v>2301</v>
      </c>
      <c r="C1344" s="2" t="s">
        <v>4986</v>
      </c>
      <c r="D1344" s="3" t="s">
        <v>4293</v>
      </c>
      <c r="E1344" s="2" t="s">
        <v>4294</v>
      </c>
      <c r="F1344" s="2" t="s">
        <v>4986</v>
      </c>
      <c r="G1344" s="2"/>
      <c r="H1344" s="2" t="s">
        <v>4988</v>
      </c>
    </row>
    <row r="1345" spans="1:8">
      <c r="A1345" s="3" t="s">
        <v>2300</v>
      </c>
      <c r="B1345" s="2" t="s">
        <v>2301</v>
      </c>
      <c r="C1345" s="2" t="s">
        <v>4986</v>
      </c>
      <c r="D1345" s="3" t="s">
        <v>4399</v>
      </c>
      <c r="E1345" s="2" t="s">
        <v>4400</v>
      </c>
      <c r="F1345" s="2" t="s">
        <v>4986</v>
      </c>
      <c r="G1345" s="2"/>
      <c r="H1345" s="2" t="s">
        <v>4988</v>
      </c>
    </row>
    <row r="1346" spans="1:8">
      <c r="A1346" s="3" t="s">
        <v>2300</v>
      </c>
      <c r="B1346" s="2" t="s">
        <v>2301</v>
      </c>
      <c r="C1346" s="2" t="s">
        <v>4986</v>
      </c>
      <c r="D1346" s="3" t="s">
        <v>2452</v>
      </c>
      <c r="E1346" s="2" t="s">
        <v>4417</v>
      </c>
      <c r="F1346" s="2" t="s">
        <v>4986</v>
      </c>
      <c r="G1346" s="2"/>
      <c r="H1346" s="2" t="s">
        <v>4988</v>
      </c>
    </row>
    <row r="1347" spans="1:8">
      <c r="A1347" s="3" t="s">
        <v>2300</v>
      </c>
      <c r="B1347" s="2" t="s">
        <v>2301</v>
      </c>
      <c r="C1347" s="2" t="s">
        <v>4986</v>
      </c>
      <c r="D1347" s="3" t="s">
        <v>2454</v>
      </c>
      <c r="E1347" s="2" t="s">
        <v>4418</v>
      </c>
      <c r="F1347" s="2" t="s">
        <v>4986</v>
      </c>
      <c r="G1347" s="2"/>
      <c r="H1347" s="2" t="s">
        <v>4988</v>
      </c>
    </row>
    <row r="1348" spans="1:8">
      <c r="A1348" s="3" t="s">
        <v>2300</v>
      </c>
      <c r="B1348" s="2" t="s">
        <v>2301</v>
      </c>
      <c r="C1348" s="2" t="s">
        <v>4986</v>
      </c>
      <c r="D1348" s="3" t="s">
        <v>4419</v>
      </c>
      <c r="E1348" s="2" t="s">
        <v>4420</v>
      </c>
      <c r="F1348" s="2" t="s">
        <v>4986</v>
      </c>
      <c r="G1348" s="2"/>
      <c r="H1348" s="2" t="s">
        <v>4988</v>
      </c>
    </row>
    <row r="1349" spans="1:8">
      <c r="A1349" s="3" t="s">
        <v>2300</v>
      </c>
      <c r="B1349" s="2" t="s">
        <v>2301</v>
      </c>
      <c r="C1349" s="2" t="s">
        <v>4986</v>
      </c>
      <c r="D1349" s="3" t="s">
        <v>4421</v>
      </c>
      <c r="E1349" s="2" t="s">
        <v>4422</v>
      </c>
      <c r="F1349" s="2" t="s">
        <v>4986</v>
      </c>
      <c r="G1349" s="2"/>
      <c r="H1349" s="2" t="s">
        <v>4988</v>
      </c>
    </row>
    <row r="1350" spans="1:8">
      <c r="A1350" s="3" t="s">
        <v>2300</v>
      </c>
      <c r="B1350" s="2" t="s">
        <v>2301</v>
      </c>
      <c r="C1350" s="2" t="s">
        <v>4986</v>
      </c>
      <c r="D1350" s="3" t="s">
        <v>4423</v>
      </c>
      <c r="E1350" s="2" t="s">
        <v>4424</v>
      </c>
      <c r="F1350" s="2" t="s">
        <v>4986</v>
      </c>
      <c r="G1350" s="2"/>
      <c r="H1350" s="2" t="s">
        <v>4988</v>
      </c>
    </row>
    <row r="1351" spans="1:8">
      <c r="A1351" s="3" t="s">
        <v>2302</v>
      </c>
      <c r="B1351" s="2" t="s">
        <v>2303</v>
      </c>
      <c r="C1351" s="2" t="s">
        <v>4986</v>
      </c>
      <c r="D1351" s="3" t="s">
        <v>4295</v>
      </c>
      <c r="E1351" s="2" t="s">
        <v>4296</v>
      </c>
      <c r="F1351" s="2" t="s">
        <v>4986</v>
      </c>
      <c r="G1351" s="2"/>
      <c r="H1351" s="2" t="s">
        <v>4988</v>
      </c>
    </row>
    <row r="1352" spans="1:8">
      <c r="A1352" s="3" t="s">
        <v>2302</v>
      </c>
      <c r="B1352" s="2" t="s">
        <v>2303</v>
      </c>
      <c r="C1352" s="2" t="s">
        <v>4986</v>
      </c>
      <c r="D1352" s="3" t="s">
        <v>4399</v>
      </c>
      <c r="E1352" s="2" t="s">
        <v>4400</v>
      </c>
      <c r="F1352" s="2" t="s">
        <v>4986</v>
      </c>
      <c r="G1352" s="2"/>
      <c r="H1352" s="2" t="s">
        <v>4988</v>
      </c>
    </row>
    <row r="1353" spans="1:8">
      <c r="A1353" s="3" t="s">
        <v>2302</v>
      </c>
      <c r="B1353" s="2" t="s">
        <v>2303</v>
      </c>
      <c r="C1353" s="2" t="s">
        <v>4986</v>
      </c>
      <c r="D1353" s="3" t="s">
        <v>2452</v>
      </c>
      <c r="E1353" s="2" t="s">
        <v>4417</v>
      </c>
      <c r="F1353" s="2" t="s">
        <v>4986</v>
      </c>
      <c r="G1353" s="2"/>
      <c r="H1353" s="2" t="s">
        <v>4988</v>
      </c>
    </row>
    <row r="1354" spans="1:8">
      <c r="A1354" s="3" t="s">
        <v>2302</v>
      </c>
      <c r="B1354" s="2" t="s">
        <v>2303</v>
      </c>
      <c r="C1354" s="2" t="s">
        <v>4986</v>
      </c>
      <c r="D1354" s="3" t="s">
        <v>2454</v>
      </c>
      <c r="E1354" s="2" t="s">
        <v>4418</v>
      </c>
      <c r="F1354" s="2" t="s">
        <v>4986</v>
      </c>
      <c r="G1354" s="2"/>
      <c r="H1354" s="2" t="s">
        <v>4988</v>
      </c>
    </row>
    <row r="1355" spans="1:8">
      <c r="A1355" s="3" t="s">
        <v>2302</v>
      </c>
      <c r="B1355" s="2" t="s">
        <v>2303</v>
      </c>
      <c r="C1355" s="2" t="s">
        <v>4986</v>
      </c>
      <c r="D1355" s="3" t="s">
        <v>4419</v>
      </c>
      <c r="E1355" s="2" t="s">
        <v>4420</v>
      </c>
      <c r="F1355" s="2" t="s">
        <v>4986</v>
      </c>
      <c r="G1355" s="2"/>
      <c r="H1355" s="2" t="s">
        <v>4988</v>
      </c>
    </row>
    <row r="1356" spans="1:8">
      <c r="A1356" s="3" t="s">
        <v>2302</v>
      </c>
      <c r="B1356" s="2" t="s">
        <v>2303</v>
      </c>
      <c r="C1356" s="2" t="s">
        <v>4986</v>
      </c>
      <c r="D1356" s="3" t="s">
        <v>4421</v>
      </c>
      <c r="E1356" s="2" t="s">
        <v>4422</v>
      </c>
      <c r="F1356" s="2" t="s">
        <v>4986</v>
      </c>
      <c r="G1356" s="2"/>
      <c r="H1356" s="2" t="s">
        <v>4988</v>
      </c>
    </row>
    <row r="1357" spans="1:8">
      <c r="A1357" s="3" t="s">
        <v>2302</v>
      </c>
      <c r="B1357" s="2" t="s">
        <v>2303</v>
      </c>
      <c r="C1357" s="2" t="s">
        <v>4986</v>
      </c>
      <c r="D1357" s="3" t="s">
        <v>4423</v>
      </c>
      <c r="E1357" s="2" t="s">
        <v>4424</v>
      </c>
      <c r="F1357" s="2" t="s">
        <v>4986</v>
      </c>
      <c r="G1357" s="2"/>
      <c r="H1357" s="2" t="s">
        <v>4988</v>
      </c>
    </row>
    <row r="1358" spans="1:8">
      <c r="A1358" s="3" t="s">
        <v>2304</v>
      </c>
      <c r="B1358" s="2" t="s">
        <v>2305</v>
      </c>
      <c r="C1358" s="2" t="s">
        <v>4986</v>
      </c>
      <c r="D1358" s="3" t="s">
        <v>4297</v>
      </c>
      <c r="E1358" s="2" t="s">
        <v>4298</v>
      </c>
      <c r="F1358" s="2" t="s">
        <v>4986</v>
      </c>
      <c r="G1358" s="2"/>
      <c r="H1358" s="2" t="s">
        <v>4988</v>
      </c>
    </row>
    <row r="1359" spans="1:8">
      <c r="A1359" s="3" t="s">
        <v>2304</v>
      </c>
      <c r="B1359" s="2" t="s">
        <v>2305</v>
      </c>
      <c r="C1359" s="2" t="s">
        <v>4986</v>
      </c>
      <c r="D1359" s="3" t="s">
        <v>4399</v>
      </c>
      <c r="E1359" s="2" t="s">
        <v>4400</v>
      </c>
      <c r="F1359" s="2" t="s">
        <v>4986</v>
      </c>
      <c r="G1359" s="2"/>
      <c r="H1359" s="2" t="s">
        <v>4988</v>
      </c>
    </row>
    <row r="1360" spans="1:8">
      <c r="A1360" s="3" t="s">
        <v>2304</v>
      </c>
      <c r="B1360" s="2" t="s">
        <v>2305</v>
      </c>
      <c r="C1360" s="2" t="s">
        <v>4986</v>
      </c>
      <c r="D1360" s="3" t="s">
        <v>2452</v>
      </c>
      <c r="E1360" s="2" t="s">
        <v>4417</v>
      </c>
      <c r="F1360" s="2" t="s">
        <v>4986</v>
      </c>
      <c r="G1360" s="2"/>
      <c r="H1360" s="2" t="s">
        <v>4988</v>
      </c>
    </row>
    <row r="1361" spans="1:8">
      <c r="A1361" s="3" t="s">
        <v>2304</v>
      </c>
      <c r="B1361" s="2" t="s">
        <v>2305</v>
      </c>
      <c r="C1361" s="2" t="s">
        <v>4986</v>
      </c>
      <c r="D1361" s="3" t="s">
        <v>2454</v>
      </c>
      <c r="E1361" s="2" t="s">
        <v>4418</v>
      </c>
      <c r="F1361" s="2" t="s">
        <v>4986</v>
      </c>
      <c r="G1361" s="2"/>
      <c r="H1361" s="2" t="s">
        <v>4988</v>
      </c>
    </row>
    <row r="1362" spans="1:8">
      <c r="A1362" s="3" t="s">
        <v>2304</v>
      </c>
      <c r="B1362" s="2" t="s">
        <v>2305</v>
      </c>
      <c r="C1362" s="2" t="s">
        <v>4986</v>
      </c>
      <c r="D1362" s="3" t="s">
        <v>4419</v>
      </c>
      <c r="E1362" s="2" t="s">
        <v>4420</v>
      </c>
      <c r="F1362" s="2" t="s">
        <v>4986</v>
      </c>
      <c r="G1362" s="2"/>
      <c r="H1362" s="2" t="s">
        <v>4988</v>
      </c>
    </row>
    <row r="1363" spans="1:8">
      <c r="A1363" s="3" t="s">
        <v>2304</v>
      </c>
      <c r="B1363" s="2" t="s">
        <v>2305</v>
      </c>
      <c r="C1363" s="2" t="s">
        <v>4986</v>
      </c>
      <c r="D1363" s="3" t="s">
        <v>4421</v>
      </c>
      <c r="E1363" s="2" t="s">
        <v>4422</v>
      </c>
      <c r="F1363" s="2" t="s">
        <v>4986</v>
      </c>
      <c r="G1363" s="2"/>
      <c r="H1363" s="2" t="s">
        <v>4988</v>
      </c>
    </row>
    <row r="1364" spans="1:8">
      <c r="A1364" s="3" t="s">
        <v>2304</v>
      </c>
      <c r="B1364" s="2" t="s">
        <v>2305</v>
      </c>
      <c r="C1364" s="2" t="s">
        <v>4986</v>
      </c>
      <c r="D1364" s="3" t="s">
        <v>4423</v>
      </c>
      <c r="E1364" s="2" t="s">
        <v>4424</v>
      </c>
      <c r="F1364" s="2" t="s">
        <v>4986</v>
      </c>
      <c r="G1364" s="2"/>
      <c r="H1364" s="2" t="s">
        <v>4988</v>
      </c>
    </row>
    <row r="1365" spans="1:8">
      <c r="A1365" s="3" t="s">
        <v>2306</v>
      </c>
      <c r="B1365" s="2" t="s">
        <v>2307</v>
      </c>
      <c r="C1365" s="2" t="s">
        <v>4986</v>
      </c>
      <c r="D1365" s="3" t="s">
        <v>4299</v>
      </c>
      <c r="E1365" s="2" t="s">
        <v>4300</v>
      </c>
      <c r="F1365" s="2" t="s">
        <v>4986</v>
      </c>
      <c r="G1365" s="2"/>
      <c r="H1365" s="2" t="s">
        <v>4988</v>
      </c>
    </row>
    <row r="1366" spans="1:8">
      <c r="A1366" s="3" t="s">
        <v>2306</v>
      </c>
      <c r="B1366" s="2" t="s">
        <v>2307</v>
      </c>
      <c r="C1366" s="2" t="s">
        <v>4986</v>
      </c>
      <c r="D1366" s="3" t="s">
        <v>4399</v>
      </c>
      <c r="E1366" s="2" t="s">
        <v>4400</v>
      </c>
      <c r="F1366" s="2" t="s">
        <v>4986</v>
      </c>
      <c r="G1366" s="2"/>
      <c r="H1366" s="2" t="s">
        <v>4988</v>
      </c>
    </row>
    <row r="1367" spans="1:8">
      <c r="A1367" s="3" t="s">
        <v>2306</v>
      </c>
      <c r="B1367" s="2" t="s">
        <v>2307</v>
      </c>
      <c r="C1367" s="2" t="s">
        <v>4986</v>
      </c>
      <c r="D1367" s="3" t="s">
        <v>2452</v>
      </c>
      <c r="E1367" s="2" t="s">
        <v>4417</v>
      </c>
      <c r="F1367" s="2" t="s">
        <v>4986</v>
      </c>
      <c r="G1367" s="2"/>
      <c r="H1367" s="2" t="s">
        <v>4988</v>
      </c>
    </row>
    <row r="1368" spans="1:8">
      <c r="A1368" s="3" t="s">
        <v>2306</v>
      </c>
      <c r="B1368" s="2" t="s">
        <v>2307</v>
      </c>
      <c r="C1368" s="2" t="s">
        <v>4986</v>
      </c>
      <c r="D1368" s="3" t="s">
        <v>2454</v>
      </c>
      <c r="E1368" s="2" t="s">
        <v>4418</v>
      </c>
      <c r="F1368" s="2" t="s">
        <v>4986</v>
      </c>
      <c r="G1368" s="2"/>
      <c r="H1368" s="2" t="s">
        <v>4988</v>
      </c>
    </row>
    <row r="1369" spans="1:8">
      <c r="A1369" s="3" t="s">
        <v>2306</v>
      </c>
      <c r="B1369" s="2" t="s">
        <v>2307</v>
      </c>
      <c r="C1369" s="2" t="s">
        <v>4986</v>
      </c>
      <c r="D1369" s="3" t="s">
        <v>4419</v>
      </c>
      <c r="E1369" s="2" t="s">
        <v>4420</v>
      </c>
      <c r="F1369" s="2" t="s">
        <v>4986</v>
      </c>
      <c r="G1369" s="2"/>
      <c r="H1369" s="2" t="s">
        <v>4988</v>
      </c>
    </row>
    <row r="1370" spans="1:8">
      <c r="A1370" s="3" t="s">
        <v>2306</v>
      </c>
      <c r="B1370" s="2" t="s">
        <v>2307</v>
      </c>
      <c r="C1370" s="2" t="s">
        <v>4986</v>
      </c>
      <c r="D1370" s="3" t="s">
        <v>4421</v>
      </c>
      <c r="E1370" s="2" t="s">
        <v>4422</v>
      </c>
      <c r="F1370" s="2" t="s">
        <v>4986</v>
      </c>
      <c r="G1370" s="2"/>
      <c r="H1370" s="2" t="s">
        <v>4988</v>
      </c>
    </row>
    <row r="1371" spans="1:8">
      <c r="A1371" s="3" t="s">
        <v>2306</v>
      </c>
      <c r="B1371" s="2" t="s">
        <v>2307</v>
      </c>
      <c r="C1371" s="2" t="s">
        <v>4986</v>
      </c>
      <c r="D1371" s="3" t="s">
        <v>4423</v>
      </c>
      <c r="E1371" s="2" t="s">
        <v>4424</v>
      </c>
      <c r="F1371" s="2" t="s">
        <v>4986</v>
      </c>
      <c r="G1371" s="2"/>
      <c r="H1371" s="2" t="s">
        <v>4988</v>
      </c>
    </row>
    <row r="1372" spans="1:8">
      <c r="A1372" s="3" t="s">
        <v>2308</v>
      </c>
      <c r="B1372" s="2" t="s">
        <v>2309</v>
      </c>
      <c r="C1372" s="2" t="s">
        <v>4987</v>
      </c>
      <c r="D1372" s="3" t="s">
        <v>2308</v>
      </c>
      <c r="E1372" s="2" t="s">
        <v>4301</v>
      </c>
      <c r="F1372" s="2" t="s">
        <v>4986</v>
      </c>
      <c r="G1372" s="2"/>
      <c r="H1372" s="2" t="s">
        <v>4988</v>
      </c>
    </row>
    <row r="1373" spans="1:8">
      <c r="A1373" s="3" t="s">
        <v>2310</v>
      </c>
      <c r="B1373" s="2" t="s">
        <v>2311</v>
      </c>
      <c r="C1373" s="2" t="s">
        <v>4986</v>
      </c>
      <c r="D1373" s="3" t="s">
        <v>4302</v>
      </c>
      <c r="E1373" s="2" t="s">
        <v>4303</v>
      </c>
      <c r="F1373" s="2" t="s">
        <v>4986</v>
      </c>
      <c r="G1373" s="2"/>
      <c r="H1373" s="2" t="s">
        <v>4988</v>
      </c>
    </row>
    <row r="1374" spans="1:8">
      <c r="A1374" s="3" t="s">
        <v>2310</v>
      </c>
      <c r="B1374" s="2" t="s">
        <v>2311</v>
      </c>
      <c r="C1374" s="2" t="s">
        <v>4986</v>
      </c>
      <c r="D1374" s="3" t="s">
        <v>4413</v>
      </c>
      <c r="E1374" s="2" t="s">
        <v>4414</v>
      </c>
      <c r="F1374" s="2" t="s">
        <v>4986</v>
      </c>
      <c r="G1374" s="2"/>
      <c r="H1374" s="2" t="s">
        <v>4988</v>
      </c>
    </row>
    <row r="1375" spans="1:8">
      <c r="A1375" s="3" t="s">
        <v>2310</v>
      </c>
      <c r="B1375" s="2" t="s">
        <v>2311</v>
      </c>
      <c r="C1375" s="2" t="s">
        <v>4986</v>
      </c>
      <c r="D1375" s="3" t="s">
        <v>2452</v>
      </c>
      <c r="E1375" s="2" t="s">
        <v>4417</v>
      </c>
      <c r="F1375" s="2" t="s">
        <v>4986</v>
      </c>
      <c r="G1375" s="2"/>
      <c r="H1375" s="2" t="s">
        <v>4988</v>
      </c>
    </row>
    <row r="1376" spans="1:8">
      <c r="A1376" s="3" t="s">
        <v>2310</v>
      </c>
      <c r="B1376" s="2" t="s">
        <v>2311</v>
      </c>
      <c r="C1376" s="2" t="s">
        <v>4986</v>
      </c>
      <c r="D1376" s="3" t="s">
        <v>2454</v>
      </c>
      <c r="E1376" s="2" t="s">
        <v>4418</v>
      </c>
      <c r="F1376" s="2" t="s">
        <v>4986</v>
      </c>
      <c r="G1376" s="2"/>
      <c r="H1376" s="2" t="s">
        <v>4988</v>
      </c>
    </row>
    <row r="1377" spans="1:8">
      <c r="A1377" s="3" t="s">
        <v>2310</v>
      </c>
      <c r="B1377" s="2" t="s">
        <v>2311</v>
      </c>
      <c r="C1377" s="2" t="s">
        <v>4986</v>
      </c>
      <c r="D1377" s="3" t="s">
        <v>4419</v>
      </c>
      <c r="E1377" s="2" t="s">
        <v>4420</v>
      </c>
      <c r="F1377" s="2" t="s">
        <v>4986</v>
      </c>
      <c r="G1377" s="2"/>
      <c r="H1377" s="2" t="s">
        <v>4988</v>
      </c>
    </row>
    <row r="1378" spans="1:8">
      <c r="A1378" s="3" t="s">
        <v>2310</v>
      </c>
      <c r="B1378" s="2" t="s">
        <v>2311</v>
      </c>
      <c r="C1378" s="2" t="s">
        <v>4986</v>
      </c>
      <c r="D1378" s="3" t="s">
        <v>4421</v>
      </c>
      <c r="E1378" s="2" t="s">
        <v>4422</v>
      </c>
      <c r="F1378" s="2" t="s">
        <v>4986</v>
      </c>
      <c r="G1378" s="2"/>
      <c r="H1378" s="2" t="s">
        <v>4988</v>
      </c>
    </row>
    <row r="1379" spans="1:8">
      <c r="A1379" s="3" t="s">
        <v>2312</v>
      </c>
      <c r="B1379" s="2" t="s">
        <v>2313</v>
      </c>
      <c r="C1379" s="2" t="s">
        <v>4986</v>
      </c>
      <c r="D1379" s="3" t="s">
        <v>4304</v>
      </c>
      <c r="E1379" s="2" t="s">
        <v>4305</v>
      </c>
      <c r="F1379" s="2" t="s">
        <v>4986</v>
      </c>
      <c r="G1379" s="2"/>
      <c r="H1379" s="2" t="s">
        <v>4988</v>
      </c>
    </row>
    <row r="1380" spans="1:8">
      <c r="A1380" s="3" t="s">
        <v>2312</v>
      </c>
      <c r="B1380" s="2" t="s">
        <v>2313</v>
      </c>
      <c r="C1380" s="2" t="s">
        <v>4986</v>
      </c>
      <c r="D1380" s="3" t="s">
        <v>4413</v>
      </c>
      <c r="E1380" s="2" t="s">
        <v>4414</v>
      </c>
      <c r="F1380" s="2" t="s">
        <v>4986</v>
      </c>
      <c r="G1380" s="2"/>
      <c r="H1380" s="2" t="s">
        <v>4988</v>
      </c>
    </row>
    <row r="1381" spans="1:8">
      <c r="A1381" s="3" t="s">
        <v>2312</v>
      </c>
      <c r="B1381" s="2" t="s">
        <v>2313</v>
      </c>
      <c r="C1381" s="2" t="s">
        <v>4986</v>
      </c>
      <c r="D1381" s="3" t="s">
        <v>2452</v>
      </c>
      <c r="E1381" s="2" t="s">
        <v>4417</v>
      </c>
      <c r="F1381" s="2" t="s">
        <v>4986</v>
      </c>
      <c r="G1381" s="2"/>
      <c r="H1381" s="2" t="s">
        <v>4988</v>
      </c>
    </row>
    <row r="1382" spans="1:8">
      <c r="A1382" s="3" t="s">
        <v>2312</v>
      </c>
      <c r="B1382" s="2" t="s">
        <v>2313</v>
      </c>
      <c r="C1382" s="2" t="s">
        <v>4986</v>
      </c>
      <c r="D1382" s="3" t="s">
        <v>2454</v>
      </c>
      <c r="E1382" s="2" t="s">
        <v>4418</v>
      </c>
      <c r="F1382" s="2" t="s">
        <v>4986</v>
      </c>
      <c r="G1382" s="2"/>
      <c r="H1382" s="2" t="s">
        <v>4988</v>
      </c>
    </row>
    <row r="1383" spans="1:8">
      <c r="A1383" s="3" t="s">
        <v>2312</v>
      </c>
      <c r="B1383" s="2" t="s">
        <v>2313</v>
      </c>
      <c r="C1383" s="2" t="s">
        <v>4986</v>
      </c>
      <c r="D1383" s="3" t="s">
        <v>4419</v>
      </c>
      <c r="E1383" s="2" t="s">
        <v>4420</v>
      </c>
      <c r="F1383" s="2" t="s">
        <v>4986</v>
      </c>
      <c r="G1383" s="2"/>
      <c r="H1383" s="2" t="s">
        <v>4988</v>
      </c>
    </row>
    <row r="1384" spans="1:8">
      <c r="A1384" s="3" t="s">
        <v>2312</v>
      </c>
      <c r="B1384" s="2" t="s">
        <v>2313</v>
      </c>
      <c r="C1384" s="2" t="s">
        <v>4986</v>
      </c>
      <c r="D1384" s="3" t="s">
        <v>4421</v>
      </c>
      <c r="E1384" s="2" t="s">
        <v>4422</v>
      </c>
      <c r="F1384" s="2" t="s">
        <v>4986</v>
      </c>
      <c r="G1384" s="2"/>
      <c r="H1384" s="2" t="s">
        <v>4988</v>
      </c>
    </row>
    <row r="1385" spans="1:8">
      <c r="A1385" s="3" t="s">
        <v>2314</v>
      </c>
      <c r="B1385" s="2" t="s">
        <v>2315</v>
      </c>
      <c r="C1385" s="2" t="s">
        <v>4986</v>
      </c>
      <c r="D1385" s="3" t="s">
        <v>4306</v>
      </c>
      <c r="E1385" s="2" t="s">
        <v>4307</v>
      </c>
      <c r="F1385" s="2" t="s">
        <v>4986</v>
      </c>
      <c r="G1385" s="2"/>
      <c r="H1385" s="2" t="s">
        <v>4988</v>
      </c>
    </row>
    <row r="1386" spans="1:8">
      <c r="A1386" s="3" t="s">
        <v>2314</v>
      </c>
      <c r="B1386" s="2" t="s">
        <v>2315</v>
      </c>
      <c r="C1386" s="2" t="s">
        <v>4986</v>
      </c>
      <c r="D1386" s="3" t="s">
        <v>4413</v>
      </c>
      <c r="E1386" s="2" t="s">
        <v>4414</v>
      </c>
      <c r="F1386" s="2" t="s">
        <v>4986</v>
      </c>
      <c r="G1386" s="2"/>
      <c r="H1386" s="2" t="s">
        <v>4988</v>
      </c>
    </row>
    <row r="1387" spans="1:8">
      <c r="A1387" s="3" t="s">
        <v>2314</v>
      </c>
      <c r="B1387" s="2" t="s">
        <v>2315</v>
      </c>
      <c r="C1387" s="2" t="s">
        <v>4986</v>
      </c>
      <c r="D1387" s="3" t="s">
        <v>2452</v>
      </c>
      <c r="E1387" s="2" t="s">
        <v>4417</v>
      </c>
      <c r="F1387" s="2" t="s">
        <v>4986</v>
      </c>
      <c r="G1387" s="2"/>
      <c r="H1387" s="2" t="s">
        <v>4988</v>
      </c>
    </row>
    <row r="1388" spans="1:8">
      <c r="A1388" s="3" t="s">
        <v>2314</v>
      </c>
      <c r="B1388" s="2" t="s">
        <v>2315</v>
      </c>
      <c r="C1388" s="2" t="s">
        <v>4986</v>
      </c>
      <c r="D1388" s="3" t="s">
        <v>2454</v>
      </c>
      <c r="E1388" s="2" t="s">
        <v>4418</v>
      </c>
      <c r="F1388" s="2" t="s">
        <v>4986</v>
      </c>
      <c r="G1388" s="2"/>
      <c r="H1388" s="2" t="s">
        <v>4988</v>
      </c>
    </row>
    <row r="1389" spans="1:8">
      <c r="A1389" s="3" t="s">
        <v>2314</v>
      </c>
      <c r="B1389" s="2" t="s">
        <v>2315</v>
      </c>
      <c r="C1389" s="2" t="s">
        <v>4986</v>
      </c>
      <c r="D1389" s="3" t="s">
        <v>4419</v>
      </c>
      <c r="E1389" s="2" t="s">
        <v>4420</v>
      </c>
      <c r="F1389" s="2" t="s">
        <v>4986</v>
      </c>
      <c r="G1389" s="2"/>
      <c r="H1389" s="2" t="s">
        <v>4988</v>
      </c>
    </row>
    <row r="1390" spans="1:8">
      <c r="A1390" s="3" t="s">
        <v>2314</v>
      </c>
      <c r="B1390" s="2" t="s">
        <v>2315</v>
      </c>
      <c r="C1390" s="2" t="s">
        <v>4986</v>
      </c>
      <c r="D1390" s="3" t="s">
        <v>4421</v>
      </c>
      <c r="E1390" s="2" t="s">
        <v>4422</v>
      </c>
      <c r="F1390" s="2" t="s">
        <v>4986</v>
      </c>
      <c r="G1390" s="2"/>
      <c r="H1390" s="2" t="s">
        <v>4988</v>
      </c>
    </row>
    <row r="1391" spans="1:8">
      <c r="A1391" s="3" t="s">
        <v>2316</v>
      </c>
      <c r="B1391" s="2" t="s">
        <v>2317</v>
      </c>
      <c r="C1391" s="2" t="s">
        <v>4986</v>
      </c>
      <c r="D1391" s="3" t="s">
        <v>2316</v>
      </c>
      <c r="E1391" s="2" t="s">
        <v>4308</v>
      </c>
      <c r="F1391" s="2" t="s">
        <v>4986</v>
      </c>
      <c r="G1391" s="2"/>
      <c r="H1391" s="2" t="s">
        <v>4988</v>
      </c>
    </row>
    <row r="1392" spans="1:8">
      <c r="A1392" s="3" t="s">
        <v>2316</v>
      </c>
      <c r="B1392" s="2" t="s">
        <v>2317</v>
      </c>
      <c r="C1392" s="2" t="s">
        <v>4986</v>
      </c>
      <c r="D1392" s="3" t="s">
        <v>4401</v>
      </c>
      <c r="E1392" s="2" t="s">
        <v>4402</v>
      </c>
      <c r="F1392" s="2" t="s">
        <v>4986</v>
      </c>
      <c r="G1392" s="2"/>
      <c r="H1392" s="2" t="s">
        <v>4988</v>
      </c>
    </row>
    <row r="1393" spans="1:8">
      <c r="A1393" s="3" t="s">
        <v>2316</v>
      </c>
      <c r="B1393" s="2" t="s">
        <v>2317</v>
      </c>
      <c r="C1393" s="2" t="s">
        <v>4986</v>
      </c>
      <c r="D1393" s="3" t="s">
        <v>2452</v>
      </c>
      <c r="E1393" s="2" t="s">
        <v>4417</v>
      </c>
      <c r="F1393" s="2" t="s">
        <v>4986</v>
      </c>
      <c r="G1393" s="2"/>
      <c r="H1393" s="2" t="s">
        <v>4988</v>
      </c>
    </row>
    <row r="1394" spans="1:8">
      <c r="A1394" s="3" t="s">
        <v>2316</v>
      </c>
      <c r="B1394" s="2" t="s">
        <v>2317</v>
      </c>
      <c r="C1394" s="2" t="s">
        <v>4986</v>
      </c>
      <c r="D1394" s="3" t="s">
        <v>2454</v>
      </c>
      <c r="E1394" s="2" t="s">
        <v>4418</v>
      </c>
      <c r="F1394" s="2" t="s">
        <v>4986</v>
      </c>
      <c r="G1394" s="2"/>
      <c r="H1394" s="2" t="s">
        <v>4988</v>
      </c>
    </row>
    <row r="1395" spans="1:8">
      <c r="A1395" s="3" t="s">
        <v>2316</v>
      </c>
      <c r="B1395" s="2" t="s">
        <v>2317</v>
      </c>
      <c r="C1395" s="2" t="s">
        <v>4986</v>
      </c>
      <c r="D1395" s="3" t="s">
        <v>4419</v>
      </c>
      <c r="E1395" s="2" t="s">
        <v>4420</v>
      </c>
      <c r="F1395" s="2" t="s">
        <v>4986</v>
      </c>
      <c r="G1395" s="2"/>
      <c r="H1395" s="2" t="s">
        <v>4988</v>
      </c>
    </row>
    <row r="1396" spans="1:8">
      <c r="A1396" s="3" t="s">
        <v>2316</v>
      </c>
      <c r="B1396" s="2" t="s">
        <v>2317</v>
      </c>
      <c r="C1396" s="2" t="s">
        <v>4986</v>
      </c>
      <c r="D1396" s="3" t="s">
        <v>4421</v>
      </c>
      <c r="E1396" s="2" t="s">
        <v>4422</v>
      </c>
      <c r="F1396" s="2" t="s">
        <v>4986</v>
      </c>
      <c r="G1396" s="2"/>
      <c r="H1396" s="2" t="s">
        <v>4988</v>
      </c>
    </row>
    <row r="1397" spans="1:8">
      <c r="A1397" s="3" t="s">
        <v>2318</v>
      </c>
      <c r="B1397" s="2" t="s">
        <v>2319</v>
      </c>
      <c r="C1397" s="2" t="s">
        <v>4986</v>
      </c>
      <c r="D1397" s="3" t="s">
        <v>2318</v>
      </c>
      <c r="E1397" s="2" t="s">
        <v>2319</v>
      </c>
      <c r="F1397" s="2" t="s">
        <v>4986</v>
      </c>
      <c r="G1397" s="2"/>
      <c r="H1397" s="2" t="s">
        <v>4988</v>
      </c>
    </row>
    <row r="1398" spans="1:8">
      <c r="A1398" s="3" t="s">
        <v>2318</v>
      </c>
      <c r="B1398" s="2" t="s">
        <v>2319</v>
      </c>
      <c r="C1398" s="2" t="s">
        <v>4986</v>
      </c>
      <c r="D1398" s="3" t="s">
        <v>4401</v>
      </c>
      <c r="E1398" s="2" t="s">
        <v>4402</v>
      </c>
      <c r="F1398" s="2" t="s">
        <v>4986</v>
      </c>
      <c r="G1398" s="2"/>
      <c r="H1398" s="2" t="s">
        <v>4988</v>
      </c>
    </row>
    <row r="1399" spans="1:8">
      <c r="A1399" s="3" t="s">
        <v>2318</v>
      </c>
      <c r="B1399" s="2" t="s">
        <v>2319</v>
      </c>
      <c r="C1399" s="2" t="s">
        <v>4986</v>
      </c>
      <c r="D1399" s="3" t="s">
        <v>2452</v>
      </c>
      <c r="E1399" s="2" t="s">
        <v>4417</v>
      </c>
      <c r="F1399" s="2" t="s">
        <v>4986</v>
      </c>
      <c r="G1399" s="2"/>
      <c r="H1399" s="2" t="s">
        <v>4988</v>
      </c>
    </row>
    <row r="1400" spans="1:8">
      <c r="A1400" s="3" t="s">
        <v>2318</v>
      </c>
      <c r="B1400" s="2" t="s">
        <v>2319</v>
      </c>
      <c r="C1400" s="2" t="s">
        <v>4986</v>
      </c>
      <c r="D1400" s="3" t="s">
        <v>2454</v>
      </c>
      <c r="E1400" s="2" t="s">
        <v>4418</v>
      </c>
      <c r="F1400" s="2" t="s">
        <v>4986</v>
      </c>
      <c r="G1400" s="2"/>
      <c r="H1400" s="2" t="s">
        <v>4988</v>
      </c>
    </row>
    <row r="1401" spans="1:8">
      <c r="A1401" s="3" t="s">
        <v>2318</v>
      </c>
      <c r="B1401" s="2" t="s">
        <v>2319</v>
      </c>
      <c r="C1401" s="2" t="s">
        <v>4986</v>
      </c>
      <c r="D1401" s="3" t="s">
        <v>4419</v>
      </c>
      <c r="E1401" s="2" t="s">
        <v>4420</v>
      </c>
      <c r="F1401" s="2" t="s">
        <v>4986</v>
      </c>
      <c r="G1401" s="2"/>
      <c r="H1401" s="2" t="s">
        <v>4988</v>
      </c>
    </row>
    <row r="1402" spans="1:8">
      <c r="A1402" s="3" t="s">
        <v>2318</v>
      </c>
      <c r="B1402" s="2" t="s">
        <v>2319</v>
      </c>
      <c r="C1402" s="2" t="s">
        <v>4986</v>
      </c>
      <c r="D1402" s="3" t="s">
        <v>4421</v>
      </c>
      <c r="E1402" s="2" t="s">
        <v>4422</v>
      </c>
      <c r="F1402" s="2" t="s">
        <v>4986</v>
      </c>
      <c r="G1402" s="2"/>
      <c r="H1402" s="2" t="s">
        <v>4988</v>
      </c>
    </row>
    <row r="1403" spans="1:8">
      <c r="A1403" s="3" t="s">
        <v>2320</v>
      </c>
      <c r="B1403" s="2" t="s">
        <v>2321</v>
      </c>
      <c r="C1403" s="2" t="s">
        <v>4986</v>
      </c>
      <c r="D1403" s="3" t="s">
        <v>2320</v>
      </c>
      <c r="E1403" s="2" t="s">
        <v>4309</v>
      </c>
      <c r="F1403" s="2" t="s">
        <v>4986</v>
      </c>
      <c r="G1403" s="2"/>
      <c r="H1403" s="2" t="s">
        <v>4988</v>
      </c>
    </row>
    <row r="1404" spans="1:8">
      <c r="A1404" s="3" t="s">
        <v>2320</v>
      </c>
      <c r="B1404" s="2" t="s">
        <v>2321</v>
      </c>
      <c r="C1404" s="2" t="s">
        <v>4986</v>
      </c>
      <c r="D1404" s="3" t="s">
        <v>4324</v>
      </c>
      <c r="E1404" s="2" t="s">
        <v>4325</v>
      </c>
      <c r="F1404" s="2" t="s">
        <v>4986</v>
      </c>
      <c r="G1404" s="2"/>
      <c r="H1404" s="2" t="s">
        <v>4988</v>
      </c>
    </row>
    <row r="1405" spans="1:8">
      <c r="A1405" s="3" t="s">
        <v>2320</v>
      </c>
      <c r="B1405" s="2" t="s">
        <v>2321</v>
      </c>
      <c r="C1405" s="2" t="s">
        <v>4986</v>
      </c>
      <c r="D1405" s="3" t="s">
        <v>4413</v>
      </c>
      <c r="E1405" s="2" t="s">
        <v>4414</v>
      </c>
      <c r="F1405" s="2" t="s">
        <v>4986</v>
      </c>
      <c r="G1405" s="2"/>
      <c r="H1405" s="2" t="s">
        <v>4988</v>
      </c>
    </row>
    <row r="1406" spans="1:8">
      <c r="A1406" s="3" t="s">
        <v>2320</v>
      </c>
      <c r="B1406" s="2" t="s">
        <v>2321</v>
      </c>
      <c r="C1406" s="2" t="s">
        <v>4986</v>
      </c>
      <c r="D1406" s="3" t="s">
        <v>4415</v>
      </c>
      <c r="E1406" s="2" t="s">
        <v>4416</v>
      </c>
      <c r="F1406" s="2" t="s">
        <v>4986</v>
      </c>
      <c r="G1406" s="2"/>
      <c r="H1406" s="2" t="s">
        <v>4988</v>
      </c>
    </row>
    <row r="1407" spans="1:8">
      <c r="A1407" s="3" t="s">
        <v>2320</v>
      </c>
      <c r="B1407" s="2" t="s">
        <v>2321</v>
      </c>
      <c r="C1407" s="2" t="s">
        <v>4986</v>
      </c>
      <c r="D1407" s="3" t="s">
        <v>2452</v>
      </c>
      <c r="E1407" s="2" t="s">
        <v>4417</v>
      </c>
      <c r="F1407" s="2" t="s">
        <v>4986</v>
      </c>
      <c r="G1407" s="2"/>
      <c r="H1407" s="2" t="s">
        <v>4988</v>
      </c>
    </row>
    <row r="1408" spans="1:8">
      <c r="A1408" s="3" t="s">
        <v>2320</v>
      </c>
      <c r="B1408" s="2" t="s">
        <v>2321</v>
      </c>
      <c r="C1408" s="2" t="s">
        <v>4986</v>
      </c>
      <c r="D1408" s="3" t="s">
        <v>2454</v>
      </c>
      <c r="E1408" s="2" t="s">
        <v>4418</v>
      </c>
      <c r="F1408" s="2" t="s">
        <v>4986</v>
      </c>
      <c r="G1408" s="2"/>
      <c r="H1408" s="2" t="s">
        <v>4988</v>
      </c>
    </row>
    <row r="1409" spans="1:8">
      <c r="A1409" s="3" t="s">
        <v>2320</v>
      </c>
      <c r="B1409" s="2" t="s">
        <v>2321</v>
      </c>
      <c r="C1409" s="2" t="s">
        <v>4986</v>
      </c>
      <c r="D1409" s="3" t="s">
        <v>4419</v>
      </c>
      <c r="E1409" s="2" t="s">
        <v>4420</v>
      </c>
      <c r="F1409" s="2" t="s">
        <v>4986</v>
      </c>
      <c r="G1409" s="2"/>
      <c r="H1409" s="2" t="s">
        <v>4988</v>
      </c>
    </row>
    <row r="1410" spans="1:8">
      <c r="A1410" s="3" t="s">
        <v>2320</v>
      </c>
      <c r="B1410" s="2" t="s">
        <v>2321</v>
      </c>
      <c r="C1410" s="2" t="s">
        <v>4986</v>
      </c>
      <c r="D1410" s="3" t="s">
        <v>4421</v>
      </c>
      <c r="E1410" s="2" t="s">
        <v>4422</v>
      </c>
      <c r="F1410" s="2" t="s">
        <v>4986</v>
      </c>
      <c r="G1410" s="2"/>
      <c r="H1410" s="2" t="s">
        <v>4988</v>
      </c>
    </row>
    <row r="1411" spans="1:8">
      <c r="A1411" s="3" t="s">
        <v>2322</v>
      </c>
      <c r="B1411" s="2" t="s">
        <v>2323</v>
      </c>
      <c r="C1411" s="2" t="s">
        <v>4986</v>
      </c>
      <c r="D1411" s="3" t="s">
        <v>2322</v>
      </c>
      <c r="E1411" s="2" t="s">
        <v>4310</v>
      </c>
      <c r="F1411" s="2" t="s">
        <v>4986</v>
      </c>
      <c r="G1411" s="2"/>
      <c r="H1411" s="2" t="s">
        <v>4988</v>
      </c>
    </row>
    <row r="1412" spans="1:8">
      <c r="A1412" s="3" t="s">
        <v>2322</v>
      </c>
      <c r="B1412" s="2" t="s">
        <v>2323</v>
      </c>
      <c r="C1412" s="2" t="s">
        <v>4986</v>
      </c>
      <c r="D1412" s="3" t="s">
        <v>4413</v>
      </c>
      <c r="E1412" s="2" t="s">
        <v>4414</v>
      </c>
      <c r="F1412" s="2" t="s">
        <v>4986</v>
      </c>
      <c r="G1412" s="2"/>
      <c r="H1412" s="2" t="s">
        <v>4988</v>
      </c>
    </row>
    <row r="1413" spans="1:8">
      <c r="A1413" s="3" t="s">
        <v>2322</v>
      </c>
      <c r="B1413" s="2" t="s">
        <v>2323</v>
      </c>
      <c r="C1413" s="2" t="s">
        <v>4986</v>
      </c>
      <c r="D1413" s="3" t="s">
        <v>4415</v>
      </c>
      <c r="E1413" s="2" t="s">
        <v>4416</v>
      </c>
      <c r="F1413" s="2" t="s">
        <v>4986</v>
      </c>
      <c r="G1413" s="2"/>
      <c r="H1413" s="2" t="s">
        <v>4988</v>
      </c>
    </row>
    <row r="1414" spans="1:8">
      <c r="A1414" s="3" t="s">
        <v>2322</v>
      </c>
      <c r="B1414" s="2" t="s">
        <v>2323</v>
      </c>
      <c r="C1414" s="2" t="s">
        <v>4986</v>
      </c>
      <c r="D1414" s="3" t="s">
        <v>2452</v>
      </c>
      <c r="E1414" s="2" t="s">
        <v>4417</v>
      </c>
      <c r="F1414" s="2" t="s">
        <v>4986</v>
      </c>
      <c r="G1414" s="2"/>
      <c r="H1414" s="2" t="s">
        <v>4988</v>
      </c>
    </row>
    <row r="1415" spans="1:8">
      <c r="A1415" s="3" t="s">
        <v>2322</v>
      </c>
      <c r="B1415" s="2" t="s">
        <v>2323</v>
      </c>
      <c r="C1415" s="2" t="s">
        <v>4986</v>
      </c>
      <c r="D1415" s="3" t="s">
        <v>2454</v>
      </c>
      <c r="E1415" s="2" t="s">
        <v>4418</v>
      </c>
      <c r="F1415" s="2" t="s">
        <v>4986</v>
      </c>
      <c r="G1415" s="2"/>
      <c r="H1415" s="2" t="s">
        <v>4988</v>
      </c>
    </row>
    <row r="1416" spans="1:8">
      <c r="A1416" s="3" t="s">
        <v>2322</v>
      </c>
      <c r="B1416" s="2" t="s">
        <v>2323</v>
      </c>
      <c r="C1416" s="2" t="s">
        <v>4986</v>
      </c>
      <c r="D1416" s="3" t="s">
        <v>4419</v>
      </c>
      <c r="E1416" s="2" t="s">
        <v>4420</v>
      </c>
      <c r="F1416" s="2" t="s">
        <v>4986</v>
      </c>
      <c r="G1416" s="2"/>
      <c r="H1416" s="2" t="s">
        <v>4988</v>
      </c>
    </row>
    <row r="1417" spans="1:8">
      <c r="A1417" s="3" t="s">
        <v>2322</v>
      </c>
      <c r="B1417" s="2" t="s">
        <v>2323</v>
      </c>
      <c r="C1417" s="2" t="s">
        <v>4986</v>
      </c>
      <c r="D1417" s="3" t="s">
        <v>4421</v>
      </c>
      <c r="E1417" s="2" t="s">
        <v>4422</v>
      </c>
      <c r="F1417" s="2" t="s">
        <v>4986</v>
      </c>
      <c r="G1417" s="2"/>
      <c r="H1417" s="2" t="s">
        <v>4988</v>
      </c>
    </row>
    <row r="1418" spans="1:8">
      <c r="A1418" s="3" t="s">
        <v>2324</v>
      </c>
      <c r="B1418" s="2" t="s">
        <v>2325</v>
      </c>
      <c r="C1418" s="2" t="s">
        <v>4986</v>
      </c>
      <c r="D1418" s="3" t="s">
        <v>4311</v>
      </c>
      <c r="E1418" s="2" t="s">
        <v>4312</v>
      </c>
      <c r="F1418" s="2" t="s">
        <v>4986</v>
      </c>
      <c r="G1418" s="2"/>
      <c r="H1418" s="2" t="s">
        <v>4988</v>
      </c>
    </row>
    <row r="1419" spans="1:8">
      <c r="A1419" s="3" t="s">
        <v>2324</v>
      </c>
      <c r="B1419" s="2" t="s">
        <v>2325</v>
      </c>
      <c r="C1419" s="2" t="s">
        <v>4986</v>
      </c>
      <c r="D1419" s="3" t="s">
        <v>4415</v>
      </c>
      <c r="E1419" s="2" t="s">
        <v>4416</v>
      </c>
      <c r="F1419" s="2" t="s">
        <v>4986</v>
      </c>
      <c r="G1419" s="2"/>
      <c r="H1419" s="2" t="s">
        <v>4988</v>
      </c>
    </row>
    <row r="1420" spans="1:8">
      <c r="A1420" s="3" t="s">
        <v>2324</v>
      </c>
      <c r="B1420" s="2" t="s">
        <v>2325</v>
      </c>
      <c r="C1420" s="2" t="s">
        <v>4986</v>
      </c>
      <c r="D1420" s="3" t="s">
        <v>2452</v>
      </c>
      <c r="E1420" s="2" t="s">
        <v>4417</v>
      </c>
      <c r="F1420" s="2" t="s">
        <v>4986</v>
      </c>
      <c r="G1420" s="2"/>
      <c r="H1420" s="2" t="s">
        <v>4988</v>
      </c>
    </row>
    <row r="1421" spans="1:8">
      <c r="A1421" s="3" t="s">
        <v>2324</v>
      </c>
      <c r="B1421" s="2" t="s">
        <v>2325</v>
      </c>
      <c r="C1421" s="2" t="s">
        <v>4986</v>
      </c>
      <c r="D1421" s="3" t="s">
        <v>2454</v>
      </c>
      <c r="E1421" s="2" t="s">
        <v>4418</v>
      </c>
      <c r="F1421" s="2" t="s">
        <v>4986</v>
      </c>
      <c r="G1421" s="2"/>
      <c r="H1421" s="2" t="s">
        <v>4988</v>
      </c>
    </row>
    <row r="1422" spans="1:8">
      <c r="A1422" s="3" t="s">
        <v>2324</v>
      </c>
      <c r="B1422" s="2" t="s">
        <v>2325</v>
      </c>
      <c r="C1422" s="2" t="s">
        <v>4986</v>
      </c>
      <c r="D1422" s="3" t="s">
        <v>4419</v>
      </c>
      <c r="E1422" s="2" t="s">
        <v>4420</v>
      </c>
      <c r="F1422" s="2" t="s">
        <v>4986</v>
      </c>
      <c r="G1422" s="2"/>
      <c r="H1422" s="2" t="s">
        <v>4988</v>
      </c>
    </row>
    <row r="1423" spans="1:8">
      <c r="A1423" s="3" t="s">
        <v>2324</v>
      </c>
      <c r="B1423" s="2" t="s">
        <v>2325</v>
      </c>
      <c r="C1423" s="2" t="s">
        <v>4986</v>
      </c>
      <c r="D1423" s="3" t="s">
        <v>4421</v>
      </c>
      <c r="E1423" s="2" t="s">
        <v>4422</v>
      </c>
      <c r="F1423" s="2" t="s">
        <v>4986</v>
      </c>
      <c r="G1423" s="2"/>
      <c r="H1423" s="2" t="s">
        <v>4988</v>
      </c>
    </row>
    <row r="1424" spans="1:8">
      <c r="A1424" s="3" t="s">
        <v>2326</v>
      </c>
      <c r="B1424" s="2" t="s">
        <v>2327</v>
      </c>
      <c r="C1424" s="2" t="s">
        <v>4986</v>
      </c>
      <c r="D1424" s="3" t="s">
        <v>4311</v>
      </c>
      <c r="E1424" s="2" t="s">
        <v>4312</v>
      </c>
      <c r="F1424" s="2" t="s">
        <v>4986</v>
      </c>
      <c r="G1424" s="2"/>
      <c r="H1424" s="2" t="s">
        <v>4988</v>
      </c>
    </row>
    <row r="1425" spans="1:8">
      <c r="A1425" s="3" t="s">
        <v>2326</v>
      </c>
      <c r="B1425" s="2" t="s">
        <v>2327</v>
      </c>
      <c r="C1425" s="2" t="s">
        <v>4986</v>
      </c>
      <c r="D1425" s="3" t="s">
        <v>4413</v>
      </c>
      <c r="E1425" s="2" t="s">
        <v>4414</v>
      </c>
      <c r="F1425" s="2" t="s">
        <v>4986</v>
      </c>
      <c r="G1425" s="2"/>
      <c r="H1425" s="2" t="s">
        <v>4988</v>
      </c>
    </row>
    <row r="1426" spans="1:8">
      <c r="A1426" s="3" t="s">
        <v>2326</v>
      </c>
      <c r="B1426" s="2" t="s">
        <v>2327</v>
      </c>
      <c r="C1426" s="2" t="s">
        <v>4986</v>
      </c>
      <c r="D1426" s="3" t="s">
        <v>4415</v>
      </c>
      <c r="E1426" s="2" t="s">
        <v>4416</v>
      </c>
      <c r="F1426" s="2" t="s">
        <v>4986</v>
      </c>
      <c r="G1426" s="2"/>
      <c r="H1426" s="2" t="s">
        <v>4988</v>
      </c>
    </row>
    <row r="1427" spans="1:8">
      <c r="A1427" s="3" t="s">
        <v>2326</v>
      </c>
      <c r="B1427" s="2" t="s">
        <v>2327</v>
      </c>
      <c r="C1427" s="2" t="s">
        <v>4986</v>
      </c>
      <c r="D1427" s="3" t="s">
        <v>2452</v>
      </c>
      <c r="E1427" s="2" t="s">
        <v>4417</v>
      </c>
      <c r="F1427" s="2" t="s">
        <v>4986</v>
      </c>
      <c r="G1427" s="2"/>
      <c r="H1427" s="2" t="s">
        <v>4988</v>
      </c>
    </row>
    <row r="1428" spans="1:8">
      <c r="A1428" s="3" t="s">
        <v>2326</v>
      </c>
      <c r="B1428" s="2" t="s">
        <v>2327</v>
      </c>
      <c r="C1428" s="2" t="s">
        <v>4986</v>
      </c>
      <c r="D1428" s="3" t="s">
        <v>2454</v>
      </c>
      <c r="E1428" s="2" t="s">
        <v>4418</v>
      </c>
      <c r="F1428" s="2" t="s">
        <v>4986</v>
      </c>
      <c r="G1428" s="2"/>
      <c r="H1428" s="2" t="s">
        <v>4988</v>
      </c>
    </row>
    <row r="1429" spans="1:8">
      <c r="A1429" s="3" t="s">
        <v>2326</v>
      </c>
      <c r="B1429" s="2" t="s">
        <v>2327</v>
      </c>
      <c r="C1429" s="2" t="s">
        <v>4986</v>
      </c>
      <c r="D1429" s="3" t="s">
        <v>4419</v>
      </c>
      <c r="E1429" s="2" t="s">
        <v>4420</v>
      </c>
      <c r="F1429" s="2" t="s">
        <v>4986</v>
      </c>
      <c r="G1429" s="2"/>
      <c r="H1429" s="2" t="s">
        <v>4988</v>
      </c>
    </row>
    <row r="1430" spans="1:8">
      <c r="A1430" s="3" t="s">
        <v>2326</v>
      </c>
      <c r="B1430" s="2" t="s">
        <v>2327</v>
      </c>
      <c r="C1430" s="2" t="s">
        <v>4986</v>
      </c>
      <c r="D1430" s="3" t="s">
        <v>4421</v>
      </c>
      <c r="E1430" s="2" t="s">
        <v>4422</v>
      </c>
      <c r="F1430" s="2" t="s">
        <v>4986</v>
      </c>
      <c r="G1430" s="2"/>
      <c r="H1430" s="2" t="s">
        <v>4988</v>
      </c>
    </row>
    <row r="1431" spans="1:8">
      <c r="A1431" s="3" t="s">
        <v>2328</v>
      </c>
      <c r="B1431" s="2" t="s">
        <v>2329</v>
      </c>
      <c r="C1431" s="2" t="s">
        <v>4986</v>
      </c>
      <c r="D1431" s="3" t="s">
        <v>2328</v>
      </c>
      <c r="E1431" s="2" t="s">
        <v>4313</v>
      </c>
      <c r="F1431" s="2" t="s">
        <v>4986</v>
      </c>
      <c r="G1431" s="2"/>
      <c r="H1431" s="2" t="s">
        <v>4988</v>
      </c>
    </row>
    <row r="1432" spans="1:8">
      <c r="A1432" s="3" t="s">
        <v>2328</v>
      </c>
      <c r="B1432" s="2" t="s">
        <v>2329</v>
      </c>
      <c r="C1432" s="2" t="s">
        <v>4986</v>
      </c>
      <c r="D1432" s="3" t="s">
        <v>4407</v>
      </c>
      <c r="E1432" s="2" t="s">
        <v>4408</v>
      </c>
      <c r="F1432" s="2" t="s">
        <v>4986</v>
      </c>
      <c r="G1432" s="2"/>
      <c r="H1432" s="2" t="s">
        <v>4988</v>
      </c>
    </row>
    <row r="1433" spans="1:8">
      <c r="A1433" s="3" t="s">
        <v>2328</v>
      </c>
      <c r="B1433" s="2" t="s">
        <v>2329</v>
      </c>
      <c r="C1433" s="2" t="s">
        <v>4986</v>
      </c>
      <c r="D1433" s="3" t="s">
        <v>2452</v>
      </c>
      <c r="E1433" s="2" t="s">
        <v>4417</v>
      </c>
      <c r="F1433" s="2" t="s">
        <v>4986</v>
      </c>
      <c r="G1433" s="2"/>
      <c r="H1433" s="2" t="s">
        <v>4988</v>
      </c>
    </row>
    <row r="1434" spans="1:8">
      <c r="A1434" s="3" t="s">
        <v>2328</v>
      </c>
      <c r="B1434" s="2" t="s">
        <v>2329</v>
      </c>
      <c r="C1434" s="2" t="s">
        <v>4986</v>
      </c>
      <c r="D1434" s="3" t="s">
        <v>2454</v>
      </c>
      <c r="E1434" s="2" t="s">
        <v>4418</v>
      </c>
      <c r="F1434" s="2" t="s">
        <v>4986</v>
      </c>
      <c r="G1434" s="2"/>
      <c r="H1434" s="2" t="s">
        <v>4988</v>
      </c>
    </row>
    <row r="1435" spans="1:8">
      <c r="A1435" s="3" t="s">
        <v>2328</v>
      </c>
      <c r="B1435" s="2" t="s">
        <v>2329</v>
      </c>
      <c r="C1435" s="2" t="s">
        <v>4986</v>
      </c>
      <c r="D1435" s="3" t="s">
        <v>4419</v>
      </c>
      <c r="E1435" s="2" t="s">
        <v>4420</v>
      </c>
      <c r="F1435" s="2" t="s">
        <v>4986</v>
      </c>
      <c r="G1435" s="2"/>
      <c r="H1435" s="2" t="s">
        <v>4988</v>
      </c>
    </row>
    <row r="1436" spans="1:8">
      <c r="A1436" s="3" t="s">
        <v>2328</v>
      </c>
      <c r="B1436" s="2" t="s">
        <v>2329</v>
      </c>
      <c r="C1436" s="2" t="s">
        <v>4986</v>
      </c>
      <c r="D1436" s="3" t="s">
        <v>4421</v>
      </c>
      <c r="E1436" s="2" t="s">
        <v>4422</v>
      </c>
      <c r="F1436" s="2" t="s">
        <v>4986</v>
      </c>
      <c r="G1436" s="2"/>
      <c r="H1436" s="2" t="s">
        <v>4988</v>
      </c>
    </row>
    <row r="1437" spans="1:8">
      <c r="A1437" s="3" t="s">
        <v>2330</v>
      </c>
      <c r="B1437" s="2" t="s">
        <v>2331</v>
      </c>
      <c r="C1437" s="2" t="s">
        <v>4986</v>
      </c>
      <c r="D1437" s="3" t="s">
        <v>2332</v>
      </c>
      <c r="E1437" s="2" t="s">
        <v>4315</v>
      </c>
      <c r="F1437" s="2" t="s">
        <v>4986</v>
      </c>
      <c r="G1437" s="2"/>
      <c r="H1437" s="2" t="s">
        <v>4988</v>
      </c>
    </row>
    <row r="1438" spans="1:8">
      <c r="A1438" s="3" t="s">
        <v>2330</v>
      </c>
      <c r="B1438" s="2" t="s">
        <v>2331</v>
      </c>
      <c r="C1438" s="2" t="s">
        <v>4986</v>
      </c>
      <c r="D1438" s="3" t="s">
        <v>2334</v>
      </c>
      <c r="E1438" s="2" t="s">
        <v>4316</v>
      </c>
      <c r="F1438" s="2" t="s">
        <v>4986</v>
      </c>
      <c r="G1438" s="2"/>
      <c r="H1438" s="2" t="s">
        <v>4988</v>
      </c>
    </row>
    <row r="1439" spans="1:8">
      <c r="A1439" s="3" t="s">
        <v>2330</v>
      </c>
      <c r="B1439" s="2" t="s">
        <v>2331</v>
      </c>
      <c r="C1439" s="2" t="s">
        <v>4986</v>
      </c>
      <c r="D1439" s="3" t="s">
        <v>4413</v>
      </c>
      <c r="E1439" s="2" t="s">
        <v>4414</v>
      </c>
      <c r="F1439" s="2" t="s">
        <v>4986</v>
      </c>
      <c r="G1439" s="2"/>
      <c r="H1439" s="2" t="s">
        <v>4988</v>
      </c>
    </row>
    <row r="1440" spans="1:8">
      <c r="A1440" s="3" t="s">
        <v>2330</v>
      </c>
      <c r="B1440" s="2" t="s">
        <v>2331</v>
      </c>
      <c r="C1440" s="2" t="s">
        <v>4986</v>
      </c>
      <c r="D1440" s="3" t="s">
        <v>4415</v>
      </c>
      <c r="E1440" s="2" t="s">
        <v>4416</v>
      </c>
      <c r="F1440" s="2" t="s">
        <v>4986</v>
      </c>
      <c r="G1440" s="2"/>
      <c r="H1440" s="2" t="s">
        <v>4988</v>
      </c>
    </row>
    <row r="1441" spans="1:8">
      <c r="A1441" s="3" t="s">
        <v>2330</v>
      </c>
      <c r="B1441" s="2" t="s">
        <v>2331</v>
      </c>
      <c r="C1441" s="2" t="s">
        <v>4986</v>
      </c>
      <c r="D1441" s="3" t="s">
        <v>2452</v>
      </c>
      <c r="E1441" s="2" t="s">
        <v>4417</v>
      </c>
      <c r="F1441" s="2" t="s">
        <v>4986</v>
      </c>
      <c r="G1441" s="2"/>
      <c r="H1441" s="2" t="s">
        <v>4988</v>
      </c>
    </row>
    <row r="1442" spans="1:8">
      <c r="A1442" s="3" t="s">
        <v>2330</v>
      </c>
      <c r="B1442" s="2" t="s">
        <v>2331</v>
      </c>
      <c r="C1442" s="2" t="s">
        <v>4986</v>
      </c>
      <c r="D1442" s="3" t="s">
        <v>2454</v>
      </c>
      <c r="E1442" s="2" t="s">
        <v>4418</v>
      </c>
      <c r="F1442" s="2" t="s">
        <v>4986</v>
      </c>
      <c r="G1442" s="2"/>
      <c r="H1442" s="2" t="s">
        <v>4988</v>
      </c>
    </row>
    <row r="1443" spans="1:8">
      <c r="A1443" s="3" t="s">
        <v>2330</v>
      </c>
      <c r="B1443" s="2" t="s">
        <v>2331</v>
      </c>
      <c r="C1443" s="2" t="s">
        <v>4986</v>
      </c>
      <c r="D1443" s="3" t="s">
        <v>4419</v>
      </c>
      <c r="E1443" s="2" t="s">
        <v>4420</v>
      </c>
      <c r="F1443" s="2" t="s">
        <v>4986</v>
      </c>
      <c r="G1443" s="2"/>
      <c r="H1443" s="2" t="s">
        <v>4988</v>
      </c>
    </row>
    <row r="1444" spans="1:8">
      <c r="A1444" s="3" t="s">
        <v>2330</v>
      </c>
      <c r="B1444" s="2" t="s">
        <v>2331</v>
      </c>
      <c r="C1444" s="2" t="s">
        <v>4986</v>
      </c>
      <c r="D1444" s="3" t="s">
        <v>4421</v>
      </c>
      <c r="E1444" s="2" t="s">
        <v>4422</v>
      </c>
      <c r="F1444" s="2" t="s">
        <v>4986</v>
      </c>
      <c r="G1444" s="2"/>
      <c r="H1444" s="2" t="s">
        <v>4988</v>
      </c>
    </row>
    <row r="1445" spans="1:8">
      <c r="A1445" s="3" t="s">
        <v>2332</v>
      </c>
      <c r="B1445" s="2" t="s">
        <v>2333</v>
      </c>
      <c r="C1445" s="2" t="s">
        <v>4986</v>
      </c>
      <c r="D1445" s="3" t="s">
        <v>2330</v>
      </c>
      <c r="E1445" s="2" t="s">
        <v>4314</v>
      </c>
      <c r="F1445" s="2" t="s">
        <v>4986</v>
      </c>
      <c r="G1445" s="2"/>
      <c r="H1445" s="2" t="s">
        <v>4988</v>
      </c>
    </row>
    <row r="1446" spans="1:8">
      <c r="A1446" s="3" t="s">
        <v>2332</v>
      </c>
      <c r="B1446" s="2" t="s">
        <v>2333</v>
      </c>
      <c r="C1446" s="2" t="s">
        <v>4986</v>
      </c>
      <c r="D1446" s="3" t="s">
        <v>4413</v>
      </c>
      <c r="E1446" s="2" t="s">
        <v>4414</v>
      </c>
      <c r="F1446" s="2" t="s">
        <v>4986</v>
      </c>
      <c r="G1446" s="2"/>
      <c r="H1446" s="2" t="s">
        <v>4988</v>
      </c>
    </row>
    <row r="1447" spans="1:8">
      <c r="A1447" s="3" t="s">
        <v>2332</v>
      </c>
      <c r="B1447" s="2" t="s">
        <v>2333</v>
      </c>
      <c r="C1447" s="2" t="s">
        <v>4986</v>
      </c>
      <c r="D1447" s="3" t="s">
        <v>4415</v>
      </c>
      <c r="E1447" s="2" t="s">
        <v>4416</v>
      </c>
      <c r="F1447" s="2" t="s">
        <v>4986</v>
      </c>
      <c r="G1447" s="2"/>
      <c r="H1447" s="2" t="s">
        <v>4988</v>
      </c>
    </row>
    <row r="1448" spans="1:8">
      <c r="A1448" s="3" t="s">
        <v>2332</v>
      </c>
      <c r="B1448" s="2" t="s">
        <v>2333</v>
      </c>
      <c r="C1448" s="2" t="s">
        <v>4986</v>
      </c>
      <c r="D1448" s="3" t="s">
        <v>2452</v>
      </c>
      <c r="E1448" s="2" t="s">
        <v>4417</v>
      </c>
      <c r="F1448" s="2" t="s">
        <v>4986</v>
      </c>
      <c r="G1448" s="2"/>
      <c r="H1448" s="2" t="s">
        <v>4988</v>
      </c>
    </row>
    <row r="1449" spans="1:8">
      <c r="A1449" s="3" t="s">
        <v>2332</v>
      </c>
      <c r="B1449" s="2" t="s">
        <v>2333</v>
      </c>
      <c r="C1449" s="2" t="s">
        <v>4986</v>
      </c>
      <c r="D1449" s="3" t="s">
        <v>2454</v>
      </c>
      <c r="E1449" s="2" t="s">
        <v>4418</v>
      </c>
      <c r="F1449" s="2" t="s">
        <v>4986</v>
      </c>
      <c r="G1449" s="2"/>
      <c r="H1449" s="2" t="s">
        <v>4988</v>
      </c>
    </row>
    <row r="1450" spans="1:8">
      <c r="A1450" s="3" t="s">
        <v>2332</v>
      </c>
      <c r="B1450" s="2" t="s">
        <v>2333</v>
      </c>
      <c r="C1450" s="2" t="s">
        <v>4986</v>
      </c>
      <c r="D1450" s="3" t="s">
        <v>4419</v>
      </c>
      <c r="E1450" s="2" t="s">
        <v>4420</v>
      </c>
      <c r="F1450" s="2" t="s">
        <v>4986</v>
      </c>
      <c r="G1450" s="2"/>
      <c r="H1450" s="2" t="s">
        <v>4988</v>
      </c>
    </row>
    <row r="1451" spans="1:8">
      <c r="A1451" s="3" t="s">
        <v>2332</v>
      </c>
      <c r="B1451" s="2" t="s">
        <v>2333</v>
      </c>
      <c r="C1451" s="2" t="s">
        <v>4986</v>
      </c>
      <c r="D1451" s="3" t="s">
        <v>4421</v>
      </c>
      <c r="E1451" s="2" t="s">
        <v>4422</v>
      </c>
      <c r="F1451" s="2" t="s">
        <v>4986</v>
      </c>
      <c r="G1451" s="2"/>
      <c r="H1451" s="2" t="s">
        <v>4988</v>
      </c>
    </row>
    <row r="1452" spans="1:8">
      <c r="A1452" s="3" t="s">
        <v>2334</v>
      </c>
      <c r="B1452" s="2" t="s">
        <v>2335</v>
      </c>
      <c r="C1452" s="2" t="s">
        <v>4986</v>
      </c>
      <c r="D1452" s="3" t="s">
        <v>2334</v>
      </c>
      <c r="E1452" s="2" t="s">
        <v>4316</v>
      </c>
      <c r="F1452" s="2" t="s">
        <v>4986</v>
      </c>
      <c r="G1452" s="2"/>
      <c r="H1452" s="2" t="s">
        <v>4988</v>
      </c>
    </row>
    <row r="1453" spans="1:8">
      <c r="A1453" s="3" t="s">
        <v>2334</v>
      </c>
      <c r="B1453" s="2" t="s">
        <v>2335</v>
      </c>
      <c r="C1453" s="2" t="s">
        <v>4986</v>
      </c>
      <c r="D1453" s="3" t="s">
        <v>4415</v>
      </c>
      <c r="E1453" s="2" t="s">
        <v>4416</v>
      </c>
      <c r="F1453" s="2" t="s">
        <v>4986</v>
      </c>
      <c r="G1453" s="2"/>
      <c r="H1453" s="2" t="s">
        <v>4988</v>
      </c>
    </row>
    <row r="1454" spans="1:8">
      <c r="A1454" s="3" t="s">
        <v>2334</v>
      </c>
      <c r="B1454" s="2" t="s">
        <v>2335</v>
      </c>
      <c r="C1454" s="2" t="s">
        <v>4986</v>
      </c>
      <c r="D1454" s="3" t="s">
        <v>2452</v>
      </c>
      <c r="E1454" s="2" t="s">
        <v>4417</v>
      </c>
      <c r="F1454" s="2" t="s">
        <v>4986</v>
      </c>
      <c r="G1454" s="2"/>
      <c r="H1454" s="2" t="s">
        <v>4988</v>
      </c>
    </row>
    <row r="1455" spans="1:8">
      <c r="A1455" s="3" t="s">
        <v>2334</v>
      </c>
      <c r="B1455" s="2" t="s">
        <v>2335</v>
      </c>
      <c r="C1455" s="2" t="s">
        <v>4986</v>
      </c>
      <c r="D1455" s="3" t="s">
        <v>2454</v>
      </c>
      <c r="E1455" s="2" t="s">
        <v>4418</v>
      </c>
      <c r="F1455" s="2" t="s">
        <v>4986</v>
      </c>
      <c r="G1455" s="2"/>
      <c r="H1455" s="2" t="s">
        <v>4988</v>
      </c>
    </row>
    <row r="1456" spans="1:8">
      <c r="A1456" s="3" t="s">
        <v>2334</v>
      </c>
      <c r="B1456" s="2" t="s">
        <v>2335</v>
      </c>
      <c r="C1456" s="2" t="s">
        <v>4986</v>
      </c>
      <c r="D1456" s="3" t="s">
        <v>4419</v>
      </c>
      <c r="E1456" s="2" t="s">
        <v>4420</v>
      </c>
      <c r="F1456" s="2" t="s">
        <v>4986</v>
      </c>
      <c r="G1456" s="2"/>
      <c r="H1456" s="2" t="s">
        <v>4988</v>
      </c>
    </row>
    <row r="1457" spans="1:8">
      <c r="A1457" s="3" t="s">
        <v>2334</v>
      </c>
      <c r="B1457" s="2" t="s">
        <v>2335</v>
      </c>
      <c r="C1457" s="2" t="s">
        <v>4986</v>
      </c>
      <c r="D1457" s="3" t="s">
        <v>4421</v>
      </c>
      <c r="E1457" s="2" t="s">
        <v>4422</v>
      </c>
      <c r="F1457" s="2" t="s">
        <v>4986</v>
      </c>
      <c r="G1457" s="2"/>
      <c r="H1457" s="2" t="s">
        <v>4988</v>
      </c>
    </row>
    <row r="1458" spans="1:8">
      <c r="A1458" s="3" t="s">
        <v>2336</v>
      </c>
      <c r="B1458" s="2" t="s">
        <v>2337</v>
      </c>
      <c r="C1458" s="2" t="s">
        <v>4986</v>
      </c>
      <c r="D1458" s="3" t="s">
        <v>2336</v>
      </c>
      <c r="E1458" s="2" t="s">
        <v>4317</v>
      </c>
      <c r="F1458" s="2" t="s">
        <v>4986</v>
      </c>
      <c r="G1458" s="2"/>
      <c r="H1458" s="2" t="s">
        <v>4988</v>
      </c>
    </row>
    <row r="1459" spans="1:8">
      <c r="A1459" s="3" t="s">
        <v>2336</v>
      </c>
      <c r="B1459" s="2" t="s">
        <v>2337</v>
      </c>
      <c r="C1459" s="2" t="s">
        <v>4986</v>
      </c>
      <c r="D1459" s="3" t="s">
        <v>4413</v>
      </c>
      <c r="E1459" s="2" t="s">
        <v>4414</v>
      </c>
      <c r="F1459" s="2" t="s">
        <v>4986</v>
      </c>
      <c r="G1459" s="2"/>
      <c r="H1459" s="2" t="s">
        <v>4988</v>
      </c>
    </row>
    <row r="1460" spans="1:8">
      <c r="A1460" s="3" t="s">
        <v>2336</v>
      </c>
      <c r="B1460" s="2" t="s">
        <v>2337</v>
      </c>
      <c r="C1460" s="2" t="s">
        <v>4986</v>
      </c>
      <c r="D1460" s="3" t="s">
        <v>2452</v>
      </c>
      <c r="E1460" s="2" t="s">
        <v>4417</v>
      </c>
      <c r="F1460" s="2" t="s">
        <v>4986</v>
      </c>
      <c r="G1460" s="2"/>
      <c r="H1460" s="2" t="s">
        <v>4988</v>
      </c>
    </row>
    <row r="1461" spans="1:8">
      <c r="A1461" s="3" t="s">
        <v>2336</v>
      </c>
      <c r="B1461" s="2" t="s">
        <v>2337</v>
      </c>
      <c r="C1461" s="2" t="s">
        <v>4986</v>
      </c>
      <c r="D1461" s="3" t="s">
        <v>2454</v>
      </c>
      <c r="E1461" s="2" t="s">
        <v>4418</v>
      </c>
      <c r="F1461" s="2" t="s">
        <v>4986</v>
      </c>
      <c r="G1461" s="2"/>
      <c r="H1461" s="2" t="s">
        <v>4988</v>
      </c>
    </row>
    <row r="1462" spans="1:8">
      <c r="A1462" s="3" t="s">
        <v>2336</v>
      </c>
      <c r="B1462" s="2" t="s">
        <v>2337</v>
      </c>
      <c r="C1462" s="2" t="s">
        <v>4986</v>
      </c>
      <c r="D1462" s="3" t="s">
        <v>4419</v>
      </c>
      <c r="E1462" s="2" t="s">
        <v>4420</v>
      </c>
      <c r="F1462" s="2" t="s">
        <v>4986</v>
      </c>
      <c r="G1462" s="2"/>
      <c r="H1462" s="2" t="s">
        <v>4988</v>
      </c>
    </row>
    <row r="1463" spans="1:8">
      <c r="A1463" s="3" t="s">
        <v>2336</v>
      </c>
      <c r="B1463" s="2" t="s">
        <v>2337</v>
      </c>
      <c r="C1463" s="2" t="s">
        <v>4986</v>
      </c>
      <c r="D1463" s="3" t="s">
        <v>4421</v>
      </c>
      <c r="E1463" s="2" t="s">
        <v>4422</v>
      </c>
      <c r="F1463" s="2" t="s">
        <v>4986</v>
      </c>
      <c r="G1463" s="2"/>
      <c r="H1463" s="2" t="s">
        <v>4988</v>
      </c>
    </row>
    <row r="1464" spans="1:8">
      <c r="A1464" s="3" t="s">
        <v>2338</v>
      </c>
      <c r="B1464" s="2" t="s">
        <v>2339</v>
      </c>
      <c r="C1464" s="2" t="s">
        <v>4986</v>
      </c>
      <c r="D1464" s="3" t="s">
        <v>4318</v>
      </c>
      <c r="E1464" s="2" t="s">
        <v>2339</v>
      </c>
      <c r="F1464" s="2" t="s">
        <v>4986</v>
      </c>
      <c r="G1464" s="2"/>
      <c r="H1464" s="2" t="s">
        <v>4988</v>
      </c>
    </row>
    <row r="1465" spans="1:8">
      <c r="A1465" s="3" t="s">
        <v>2338</v>
      </c>
      <c r="B1465" s="2" t="s">
        <v>2339</v>
      </c>
      <c r="C1465" s="2" t="s">
        <v>4986</v>
      </c>
      <c r="D1465" s="3" t="s">
        <v>4413</v>
      </c>
      <c r="E1465" s="2" t="s">
        <v>4414</v>
      </c>
      <c r="F1465" s="2" t="s">
        <v>4986</v>
      </c>
      <c r="G1465" s="2"/>
      <c r="H1465" s="2" t="s">
        <v>4988</v>
      </c>
    </row>
    <row r="1466" spans="1:8">
      <c r="A1466" s="3" t="s">
        <v>2338</v>
      </c>
      <c r="B1466" s="2" t="s">
        <v>2339</v>
      </c>
      <c r="C1466" s="2" t="s">
        <v>4986</v>
      </c>
      <c r="D1466" s="3" t="s">
        <v>2452</v>
      </c>
      <c r="E1466" s="2" t="s">
        <v>4417</v>
      </c>
      <c r="F1466" s="2" t="s">
        <v>4986</v>
      </c>
      <c r="G1466" s="2"/>
      <c r="H1466" s="2" t="s">
        <v>4988</v>
      </c>
    </row>
    <row r="1467" spans="1:8">
      <c r="A1467" s="3" t="s">
        <v>2338</v>
      </c>
      <c r="B1467" s="2" t="s">
        <v>2339</v>
      </c>
      <c r="C1467" s="2" t="s">
        <v>4986</v>
      </c>
      <c r="D1467" s="3" t="s">
        <v>2454</v>
      </c>
      <c r="E1467" s="2" t="s">
        <v>4418</v>
      </c>
      <c r="F1467" s="2" t="s">
        <v>4986</v>
      </c>
      <c r="G1467" s="2"/>
      <c r="H1467" s="2" t="s">
        <v>4988</v>
      </c>
    </row>
    <row r="1468" spans="1:8">
      <c r="A1468" s="3" t="s">
        <v>2338</v>
      </c>
      <c r="B1468" s="2" t="s">
        <v>2339</v>
      </c>
      <c r="C1468" s="2" t="s">
        <v>4986</v>
      </c>
      <c r="D1468" s="3" t="s">
        <v>4419</v>
      </c>
      <c r="E1468" s="2" t="s">
        <v>4420</v>
      </c>
      <c r="F1468" s="2" t="s">
        <v>4986</v>
      </c>
      <c r="G1468" s="2"/>
      <c r="H1468" s="2" t="s">
        <v>4988</v>
      </c>
    </row>
    <row r="1469" spans="1:8">
      <c r="A1469" s="3" t="s">
        <v>2338</v>
      </c>
      <c r="B1469" s="2" t="s">
        <v>2339</v>
      </c>
      <c r="C1469" s="2" t="s">
        <v>4986</v>
      </c>
      <c r="D1469" s="3" t="s">
        <v>4421</v>
      </c>
      <c r="E1469" s="2" t="s">
        <v>4422</v>
      </c>
      <c r="F1469" s="2" t="s">
        <v>4986</v>
      </c>
      <c r="G1469" s="2"/>
      <c r="H1469" s="2" t="s">
        <v>4988</v>
      </c>
    </row>
    <row r="1470" spans="1:8">
      <c r="A1470" s="3" t="s">
        <v>2340</v>
      </c>
      <c r="B1470" s="2" t="s">
        <v>2341</v>
      </c>
      <c r="C1470" s="2" t="s">
        <v>4986</v>
      </c>
      <c r="D1470" s="3" t="s">
        <v>2408</v>
      </c>
      <c r="E1470" s="2" t="s">
        <v>4362</v>
      </c>
      <c r="F1470" s="2" t="s">
        <v>4986</v>
      </c>
      <c r="G1470" s="2"/>
      <c r="H1470" s="2" t="s">
        <v>4988</v>
      </c>
    </row>
    <row r="1471" spans="1:8">
      <c r="A1471" s="3" t="s">
        <v>2340</v>
      </c>
      <c r="B1471" s="2" t="s">
        <v>2341</v>
      </c>
      <c r="C1471" s="2" t="s">
        <v>4986</v>
      </c>
      <c r="D1471" s="3" t="s">
        <v>4369</v>
      </c>
      <c r="E1471" s="2" t="s">
        <v>4370</v>
      </c>
      <c r="F1471" s="2" t="s">
        <v>4986</v>
      </c>
      <c r="G1471" s="2"/>
      <c r="H1471" s="2" t="s">
        <v>4988</v>
      </c>
    </row>
    <row r="1472" spans="1:8">
      <c r="A1472" s="3" t="s">
        <v>2340</v>
      </c>
      <c r="B1472" s="2" t="s">
        <v>2341</v>
      </c>
      <c r="C1472" s="2" t="s">
        <v>4986</v>
      </c>
      <c r="D1472" s="3" t="s">
        <v>4413</v>
      </c>
      <c r="E1472" s="2" t="s">
        <v>4414</v>
      </c>
      <c r="F1472" s="2" t="s">
        <v>4986</v>
      </c>
      <c r="G1472" s="2"/>
      <c r="H1472" s="2" t="s">
        <v>4988</v>
      </c>
    </row>
    <row r="1473" spans="1:8">
      <c r="A1473" s="3" t="s">
        <v>2340</v>
      </c>
      <c r="B1473" s="2" t="s">
        <v>2341</v>
      </c>
      <c r="C1473" s="2" t="s">
        <v>4986</v>
      </c>
      <c r="D1473" s="3" t="s">
        <v>4415</v>
      </c>
      <c r="E1473" s="2" t="s">
        <v>4416</v>
      </c>
      <c r="F1473" s="2" t="s">
        <v>4986</v>
      </c>
      <c r="G1473" s="2"/>
      <c r="H1473" s="2" t="s">
        <v>4988</v>
      </c>
    </row>
    <row r="1474" spans="1:8">
      <c r="A1474" s="3" t="s">
        <v>2340</v>
      </c>
      <c r="B1474" s="2" t="s">
        <v>2341</v>
      </c>
      <c r="C1474" s="2" t="s">
        <v>4986</v>
      </c>
      <c r="D1474" s="3" t="s">
        <v>2452</v>
      </c>
      <c r="E1474" s="2" t="s">
        <v>4417</v>
      </c>
      <c r="F1474" s="2" t="s">
        <v>4986</v>
      </c>
      <c r="G1474" s="2"/>
      <c r="H1474" s="2" t="s">
        <v>4988</v>
      </c>
    </row>
    <row r="1475" spans="1:8">
      <c r="A1475" s="3" t="s">
        <v>2340</v>
      </c>
      <c r="B1475" s="2" t="s">
        <v>2341</v>
      </c>
      <c r="C1475" s="2" t="s">
        <v>4986</v>
      </c>
      <c r="D1475" s="3" t="s">
        <v>2454</v>
      </c>
      <c r="E1475" s="2" t="s">
        <v>4418</v>
      </c>
      <c r="F1475" s="2" t="s">
        <v>4986</v>
      </c>
      <c r="G1475" s="2"/>
      <c r="H1475" s="2" t="s">
        <v>4988</v>
      </c>
    </row>
    <row r="1476" spans="1:8">
      <c r="A1476" s="3" t="s">
        <v>2340</v>
      </c>
      <c r="B1476" s="2" t="s">
        <v>2341</v>
      </c>
      <c r="C1476" s="2" t="s">
        <v>4986</v>
      </c>
      <c r="D1476" s="3" t="s">
        <v>4419</v>
      </c>
      <c r="E1476" s="2" t="s">
        <v>4420</v>
      </c>
      <c r="F1476" s="2" t="s">
        <v>4986</v>
      </c>
      <c r="G1476" s="2"/>
      <c r="H1476" s="2" t="s">
        <v>4988</v>
      </c>
    </row>
    <row r="1477" spans="1:8">
      <c r="A1477" s="3" t="s">
        <v>2340</v>
      </c>
      <c r="B1477" s="2" t="s">
        <v>2341</v>
      </c>
      <c r="C1477" s="2" t="s">
        <v>4986</v>
      </c>
      <c r="D1477" s="3" t="s">
        <v>4421</v>
      </c>
      <c r="E1477" s="2" t="s">
        <v>4422</v>
      </c>
      <c r="F1477" s="2" t="s">
        <v>4986</v>
      </c>
      <c r="G1477" s="2"/>
      <c r="H1477" s="2" t="s">
        <v>4988</v>
      </c>
    </row>
    <row r="1478" spans="1:8">
      <c r="A1478" s="3" t="s">
        <v>2342</v>
      </c>
      <c r="B1478" s="2" t="s">
        <v>2343</v>
      </c>
      <c r="C1478" s="2" t="s">
        <v>4986</v>
      </c>
      <c r="D1478" s="3" t="s">
        <v>4321</v>
      </c>
      <c r="E1478" s="2" t="s">
        <v>2343</v>
      </c>
      <c r="F1478" s="2" t="s">
        <v>4986</v>
      </c>
      <c r="G1478" s="2"/>
      <c r="H1478" s="2" t="s">
        <v>4988</v>
      </c>
    </row>
    <row r="1479" spans="1:8">
      <c r="A1479" s="3" t="s">
        <v>2342</v>
      </c>
      <c r="B1479" s="2" t="s">
        <v>2343</v>
      </c>
      <c r="C1479" s="2" t="s">
        <v>4986</v>
      </c>
      <c r="D1479" s="3" t="s">
        <v>4413</v>
      </c>
      <c r="E1479" s="2" t="s">
        <v>4414</v>
      </c>
      <c r="F1479" s="2" t="s">
        <v>4986</v>
      </c>
      <c r="G1479" s="2"/>
      <c r="H1479" s="2" t="s">
        <v>4988</v>
      </c>
    </row>
    <row r="1480" spans="1:8">
      <c r="A1480" s="3" t="s">
        <v>2342</v>
      </c>
      <c r="B1480" s="2" t="s">
        <v>2343</v>
      </c>
      <c r="C1480" s="2" t="s">
        <v>4986</v>
      </c>
      <c r="D1480" s="3" t="s">
        <v>2452</v>
      </c>
      <c r="E1480" s="2" t="s">
        <v>4417</v>
      </c>
      <c r="F1480" s="2" t="s">
        <v>4986</v>
      </c>
      <c r="G1480" s="2"/>
      <c r="H1480" s="2" t="s">
        <v>4988</v>
      </c>
    </row>
    <row r="1481" spans="1:8">
      <c r="A1481" s="3" t="s">
        <v>2342</v>
      </c>
      <c r="B1481" s="2" t="s">
        <v>2343</v>
      </c>
      <c r="C1481" s="2" t="s">
        <v>4986</v>
      </c>
      <c r="D1481" s="3" t="s">
        <v>2454</v>
      </c>
      <c r="E1481" s="2" t="s">
        <v>4418</v>
      </c>
      <c r="F1481" s="2" t="s">
        <v>4986</v>
      </c>
      <c r="G1481" s="2"/>
      <c r="H1481" s="2" t="s">
        <v>4988</v>
      </c>
    </row>
    <row r="1482" spans="1:8">
      <c r="A1482" s="3" t="s">
        <v>2342</v>
      </c>
      <c r="B1482" s="2" t="s">
        <v>2343</v>
      </c>
      <c r="C1482" s="2" t="s">
        <v>4986</v>
      </c>
      <c r="D1482" s="3" t="s">
        <v>4419</v>
      </c>
      <c r="E1482" s="2" t="s">
        <v>4420</v>
      </c>
      <c r="F1482" s="2" t="s">
        <v>4986</v>
      </c>
      <c r="G1482" s="2"/>
      <c r="H1482" s="2" t="s">
        <v>4988</v>
      </c>
    </row>
    <row r="1483" spans="1:8">
      <c r="A1483" s="3" t="s">
        <v>2342</v>
      </c>
      <c r="B1483" s="2" t="s">
        <v>2343</v>
      </c>
      <c r="C1483" s="2" t="s">
        <v>4986</v>
      </c>
      <c r="D1483" s="3" t="s">
        <v>4421</v>
      </c>
      <c r="E1483" s="2" t="s">
        <v>4422</v>
      </c>
      <c r="F1483" s="2" t="s">
        <v>4986</v>
      </c>
      <c r="G1483" s="2"/>
      <c r="H1483" s="2" t="s">
        <v>4988</v>
      </c>
    </row>
    <row r="1484" spans="1:8">
      <c r="A1484" s="3" t="s">
        <v>2344</v>
      </c>
      <c r="B1484" s="2" t="s">
        <v>2345</v>
      </c>
      <c r="C1484" s="2" t="s">
        <v>4986</v>
      </c>
      <c r="D1484" s="3" t="s">
        <v>4319</v>
      </c>
      <c r="E1484" s="2" t="s">
        <v>4320</v>
      </c>
      <c r="F1484" s="2" t="s">
        <v>4986</v>
      </c>
      <c r="G1484" s="2"/>
      <c r="H1484" s="2" t="s">
        <v>4988</v>
      </c>
    </row>
    <row r="1485" spans="1:8">
      <c r="A1485" s="3" t="s">
        <v>2344</v>
      </c>
      <c r="B1485" s="2" t="s">
        <v>2345</v>
      </c>
      <c r="C1485" s="2" t="s">
        <v>4986</v>
      </c>
      <c r="D1485" s="3" t="s">
        <v>4413</v>
      </c>
      <c r="E1485" s="2" t="s">
        <v>4414</v>
      </c>
      <c r="F1485" s="2" t="s">
        <v>4986</v>
      </c>
      <c r="G1485" s="2"/>
      <c r="H1485" s="2" t="s">
        <v>4988</v>
      </c>
    </row>
    <row r="1486" spans="1:8">
      <c r="A1486" s="3" t="s">
        <v>2344</v>
      </c>
      <c r="B1486" s="2" t="s">
        <v>2345</v>
      </c>
      <c r="C1486" s="2" t="s">
        <v>4986</v>
      </c>
      <c r="D1486" s="3" t="s">
        <v>2452</v>
      </c>
      <c r="E1486" s="2" t="s">
        <v>4417</v>
      </c>
      <c r="F1486" s="2" t="s">
        <v>4986</v>
      </c>
      <c r="G1486" s="2"/>
      <c r="H1486" s="2" t="s">
        <v>4988</v>
      </c>
    </row>
    <row r="1487" spans="1:8">
      <c r="A1487" s="3" t="s">
        <v>2344</v>
      </c>
      <c r="B1487" s="2" t="s">
        <v>2345</v>
      </c>
      <c r="C1487" s="2" t="s">
        <v>4986</v>
      </c>
      <c r="D1487" s="3" t="s">
        <v>2454</v>
      </c>
      <c r="E1487" s="2" t="s">
        <v>4418</v>
      </c>
      <c r="F1487" s="2" t="s">
        <v>4986</v>
      </c>
      <c r="G1487" s="2"/>
      <c r="H1487" s="2" t="s">
        <v>4988</v>
      </c>
    </row>
    <row r="1488" spans="1:8">
      <c r="A1488" s="3" t="s">
        <v>2344</v>
      </c>
      <c r="B1488" s="2" t="s">
        <v>2345</v>
      </c>
      <c r="C1488" s="2" t="s">
        <v>4986</v>
      </c>
      <c r="D1488" s="3" t="s">
        <v>4419</v>
      </c>
      <c r="E1488" s="2" t="s">
        <v>4420</v>
      </c>
      <c r="F1488" s="2" t="s">
        <v>4986</v>
      </c>
      <c r="G1488" s="2"/>
      <c r="H1488" s="2" t="s">
        <v>4988</v>
      </c>
    </row>
    <row r="1489" spans="1:8">
      <c r="A1489" s="3" t="s">
        <v>2344</v>
      </c>
      <c r="B1489" s="2" t="s">
        <v>2345</v>
      </c>
      <c r="C1489" s="2" t="s">
        <v>4986</v>
      </c>
      <c r="D1489" s="3" t="s">
        <v>4421</v>
      </c>
      <c r="E1489" s="2" t="s">
        <v>4422</v>
      </c>
      <c r="F1489" s="2" t="s">
        <v>4986</v>
      </c>
      <c r="G1489" s="2"/>
      <c r="H1489" s="2" t="s">
        <v>4988</v>
      </c>
    </row>
    <row r="1490" spans="1:8">
      <c r="A1490" s="3" t="s">
        <v>2346</v>
      </c>
      <c r="B1490" s="2" t="s">
        <v>2347</v>
      </c>
      <c r="C1490" s="2" t="s">
        <v>4986</v>
      </c>
      <c r="D1490" s="3" t="s">
        <v>4319</v>
      </c>
      <c r="E1490" s="2" t="s">
        <v>4320</v>
      </c>
      <c r="F1490" s="2" t="s">
        <v>4986</v>
      </c>
      <c r="G1490" s="2"/>
      <c r="H1490" s="2" t="s">
        <v>4988</v>
      </c>
    </row>
    <row r="1491" spans="1:8">
      <c r="A1491" s="3" t="s">
        <v>2346</v>
      </c>
      <c r="B1491" s="2" t="s">
        <v>2347</v>
      </c>
      <c r="C1491" s="2" t="s">
        <v>4986</v>
      </c>
      <c r="D1491" s="3" t="s">
        <v>4322</v>
      </c>
      <c r="E1491" s="2" t="s">
        <v>4323</v>
      </c>
      <c r="F1491" s="2" t="s">
        <v>4986</v>
      </c>
      <c r="G1491" s="2"/>
      <c r="H1491" s="2" t="s">
        <v>4988</v>
      </c>
    </row>
    <row r="1492" spans="1:8">
      <c r="A1492" s="3" t="s">
        <v>2346</v>
      </c>
      <c r="B1492" s="2" t="s">
        <v>2347</v>
      </c>
      <c r="C1492" s="2" t="s">
        <v>4986</v>
      </c>
      <c r="D1492" s="3" t="s">
        <v>4328</v>
      </c>
      <c r="E1492" s="2" t="s">
        <v>4329</v>
      </c>
      <c r="F1492" s="2" t="s">
        <v>4986</v>
      </c>
      <c r="G1492" s="2"/>
      <c r="H1492" s="2" t="s">
        <v>4988</v>
      </c>
    </row>
    <row r="1493" spans="1:8">
      <c r="A1493" s="3" t="s">
        <v>2346</v>
      </c>
      <c r="B1493" s="2" t="s">
        <v>2347</v>
      </c>
      <c r="C1493" s="2" t="s">
        <v>4986</v>
      </c>
      <c r="D1493" s="3" t="s">
        <v>4330</v>
      </c>
      <c r="E1493" s="2" t="s">
        <v>4331</v>
      </c>
      <c r="F1493" s="2" t="s">
        <v>4986</v>
      </c>
      <c r="G1493" s="2"/>
      <c r="H1493" s="2" t="s">
        <v>4988</v>
      </c>
    </row>
    <row r="1494" spans="1:8">
      <c r="A1494" s="3" t="s">
        <v>2346</v>
      </c>
      <c r="B1494" s="2" t="s">
        <v>2347</v>
      </c>
      <c r="C1494" s="2" t="s">
        <v>4986</v>
      </c>
      <c r="D1494" s="3" t="s">
        <v>4341</v>
      </c>
      <c r="E1494" s="2" t="s">
        <v>4342</v>
      </c>
      <c r="F1494" s="2" t="s">
        <v>4986</v>
      </c>
      <c r="G1494" s="2"/>
      <c r="H1494" s="2" t="s">
        <v>4988</v>
      </c>
    </row>
    <row r="1495" spans="1:8">
      <c r="A1495" s="3" t="s">
        <v>2346</v>
      </c>
      <c r="B1495" s="2" t="s">
        <v>2347</v>
      </c>
      <c r="C1495" s="2" t="s">
        <v>4986</v>
      </c>
      <c r="D1495" s="3" t="s">
        <v>4413</v>
      </c>
      <c r="E1495" s="2" t="s">
        <v>4414</v>
      </c>
      <c r="F1495" s="2" t="s">
        <v>4986</v>
      </c>
      <c r="G1495" s="2"/>
      <c r="H1495" s="2" t="s">
        <v>4988</v>
      </c>
    </row>
    <row r="1496" spans="1:8">
      <c r="A1496" s="3" t="s">
        <v>2346</v>
      </c>
      <c r="B1496" s="2" t="s">
        <v>2347</v>
      </c>
      <c r="C1496" s="2" t="s">
        <v>4986</v>
      </c>
      <c r="D1496" s="3" t="s">
        <v>2452</v>
      </c>
      <c r="E1496" s="2" t="s">
        <v>4417</v>
      </c>
      <c r="F1496" s="2" t="s">
        <v>4986</v>
      </c>
      <c r="G1496" s="2"/>
      <c r="H1496" s="2" t="s">
        <v>4988</v>
      </c>
    </row>
    <row r="1497" spans="1:8">
      <c r="A1497" s="3" t="s">
        <v>2346</v>
      </c>
      <c r="B1497" s="2" t="s">
        <v>2347</v>
      </c>
      <c r="C1497" s="2" t="s">
        <v>4986</v>
      </c>
      <c r="D1497" s="3" t="s">
        <v>2454</v>
      </c>
      <c r="E1497" s="2" t="s">
        <v>4418</v>
      </c>
      <c r="F1497" s="2" t="s">
        <v>4986</v>
      </c>
      <c r="G1497" s="2"/>
      <c r="H1497" s="2" t="s">
        <v>4988</v>
      </c>
    </row>
    <row r="1498" spans="1:8">
      <c r="A1498" s="3" t="s">
        <v>2346</v>
      </c>
      <c r="B1498" s="2" t="s">
        <v>2347</v>
      </c>
      <c r="C1498" s="2" t="s">
        <v>4986</v>
      </c>
      <c r="D1498" s="3" t="s">
        <v>4419</v>
      </c>
      <c r="E1498" s="2" t="s">
        <v>4420</v>
      </c>
      <c r="F1498" s="2" t="s">
        <v>4986</v>
      </c>
      <c r="G1498" s="2"/>
      <c r="H1498" s="2" t="s">
        <v>4988</v>
      </c>
    </row>
    <row r="1499" spans="1:8">
      <c r="A1499" s="3" t="s">
        <v>2346</v>
      </c>
      <c r="B1499" s="2" t="s">
        <v>2347</v>
      </c>
      <c r="C1499" s="2" t="s">
        <v>4986</v>
      </c>
      <c r="D1499" s="3" t="s">
        <v>4421</v>
      </c>
      <c r="E1499" s="2" t="s">
        <v>4422</v>
      </c>
      <c r="F1499" s="2" t="s">
        <v>4986</v>
      </c>
      <c r="G1499" s="2"/>
      <c r="H1499" s="2" t="s">
        <v>4988</v>
      </c>
    </row>
    <row r="1500" spans="1:8">
      <c r="A1500" s="3" t="s">
        <v>2348</v>
      </c>
      <c r="B1500" s="2" t="s">
        <v>2349</v>
      </c>
      <c r="C1500" s="2" t="s">
        <v>4986</v>
      </c>
      <c r="D1500" s="3" t="s">
        <v>2348</v>
      </c>
      <c r="E1500" s="2" t="s">
        <v>4332</v>
      </c>
      <c r="F1500" s="2" t="s">
        <v>4986</v>
      </c>
      <c r="G1500" s="2"/>
      <c r="H1500" s="2" t="s">
        <v>4988</v>
      </c>
    </row>
    <row r="1501" spans="1:8">
      <c r="A1501" s="3" t="s">
        <v>2348</v>
      </c>
      <c r="B1501" s="2" t="s">
        <v>2349</v>
      </c>
      <c r="C1501" s="2" t="s">
        <v>4986</v>
      </c>
      <c r="D1501" s="3" t="s">
        <v>4415</v>
      </c>
      <c r="E1501" s="2" t="s">
        <v>4416</v>
      </c>
      <c r="F1501" s="2" t="s">
        <v>4986</v>
      </c>
      <c r="G1501" s="2"/>
      <c r="H1501" s="2" t="s">
        <v>4988</v>
      </c>
    </row>
    <row r="1502" spans="1:8">
      <c r="A1502" s="3" t="s">
        <v>2348</v>
      </c>
      <c r="B1502" s="2" t="s">
        <v>2349</v>
      </c>
      <c r="C1502" s="2" t="s">
        <v>4986</v>
      </c>
      <c r="D1502" s="3" t="s">
        <v>2452</v>
      </c>
      <c r="E1502" s="2" t="s">
        <v>4417</v>
      </c>
      <c r="F1502" s="2" t="s">
        <v>4986</v>
      </c>
      <c r="G1502" s="2"/>
      <c r="H1502" s="2" t="s">
        <v>4988</v>
      </c>
    </row>
    <row r="1503" spans="1:8">
      <c r="A1503" s="3" t="s">
        <v>2348</v>
      </c>
      <c r="B1503" s="2" t="s">
        <v>2349</v>
      </c>
      <c r="C1503" s="2" t="s">
        <v>4986</v>
      </c>
      <c r="D1503" s="3" t="s">
        <v>2454</v>
      </c>
      <c r="E1503" s="2" t="s">
        <v>4418</v>
      </c>
      <c r="F1503" s="2" t="s">
        <v>4986</v>
      </c>
      <c r="G1503" s="2"/>
      <c r="H1503" s="2" t="s">
        <v>4988</v>
      </c>
    </row>
    <row r="1504" spans="1:8">
      <c r="A1504" s="3" t="s">
        <v>2348</v>
      </c>
      <c r="B1504" s="2" t="s">
        <v>2349</v>
      </c>
      <c r="C1504" s="2" t="s">
        <v>4986</v>
      </c>
      <c r="D1504" s="3" t="s">
        <v>4419</v>
      </c>
      <c r="E1504" s="2" t="s">
        <v>4420</v>
      </c>
      <c r="F1504" s="2" t="s">
        <v>4986</v>
      </c>
      <c r="G1504" s="2"/>
      <c r="H1504" s="2" t="s">
        <v>4988</v>
      </c>
    </row>
    <row r="1505" spans="1:8">
      <c r="A1505" s="3" t="s">
        <v>2348</v>
      </c>
      <c r="B1505" s="2" t="s">
        <v>2349</v>
      </c>
      <c r="C1505" s="2" t="s">
        <v>4986</v>
      </c>
      <c r="D1505" s="3" t="s">
        <v>4421</v>
      </c>
      <c r="E1505" s="2" t="s">
        <v>4422</v>
      </c>
      <c r="F1505" s="2" t="s">
        <v>4986</v>
      </c>
      <c r="G1505" s="2"/>
      <c r="H1505" s="2" t="s">
        <v>4988</v>
      </c>
    </row>
    <row r="1506" spans="1:8">
      <c r="A1506" s="3" t="s">
        <v>2348</v>
      </c>
      <c r="B1506" s="2" t="s">
        <v>2349</v>
      </c>
      <c r="C1506" s="2" t="s">
        <v>4986</v>
      </c>
      <c r="D1506" s="3" t="s">
        <v>4423</v>
      </c>
      <c r="E1506" s="2" t="s">
        <v>4424</v>
      </c>
      <c r="F1506" s="2" t="s">
        <v>4986</v>
      </c>
      <c r="G1506" s="2"/>
      <c r="H1506" s="2" t="s">
        <v>4988</v>
      </c>
    </row>
    <row r="1507" spans="1:8">
      <c r="A1507" s="3" t="s">
        <v>2350</v>
      </c>
      <c r="B1507" s="2" t="s">
        <v>2351</v>
      </c>
      <c r="C1507" s="2" t="s">
        <v>4986</v>
      </c>
      <c r="D1507" s="3" t="s">
        <v>2350</v>
      </c>
      <c r="E1507" s="2" t="s">
        <v>4333</v>
      </c>
      <c r="F1507" s="2" t="s">
        <v>4986</v>
      </c>
      <c r="G1507" s="2"/>
      <c r="H1507" s="2" t="s">
        <v>4988</v>
      </c>
    </row>
    <row r="1508" spans="1:8">
      <c r="A1508" s="3" t="s">
        <v>2350</v>
      </c>
      <c r="B1508" s="2" t="s">
        <v>2351</v>
      </c>
      <c r="C1508" s="2" t="s">
        <v>4986</v>
      </c>
      <c r="D1508" s="3" t="s">
        <v>4415</v>
      </c>
      <c r="E1508" s="2" t="s">
        <v>4416</v>
      </c>
      <c r="F1508" s="2" t="s">
        <v>4986</v>
      </c>
      <c r="G1508" s="2"/>
      <c r="H1508" s="2" t="s">
        <v>4988</v>
      </c>
    </row>
    <row r="1509" spans="1:8">
      <c r="A1509" s="3" t="s">
        <v>2350</v>
      </c>
      <c r="B1509" s="2" t="s">
        <v>2351</v>
      </c>
      <c r="C1509" s="2" t="s">
        <v>4986</v>
      </c>
      <c r="D1509" s="3" t="s">
        <v>2452</v>
      </c>
      <c r="E1509" s="2" t="s">
        <v>4417</v>
      </c>
      <c r="F1509" s="2" t="s">
        <v>4986</v>
      </c>
      <c r="G1509" s="2"/>
      <c r="H1509" s="2" t="s">
        <v>4988</v>
      </c>
    </row>
    <row r="1510" spans="1:8">
      <c r="A1510" s="3" t="s">
        <v>2350</v>
      </c>
      <c r="B1510" s="2" t="s">
        <v>2351</v>
      </c>
      <c r="C1510" s="2" t="s">
        <v>4986</v>
      </c>
      <c r="D1510" s="3" t="s">
        <v>2454</v>
      </c>
      <c r="E1510" s="2" t="s">
        <v>4418</v>
      </c>
      <c r="F1510" s="2" t="s">
        <v>4986</v>
      </c>
      <c r="G1510" s="2"/>
      <c r="H1510" s="2" t="s">
        <v>4988</v>
      </c>
    </row>
    <row r="1511" spans="1:8">
      <c r="A1511" s="3" t="s">
        <v>2350</v>
      </c>
      <c r="B1511" s="2" t="s">
        <v>2351</v>
      </c>
      <c r="C1511" s="2" t="s">
        <v>4986</v>
      </c>
      <c r="D1511" s="3" t="s">
        <v>4419</v>
      </c>
      <c r="E1511" s="2" t="s">
        <v>4420</v>
      </c>
      <c r="F1511" s="2" t="s">
        <v>4986</v>
      </c>
      <c r="G1511" s="2"/>
      <c r="H1511" s="2" t="s">
        <v>4988</v>
      </c>
    </row>
    <row r="1512" spans="1:8">
      <c r="A1512" s="3" t="s">
        <v>2350</v>
      </c>
      <c r="B1512" s="2" t="s">
        <v>2351</v>
      </c>
      <c r="C1512" s="2" t="s">
        <v>4986</v>
      </c>
      <c r="D1512" s="3" t="s">
        <v>4421</v>
      </c>
      <c r="E1512" s="2" t="s">
        <v>4422</v>
      </c>
      <c r="F1512" s="2" t="s">
        <v>4986</v>
      </c>
      <c r="G1512" s="2"/>
      <c r="H1512" s="2" t="s">
        <v>4988</v>
      </c>
    </row>
    <row r="1513" spans="1:8">
      <c r="A1513" s="3" t="s">
        <v>2350</v>
      </c>
      <c r="B1513" s="2" t="s">
        <v>2351</v>
      </c>
      <c r="C1513" s="2" t="s">
        <v>4986</v>
      </c>
      <c r="D1513" s="3" t="s">
        <v>4423</v>
      </c>
      <c r="E1513" s="2" t="s">
        <v>4424</v>
      </c>
      <c r="F1513" s="2" t="s">
        <v>4986</v>
      </c>
      <c r="G1513" s="2"/>
      <c r="H1513" s="2" t="s">
        <v>4988</v>
      </c>
    </row>
    <row r="1514" spans="1:8">
      <c r="A1514" s="3" t="s">
        <v>2352</v>
      </c>
      <c r="B1514" s="2" t="s">
        <v>2353</v>
      </c>
      <c r="C1514" s="2" t="s">
        <v>4986</v>
      </c>
      <c r="D1514" s="3" t="s">
        <v>2352</v>
      </c>
      <c r="E1514" s="2" t="s">
        <v>4334</v>
      </c>
      <c r="F1514" s="2" t="s">
        <v>4986</v>
      </c>
      <c r="G1514" s="2"/>
      <c r="H1514" s="2" t="s">
        <v>4988</v>
      </c>
    </row>
    <row r="1515" spans="1:8">
      <c r="A1515" s="3" t="s">
        <v>2352</v>
      </c>
      <c r="B1515" s="2" t="s">
        <v>2353</v>
      </c>
      <c r="C1515" s="2" t="s">
        <v>4986</v>
      </c>
      <c r="D1515" s="3" t="s">
        <v>4415</v>
      </c>
      <c r="E1515" s="2" t="s">
        <v>4416</v>
      </c>
      <c r="F1515" s="2" t="s">
        <v>4986</v>
      </c>
      <c r="G1515" s="2"/>
      <c r="H1515" s="2" t="s">
        <v>4988</v>
      </c>
    </row>
    <row r="1516" spans="1:8">
      <c r="A1516" s="3" t="s">
        <v>2352</v>
      </c>
      <c r="B1516" s="2" t="s">
        <v>2353</v>
      </c>
      <c r="C1516" s="2" t="s">
        <v>4986</v>
      </c>
      <c r="D1516" s="3" t="s">
        <v>2452</v>
      </c>
      <c r="E1516" s="2" t="s">
        <v>4417</v>
      </c>
      <c r="F1516" s="2" t="s">
        <v>4986</v>
      </c>
      <c r="G1516" s="2"/>
      <c r="H1516" s="2" t="s">
        <v>4988</v>
      </c>
    </row>
    <row r="1517" spans="1:8">
      <c r="A1517" s="3" t="s">
        <v>2352</v>
      </c>
      <c r="B1517" s="2" t="s">
        <v>2353</v>
      </c>
      <c r="C1517" s="2" t="s">
        <v>4986</v>
      </c>
      <c r="D1517" s="3" t="s">
        <v>2454</v>
      </c>
      <c r="E1517" s="2" t="s">
        <v>4418</v>
      </c>
      <c r="F1517" s="2" t="s">
        <v>4986</v>
      </c>
      <c r="G1517" s="2"/>
      <c r="H1517" s="2" t="s">
        <v>4988</v>
      </c>
    </row>
    <row r="1518" spans="1:8">
      <c r="A1518" s="3" t="s">
        <v>2352</v>
      </c>
      <c r="B1518" s="2" t="s">
        <v>2353</v>
      </c>
      <c r="C1518" s="2" t="s">
        <v>4986</v>
      </c>
      <c r="D1518" s="3" t="s">
        <v>4419</v>
      </c>
      <c r="E1518" s="2" t="s">
        <v>4420</v>
      </c>
      <c r="F1518" s="2" t="s">
        <v>4986</v>
      </c>
      <c r="G1518" s="2"/>
      <c r="H1518" s="2" t="s">
        <v>4988</v>
      </c>
    </row>
    <row r="1519" spans="1:8">
      <c r="A1519" s="3" t="s">
        <v>2352</v>
      </c>
      <c r="B1519" s="2" t="s">
        <v>2353</v>
      </c>
      <c r="C1519" s="2" t="s">
        <v>4986</v>
      </c>
      <c r="D1519" s="3" t="s">
        <v>4421</v>
      </c>
      <c r="E1519" s="2" t="s">
        <v>4422</v>
      </c>
      <c r="F1519" s="2" t="s">
        <v>4986</v>
      </c>
      <c r="G1519" s="2"/>
      <c r="H1519" s="2" t="s">
        <v>4988</v>
      </c>
    </row>
    <row r="1520" spans="1:8">
      <c r="A1520" s="3" t="s">
        <v>2352</v>
      </c>
      <c r="B1520" s="2" t="s">
        <v>2353</v>
      </c>
      <c r="C1520" s="2" t="s">
        <v>4986</v>
      </c>
      <c r="D1520" s="3" t="s">
        <v>4423</v>
      </c>
      <c r="E1520" s="2" t="s">
        <v>4424</v>
      </c>
      <c r="F1520" s="2" t="s">
        <v>4986</v>
      </c>
      <c r="G1520" s="2"/>
      <c r="H1520" s="2" t="s">
        <v>4988</v>
      </c>
    </row>
    <row r="1521" spans="1:8">
      <c r="A1521" s="3" t="s">
        <v>2354</v>
      </c>
      <c r="B1521" s="2" t="s">
        <v>2355</v>
      </c>
      <c r="C1521" s="2" t="s">
        <v>4986</v>
      </c>
      <c r="D1521" s="3" t="s">
        <v>4339</v>
      </c>
      <c r="E1521" s="2" t="s">
        <v>4340</v>
      </c>
      <c r="F1521" s="2" t="s">
        <v>4986</v>
      </c>
      <c r="G1521" s="2"/>
      <c r="H1521" s="2" t="s">
        <v>4988</v>
      </c>
    </row>
    <row r="1522" spans="1:8">
      <c r="A1522" s="3" t="s">
        <v>2354</v>
      </c>
      <c r="B1522" s="2" t="s">
        <v>2355</v>
      </c>
      <c r="C1522" s="2" t="s">
        <v>4986</v>
      </c>
      <c r="D1522" s="3" t="s">
        <v>4415</v>
      </c>
      <c r="E1522" s="2" t="s">
        <v>4416</v>
      </c>
      <c r="F1522" s="2" t="s">
        <v>4986</v>
      </c>
      <c r="G1522" s="2"/>
      <c r="H1522" s="2" t="s">
        <v>4988</v>
      </c>
    </row>
    <row r="1523" spans="1:8">
      <c r="A1523" s="3" t="s">
        <v>2354</v>
      </c>
      <c r="B1523" s="2" t="s">
        <v>2355</v>
      </c>
      <c r="C1523" s="2" t="s">
        <v>4986</v>
      </c>
      <c r="D1523" s="3" t="s">
        <v>2452</v>
      </c>
      <c r="E1523" s="2" t="s">
        <v>4417</v>
      </c>
      <c r="F1523" s="2" t="s">
        <v>4986</v>
      </c>
      <c r="G1523" s="2"/>
      <c r="H1523" s="2" t="s">
        <v>4988</v>
      </c>
    </row>
    <row r="1524" spans="1:8">
      <c r="A1524" s="3" t="s">
        <v>2354</v>
      </c>
      <c r="B1524" s="2" t="s">
        <v>2355</v>
      </c>
      <c r="C1524" s="2" t="s">
        <v>4986</v>
      </c>
      <c r="D1524" s="3" t="s">
        <v>2454</v>
      </c>
      <c r="E1524" s="2" t="s">
        <v>4418</v>
      </c>
      <c r="F1524" s="2" t="s">
        <v>4986</v>
      </c>
      <c r="G1524" s="2"/>
      <c r="H1524" s="2" t="s">
        <v>4988</v>
      </c>
    </row>
    <row r="1525" spans="1:8">
      <c r="A1525" s="3" t="s">
        <v>2354</v>
      </c>
      <c r="B1525" s="2" t="s">
        <v>2355</v>
      </c>
      <c r="C1525" s="2" t="s">
        <v>4986</v>
      </c>
      <c r="D1525" s="3" t="s">
        <v>4419</v>
      </c>
      <c r="E1525" s="2" t="s">
        <v>4420</v>
      </c>
      <c r="F1525" s="2" t="s">
        <v>4986</v>
      </c>
      <c r="G1525" s="2"/>
      <c r="H1525" s="2" t="s">
        <v>4988</v>
      </c>
    </row>
    <row r="1526" spans="1:8">
      <c r="A1526" s="3" t="s">
        <v>2354</v>
      </c>
      <c r="B1526" s="2" t="s">
        <v>2355</v>
      </c>
      <c r="C1526" s="2" t="s">
        <v>4986</v>
      </c>
      <c r="D1526" s="3" t="s">
        <v>4421</v>
      </c>
      <c r="E1526" s="2" t="s">
        <v>4422</v>
      </c>
      <c r="F1526" s="2" t="s">
        <v>4986</v>
      </c>
      <c r="G1526" s="2"/>
      <c r="H1526" s="2" t="s">
        <v>4988</v>
      </c>
    </row>
    <row r="1527" spans="1:8">
      <c r="A1527" s="3" t="s">
        <v>2356</v>
      </c>
      <c r="B1527" s="2" t="s">
        <v>2357</v>
      </c>
      <c r="C1527" s="2" t="s">
        <v>4986</v>
      </c>
      <c r="D1527" s="3" t="s">
        <v>4337</v>
      </c>
      <c r="E1527" s="2" t="s">
        <v>4338</v>
      </c>
      <c r="F1527" s="2" t="s">
        <v>4986</v>
      </c>
      <c r="G1527" s="2"/>
      <c r="H1527" s="2" t="s">
        <v>4988</v>
      </c>
    </row>
    <row r="1528" spans="1:8">
      <c r="A1528" s="3" t="s">
        <v>2356</v>
      </c>
      <c r="B1528" s="2" t="s">
        <v>2357</v>
      </c>
      <c r="C1528" s="2" t="s">
        <v>4986</v>
      </c>
      <c r="D1528" s="3" t="s">
        <v>4415</v>
      </c>
      <c r="E1528" s="2" t="s">
        <v>4416</v>
      </c>
      <c r="F1528" s="2" t="s">
        <v>4986</v>
      </c>
      <c r="G1528" s="2"/>
      <c r="H1528" s="2" t="s">
        <v>4988</v>
      </c>
    </row>
    <row r="1529" spans="1:8">
      <c r="A1529" s="3" t="s">
        <v>2356</v>
      </c>
      <c r="B1529" s="2" t="s">
        <v>2357</v>
      </c>
      <c r="C1529" s="2" t="s">
        <v>4986</v>
      </c>
      <c r="D1529" s="3" t="s">
        <v>2452</v>
      </c>
      <c r="E1529" s="2" t="s">
        <v>4417</v>
      </c>
      <c r="F1529" s="2" t="s">
        <v>4986</v>
      </c>
      <c r="G1529" s="2"/>
      <c r="H1529" s="2" t="s">
        <v>4988</v>
      </c>
    </row>
    <row r="1530" spans="1:8">
      <c r="A1530" s="3" t="s">
        <v>2356</v>
      </c>
      <c r="B1530" s="2" t="s">
        <v>2357</v>
      </c>
      <c r="C1530" s="2" t="s">
        <v>4986</v>
      </c>
      <c r="D1530" s="3" t="s">
        <v>2454</v>
      </c>
      <c r="E1530" s="2" t="s">
        <v>4418</v>
      </c>
      <c r="F1530" s="2" t="s">
        <v>4986</v>
      </c>
      <c r="G1530" s="2"/>
      <c r="H1530" s="2" t="s">
        <v>4988</v>
      </c>
    </row>
    <row r="1531" spans="1:8">
      <c r="A1531" s="3" t="s">
        <v>2356</v>
      </c>
      <c r="B1531" s="2" t="s">
        <v>2357</v>
      </c>
      <c r="C1531" s="2" t="s">
        <v>4986</v>
      </c>
      <c r="D1531" s="3" t="s">
        <v>4419</v>
      </c>
      <c r="E1531" s="2" t="s">
        <v>4420</v>
      </c>
      <c r="F1531" s="2" t="s">
        <v>4986</v>
      </c>
      <c r="G1531" s="2"/>
      <c r="H1531" s="2" t="s">
        <v>4988</v>
      </c>
    </row>
    <row r="1532" spans="1:8">
      <c r="A1532" s="3" t="s">
        <v>2356</v>
      </c>
      <c r="B1532" s="2" t="s">
        <v>2357</v>
      </c>
      <c r="C1532" s="2" t="s">
        <v>4986</v>
      </c>
      <c r="D1532" s="3" t="s">
        <v>4421</v>
      </c>
      <c r="E1532" s="2" t="s">
        <v>4422</v>
      </c>
      <c r="F1532" s="2" t="s">
        <v>4986</v>
      </c>
      <c r="G1532" s="2"/>
      <c r="H1532" s="2" t="s">
        <v>4988</v>
      </c>
    </row>
    <row r="1533" spans="1:8">
      <c r="A1533" s="3" t="s">
        <v>2358</v>
      </c>
      <c r="B1533" s="2" t="s">
        <v>2359</v>
      </c>
      <c r="C1533" s="2" t="s">
        <v>4986</v>
      </c>
      <c r="D1533" s="3" t="s">
        <v>4337</v>
      </c>
      <c r="E1533" s="2" t="s">
        <v>4338</v>
      </c>
      <c r="F1533" s="2" t="s">
        <v>4986</v>
      </c>
      <c r="G1533" s="2"/>
      <c r="H1533" s="2" t="s">
        <v>4988</v>
      </c>
    </row>
    <row r="1534" spans="1:8">
      <c r="A1534" s="3" t="s">
        <v>2358</v>
      </c>
      <c r="B1534" s="2" t="s">
        <v>2359</v>
      </c>
      <c r="C1534" s="2" t="s">
        <v>4986</v>
      </c>
      <c r="D1534" s="3" t="s">
        <v>4379</v>
      </c>
      <c r="E1534" s="2" t="s">
        <v>4380</v>
      </c>
      <c r="F1534" s="2" t="s">
        <v>4986</v>
      </c>
      <c r="G1534" s="2"/>
      <c r="H1534" s="2" t="s">
        <v>4988</v>
      </c>
    </row>
    <row r="1535" spans="1:8">
      <c r="A1535" s="3" t="s">
        <v>2358</v>
      </c>
      <c r="B1535" s="2" t="s">
        <v>2359</v>
      </c>
      <c r="C1535" s="2" t="s">
        <v>4986</v>
      </c>
      <c r="D1535" s="3" t="s">
        <v>4415</v>
      </c>
      <c r="E1535" s="2" t="s">
        <v>4416</v>
      </c>
      <c r="F1535" s="2" t="s">
        <v>4986</v>
      </c>
      <c r="G1535" s="2"/>
      <c r="H1535" s="2" t="s">
        <v>4988</v>
      </c>
    </row>
    <row r="1536" spans="1:8">
      <c r="A1536" s="3" t="s">
        <v>2358</v>
      </c>
      <c r="B1536" s="2" t="s">
        <v>2359</v>
      </c>
      <c r="C1536" s="2" t="s">
        <v>4986</v>
      </c>
      <c r="D1536" s="3" t="s">
        <v>2452</v>
      </c>
      <c r="E1536" s="2" t="s">
        <v>4417</v>
      </c>
      <c r="F1536" s="2" t="s">
        <v>4986</v>
      </c>
      <c r="G1536" s="2"/>
      <c r="H1536" s="2" t="s">
        <v>4988</v>
      </c>
    </row>
    <row r="1537" spans="1:8">
      <c r="A1537" s="3" t="s">
        <v>2358</v>
      </c>
      <c r="B1537" s="2" t="s">
        <v>2359</v>
      </c>
      <c r="C1537" s="2" t="s">
        <v>4986</v>
      </c>
      <c r="D1537" s="3" t="s">
        <v>2454</v>
      </c>
      <c r="E1537" s="2" t="s">
        <v>4418</v>
      </c>
      <c r="F1537" s="2" t="s">
        <v>4986</v>
      </c>
      <c r="G1537" s="2"/>
      <c r="H1537" s="2" t="s">
        <v>4988</v>
      </c>
    </row>
    <row r="1538" spans="1:8">
      <c r="A1538" s="3" t="s">
        <v>2358</v>
      </c>
      <c r="B1538" s="2" t="s">
        <v>2359</v>
      </c>
      <c r="C1538" s="2" t="s">
        <v>4986</v>
      </c>
      <c r="D1538" s="3" t="s">
        <v>4419</v>
      </c>
      <c r="E1538" s="2" t="s">
        <v>4420</v>
      </c>
      <c r="F1538" s="2" t="s">
        <v>4986</v>
      </c>
      <c r="G1538" s="2"/>
      <c r="H1538" s="2" t="s">
        <v>4988</v>
      </c>
    </row>
    <row r="1539" spans="1:8">
      <c r="A1539" s="3" t="s">
        <v>2358</v>
      </c>
      <c r="B1539" s="2" t="s">
        <v>2359</v>
      </c>
      <c r="C1539" s="2" t="s">
        <v>4986</v>
      </c>
      <c r="D1539" s="3" t="s">
        <v>4421</v>
      </c>
      <c r="E1539" s="2" t="s">
        <v>4422</v>
      </c>
      <c r="F1539" s="2" t="s">
        <v>4986</v>
      </c>
      <c r="G1539" s="2"/>
      <c r="H1539" s="2" t="s">
        <v>4988</v>
      </c>
    </row>
    <row r="1540" spans="1:8">
      <c r="A1540" s="3" t="s">
        <v>2360</v>
      </c>
      <c r="B1540" s="2" t="s">
        <v>2361</v>
      </c>
      <c r="C1540" s="2" t="s">
        <v>4986</v>
      </c>
      <c r="D1540" s="3" t="s">
        <v>4341</v>
      </c>
      <c r="E1540" s="2" t="s">
        <v>4342</v>
      </c>
      <c r="F1540" s="2" t="s">
        <v>4986</v>
      </c>
      <c r="G1540" s="2"/>
      <c r="H1540" s="2" t="s">
        <v>4988</v>
      </c>
    </row>
    <row r="1541" spans="1:8">
      <c r="A1541" s="3" t="s">
        <v>2360</v>
      </c>
      <c r="B1541" s="2" t="s">
        <v>2361</v>
      </c>
      <c r="C1541" s="2" t="s">
        <v>4986</v>
      </c>
      <c r="D1541" s="3" t="s">
        <v>4415</v>
      </c>
      <c r="E1541" s="2" t="s">
        <v>4416</v>
      </c>
      <c r="F1541" s="2" t="s">
        <v>4986</v>
      </c>
      <c r="G1541" s="2"/>
      <c r="H1541" s="2" t="s">
        <v>4988</v>
      </c>
    </row>
    <row r="1542" spans="1:8">
      <c r="A1542" s="3" t="s">
        <v>2360</v>
      </c>
      <c r="B1542" s="2" t="s">
        <v>2361</v>
      </c>
      <c r="C1542" s="2" t="s">
        <v>4986</v>
      </c>
      <c r="D1542" s="3" t="s">
        <v>2452</v>
      </c>
      <c r="E1542" s="2" t="s">
        <v>4417</v>
      </c>
      <c r="F1542" s="2" t="s">
        <v>4986</v>
      </c>
      <c r="G1542" s="2"/>
      <c r="H1542" s="2" t="s">
        <v>4988</v>
      </c>
    </row>
    <row r="1543" spans="1:8">
      <c r="A1543" s="3" t="s">
        <v>2360</v>
      </c>
      <c r="B1543" s="2" t="s">
        <v>2361</v>
      </c>
      <c r="C1543" s="2" t="s">
        <v>4986</v>
      </c>
      <c r="D1543" s="3" t="s">
        <v>2454</v>
      </c>
      <c r="E1543" s="2" t="s">
        <v>4418</v>
      </c>
      <c r="F1543" s="2" t="s">
        <v>4986</v>
      </c>
      <c r="G1543" s="2"/>
      <c r="H1543" s="2" t="s">
        <v>4988</v>
      </c>
    </row>
    <row r="1544" spans="1:8">
      <c r="A1544" s="3" t="s">
        <v>2360</v>
      </c>
      <c r="B1544" s="2" t="s">
        <v>2361</v>
      </c>
      <c r="C1544" s="2" t="s">
        <v>4986</v>
      </c>
      <c r="D1544" s="3" t="s">
        <v>4419</v>
      </c>
      <c r="E1544" s="2" t="s">
        <v>4420</v>
      </c>
      <c r="F1544" s="2" t="s">
        <v>4986</v>
      </c>
      <c r="G1544" s="2"/>
      <c r="H1544" s="2" t="s">
        <v>4988</v>
      </c>
    </row>
    <row r="1545" spans="1:8">
      <c r="A1545" s="3" t="s">
        <v>2360</v>
      </c>
      <c r="B1545" s="2" t="s">
        <v>2361</v>
      </c>
      <c r="C1545" s="2" t="s">
        <v>4986</v>
      </c>
      <c r="D1545" s="3" t="s">
        <v>4421</v>
      </c>
      <c r="E1545" s="2" t="s">
        <v>4422</v>
      </c>
      <c r="F1545" s="2" t="s">
        <v>4986</v>
      </c>
      <c r="G1545" s="2"/>
      <c r="H1545" s="2" t="s">
        <v>4988</v>
      </c>
    </row>
    <row r="1546" spans="1:8">
      <c r="A1546" s="3" t="s">
        <v>2360</v>
      </c>
      <c r="B1546" s="2" t="s">
        <v>2361</v>
      </c>
      <c r="C1546" s="2" t="s">
        <v>4986</v>
      </c>
      <c r="D1546" s="3" t="s">
        <v>4423</v>
      </c>
      <c r="E1546" s="2" t="s">
        <v>4424</v>
      </c>
      <c r="F1546" s="2" t="s">
        <v>4986</v>
      </c>
      <c r="G1546" s="2"/>
      <c r="H1546" s="2" t="s">
        <v>4988</v>
      </c>
    </row>
    <row r="1547" spans="1:8">
      <c r="A1547" s="3" t="s">
        <v>2362</v>
      </c>
      <c r="B1547" s="2" t="s">
        <v>2363</v>
      </c>
      <c r="C1547" s="2" t="s">
        <v>4986</v>
      </c>
      <c r="D1547" s="3" t="s">
        <v>4335</v>
      </c>
      <c r="E1547" s="2" t="s">
        <v>4336</v>
      </c>
      <c r="F1547" s="2" t="s">
        <v>4986</v>
      </c>
      <c r="G1547" s="2"/>
      <c r="H1547" s="2" t="s">
        <v>4988</v>
      </c>
    </row>
    <row r="1548" spans="1:8">
      <c r="A1548" s="3" t="s">
        <v>2362</v>
      </c>
      <c r="B1548" s="2" t="s">
        <v>2363</v>
      </c>
      <c r="C1548" s="2" t="s">
        <v>4986</v>
      </c>
      <c r="D1548" s="3" t="s">
        <v>4415</v>
      </c>
      <c r="E1548" s="2" t="s">
        <v>4416</v>
      </c>
      <c r="F1548" s="2" t="s">
        <v>4986</v>
      </c>
      <c r="G1548" s="2"/>
      <c r="H1548" s="2" t="s">
        <v>4988</v>
      </c>
    </row>
    <row r="1549" spans="1:8">
      <c r="A1549" s="3" t="s">
        <v>2362</v>
      </c>
      <c r="B1549" s="2" t="s">
        <v>2363</v>
      </c>
      <c r="C1549" s="2" t="s">
        <v>4986</v>
      </c>
      <c r="D1549" s="3" t="s">
        <v>2452</v>
      </c>
      <c r="E1549" s="2" t="s">
        <v>4417</v>
      </c>
      <c r="F1549" s="2" t="s">
        <v>4986</v>
      </c>
      <c r="G1549" s="2"/>
      <c r="H1549" s="2" t="s">
        <v>4988</v>
      </c>
    </row>
    <row r="1550" spans="1:8">
      <c r="A1550" s="3" t="s">
        <v>2362</v>
      </c>
      <c r="B1550" s="2" t="s">
        <v>2363</v>
      </c>
      <c r="C1550" s="2" t="s">
        <v>4986</v>
      </c>
      <c r="D1550" s="3" t="s">
        <v>2454</v>
      </c>
      <c r="E1550" s="2" t="s">
        <v>4418</v>
      </c>
      <c r="F1550" s="2" t="s">
        <v>4986</v>
      </c>
      <c r="G1550" s="2"/>
      <c r="H1550" s="2" t="s">
        <v>4988</v>
      </c>
    </row>
    <row r="1551" spans="1:8">
      <c r="A1551" s="3" t="s">
        <v>2362</v>
      </c>
      <c r="B1551" s="2" t="s">
        <v>2363</v>
      </c>
      <c r="C1551" s="2" t="s">
        <v>4986</v>
      </c>
      <c r="D1551" s="3" t="s">
        <v>4419</v>
      </c>
      <c r="E1551" s="2" t="s">
        <v>4420</v>
      </c>
      <c r="F1551" s="2" t="s">
        <v>4986</v>
      </c>
      <c r="G1551" s="2"/>
      <c r="H1551" s="2" t="s">
        <v>4988</v>
      </c>
    </row>
    <row r="1552" spans="1:8">
      <c r="A1552" s="3" t="s">
        <v>2362</v>
      </c>
      <c r="B1552" s="2" t="s">
        <v>2363</v>
      </c>
      <c r="C1552" s="2" t="s">
        <v>4986</v>
      </c>
      <c r="D1552" s="3" t="s">
        <v>4421</v>
      </c>
      <c r="E1552" s="2" t="s">
        <v>4422</v>
      </c>
      <c r="F1552" s="2" t="s">
        <v>4986</v>
      </c>
      <c r="G1552" s="2"/>
      <c r="H1552" s="2" t="s">
        <v>4988</v>
      </c>
    </row>
    <row r="1553" spans="1:8">
      <c r="A1553" s="3" t="s">
        <v>2364</v>
      </c>
      <c r="B1553" s="2" t="s">
        <v>2365</v>
      </c>
      <c r="C1553" s="2" t="s">
        <v>4986</v>
      </c>
      <c r="D1553" s="3" t="s">
        <v>4326</v>
      </c>
      <c r="E1553" s="2" t="s">
        <v>4327</v>
      </c>
      <c r="F1553" s="2" t="s">
        <v>4986</v>
      </c>
      <c r="G1553" s="2"/>
      <c r="H1553" s="2" t="s">
        <v>4988</v>
      </c>
    </row>
    <row r="1554" spans="1:8">
      <c r="A1554" s="3" t="s">
        <v>2364</v>
      </c>
      <c r="B1554" s="2" t="s">
        <v>2365</v>
      </c>
      <c r="C1554" s="2" t="s">
        <v>4986</v>
      </c>
      <c r="D1554" s="3" t="s">
        <v>4415</v>
      </c>
      <c r="E1554" s="2" t="s">
        <v>4416</v>
      </c>
      <c r="F1554" s="2" t="s">
        <v>4986</v>
      </c>
      <c r="G1554" s="2"/>
      <c r="H1554" s="2" t="s">
        <v>4988</v>
      </c>
    </row>
    <row r="1555" spans="1:8">
      <c r="A1555" s="3" t="s">
        <v>2364</v>
      </c>
      <c r="B1555" s="2" t="s">
        <v>2365</v>
      </c>
      <c r="C1555" s="2" t="s">
        <v>4986</v>
      </c>
      <c r="D1555" s="3" t="s">
        <v>2452</v>
      </c>
      <c r="E1555" s="2" t="s">
        <v>4417</v>
      </c>
      <c r="F1555" s="2" t="s">
        <v>4986</v>
      </c>
      <c r="G1555" s="2"/>
      <c r="H1555" s="2" t="s">
        <v>4988</v>
      </c>
    </row>
    <row r="1556" spans="1:8">
      <c r="A1556" s="3" t="s">
        <v>2364</v>
      </c>
      <c r="B1556" s="2" t="s">
        <v>2365</v>
      </c>
      <c r="C1556" s="2" t="s">
        <v>4986</v>
      </c>
      <c r="D1556" s="3" t="s">
        <v>2454</v>
      </c>
      <c r="E1556" s="2" t="s">
        <v>4418</v>
      </c>
      <c r="F1556" s="2" t="s">
        <v>4986</v>
      </c>
      <c r="G1556" s="2"/>
      <c r="H1556" s="2" t="s">
        <v>4988</v>
      </c>
    </row>
    <row r="1557" spans="1:8">
      <c r="A1557" s="3" t="s">
        <v>2364</v>
      </c>
      <c r="B1557" s="2" t="s">
        <v>2365</v>
      </c>
      <c r="C1557" s="2" t="s">
        <v>4986</v>
      </c>
      <c r="D1557" s="3" t="s">
        <v>4419</v>
      </c>
      <c r="E1557" s="2" t="s">
        <v>4420</v>
      </c>
      <c r="F1557" s="2" t="s">
        <v>4986</v>
      </c>
      <c r="G1557" s="2"/>
      <c r="H1557" s="2" t="s">
        <v>4988</v>
      </c>
    </row>
    <row r="1558" spans="1:8">
      <c r="A1558" s="3" t="s">
        <v>2364</v>
      </c>
      <c r="B1558" s="2" t="s">
        <v>2365</v>
      </c>
      <c r="C1558" s="2" t="s">
        <v>4986</v>
      </c>
      <c r="D1558" s="3" t="s">
        <v>4421</v>
      </c>
      <c r="E1558" s="2" t="s">
        <v>4422</v>
      </c>
      <c r="F1558" s="2" t="s">
        <v>4986</v>
      </c>
      <c r="G1558" s="2"/>
      <c r="H1558" s="2" t="s">
        <v>4988</v>
      </c>
    </row>
    <row r="1559" spans="1:8">
      <c r="A1559" s="3" t="s">
        <v>2366</v>
      </c>
      <c r="B1559" s="2" t="s">
        <v>2367</v>
      </c>
      <c r="C1559" s="2" t="s">
        <v>4986</v>
      </c>
      <c r="D1559" s="3" t="s">
        <v>4365</v>
      </c>
      <c r="E1559" s="2" t="s">
        <v>4366</v>
      </c>
      <c r="F1559" s="2" t="s">
        <v>4986</v>
      </c>
      <c r="G1559" s="2"/>
      <c r="H1559" s="2" t="s">
        <v>4988</v>
      </c>
    </row>
    <row r="1560" spans="1:8">
      <c r="A1560" s="3" t="s">
        <v>2366</v>
      </c>
      <c r="B1560" s="2" t="s">
        <v>2367</v>
      </c>
      <c r="C1560" s="2" t="s">
        <v>4986</v>
      </c>
      <c r="D1560" s="3" t="s">
        <v>2424</v>
      </c>
      <c r="E1560" s="2" t="s">
        <v>4383</v>
      </c>
      <c r="F1560" s="2" t="s">
        <v>4986</v>
      </c>
      <c r="G1560" s="2"/>
      <c r="H1560" s="2" t="s">
        <v>4988</v>
      </c>
    </row>
    <row r="1561" spans="1:8">
      <c r="A1561" s="3" t="s">
        <v>2366</v>
      </c>
      <c r="B1561" s="2" t="s">
        <v>2367</v>
      </c>
      <c r="C1561" s="2" t="s">
        <v>4986</v>
      </c>
      <c r="D1561" s="3" t="s">
        <v>4415</v>
      </c>
      <c r="E1561" s="2" t="s">
        <v>4416</v>
      </c>
      <c r="F1561" s="2" t="s">
        <v>4986</v>
      </c>
      <c r="G1561" s="2"/>
      <c r="H1561" s="2" t="s">
        <v>4988</v>
      </c>
    </row>
    <row r="1562" spans="1:8">
      <c r="A1562" s="3" t="s">
        <v>2366</v>
      </c>
      <c r="B1562" s="2" t="s">
        <v>2367</v>
      </c>
      <c r="C1562" s="2" t="s">
        <v>4986</v>
      </c>
      <c r="D1562" s="3" t="s">
        <v>2452</v>
      </c>
      <c r="E1562" s="2" t="s">
        <v>4417</v>
      </c>
      <c r="F1562" s="2" t="s">
        <v>4986</v>
      </c>
      <c r="G1562" s="2"/>
      <c r="H1562" s="2" t="s">
        <v>4988</v>
      </c>
    </row>
    <row r="1563" spans="1:8">
      <c r="A1563" s="3" t="s">
        <v>2366</v>
      </c>
      <c r="B1563" s="2" t="s">
        <v>2367</v>
      </c>
      <c r="C1563" s="2" t="s">
        <v>4986</v>
      </c>
      <c r="D1563" s="3" t="s">
        <v>2454</v>
      </c>
      <c r="E1563" s="2" t="s">
        <v>4418</v>
      </c>
      <c r="F1563" s="2" t="s">
        <v>4986</v>
      </c>
      <c r="G1563" s="2"/>
      <c r="H1563" s="2" t="s">
        <v>4988</v>
      </c>
    </row>
    <row r="1564" spans="1:8">
      <c r="A1564" s="3" t="s">
        <v>2366</v>
      </c>
      <c r="B1564" s="2" t="s">
        <v>2367</v>
      </c>
      <c r="C1564" s="2" t="s">
        <v>4986</v>
      </c>
      <c r="D1564" s="3" t="s">
        <v>4419</v>
      </c>
      <c r="E1564" s="2" t="s">
        <v>4420</v>
      </c>
      <c r="F1564" s="2" t="s">
        <v>4986</v>
      </c>
      <c r="G1564" s="2"/>
      <c r="H1564" s="2" t="s">
        <v>4988</v>
      </c>
    </row>
    <row r="1565" spans="1:8">
      <c r="A1565" s="3" t="s">
        <v>2366</v>
      </c>
      <c r="B1565" s="2" t="s">
        <v>2367</v>
      </c>
      <c r="C1565" s="2" t="s">
        <v>4986</v>
      </c>
      <c r="D1565" s="3" t="s">
        <v>4421</v>
      </c>
      <c r="E1565" s="2" t="s">
        <v>4422</v>
      </c>
      <c r="F1565" s="2" t="s">
        <v>4986</v>
      </c>
      <c r="G1565" s="2"/>
      <c r="H1565" s="2" t="s">
        <v>4988</v>
      </c>
    </row>
    <row r="1566" spans="1:8">
      <c r="A1566" s="3" t="s">
        <v>2368</v>
      </c>
      <c r="B1566" s="2" t="s">
        <v>2369</v>
      </c>
      <c r="C1566" s="2" t="s">
        <v>4986</v>
      </c>
      <c r="D1566" s="3" t="s">
        <v>4376</v>
      </c>
      <c r="E1566" s="2" t="s">
        <v>4377</v>
      </c>
      <c r="F1566" s="2" t="s">
        <v>4986</v>
      </c>
      <c r="G1566" s="2"/>
      <c r="H1566" s="2" t="s">
        <v>4988</v>
      </c>
    </row>
    <row r="1567" spans="1:8">
      <c r="A1567" s="3" t="s">
        <v>2368</v>
      </c>
      <c r="B1567" s="2" t="s">
        <v>2369</v>
      </c>
      <c r="C1567" s="2" t="s">
        <v>4986</v>
      </c>
      <c r="D1567" s="3" t="s">
        <v>4415</v>
      </c>
      <c r="E1567" s="2" t="s">
        <v>4416</v>
      </c>
      <c r="F1567" s="2" t="s">
        <v>4986</v>
      </c>
      <c r="G1567" s="2"/>
      <c r="H1567" s="2" t="s">
        <v>4988</v>
      </c>
    </row>
    <row r="1568" spans="1:8">
      <c r="A1568" s="3" t="s">
        <v>2368</v>
      </c>
      <c r="B1568" s="2" t="s">
        <v>2369</v>
      </c>
      <c r="C1568" s="2" t="s">
        <v>4986</v>
      </c>
      <c r="D1568" s="3" t="s">
        <v>2452</v>
      </c>
      <c r="E1568" s="2" t="s">
        <v>4417</v>
      </c>
      <c r="F1568" s="2" t="s">
        <v>4986</v>
      </c>
      <c r="G1568" s="2"/>
      <c r="H1568" s="2" t="s">
        <v>4988</v>
      </c>
    </row>
    <row r="1569" spans="1:8">
      <c r="A1569" s="3" t="s">
        <v>2368</v>
      </c>
      <c r="B1569" s="2" t="s">
        <v>2369</v>
      </c>
      <c r="C1569" s="2" t="s">
        <v>4986</v>
      </c>
      <c r="D1569" s="3" t="s">
        <v>2454</v>
      </c>
      <c r="E1569" s="2" t="s">
        <v>4418</v>
      </c>
      <c r="F1569" s="2" t="s">
        <v>4986</v>
      </c>
      <c r="G1569" s="2"/>
      <c r="H1569" s="2" t="s">
        <v>4988</v>
      </c>
    </row>
    <row r="1570" spans="1:8">
      <c r="A1570" s="3" t="s">
        <v>2368</v>
      </c>
      <c r="B1570" s="2" t="s">
        <v>2369</v>
      </c>
      <c r="C1570" s="2" t="s">
        <v>4986</v>
      </c>
      <c r="D1570" s="3" t="s">
        <v>4419</v>
      </c>
      <c r="E1570" s="2" t="s">
        <v>4420</v>
      </c>
      <c r="F1570" s="2" t="s">
        <v>4986</v>
      </c>
      <c r="G1570" s="2"/>
      <c r="H1570" s="2" t="s">
        <v>4988</v>
      </c>
    </row>
    <row r="1571" spans="1:8">
      <c r="A1571" s="3" t="s">
        <v>2368</v>
      </c>
      <c r="B1571" s="2" t="s">
        <v>2369</v>
      </c>
      <c r="C1571" s="2" t="s">
        <v>4986</v>
      </c>
      <c r="D1571" s="3" t="s">
        <v>4421</v>
      </c>
      <c r="E1571" s="2" t="s">
        <v>4422</v>
      </c>
      <c r="F1571" s="2" t="s">
        <v>4986</v>
      </c>
      <c r="G1571" s="2"/>
      <c r="H1571" s="2" t="s">
        <v>4988</v>
      </c>
    </row>
    <row r="1572" spans="1:8">
      <c r="A1572" s="3" t="s">
        <v>2370</v>
      </c>
      <c r="B1572" s="2" t="s">
        <v>2371</v>
      </c>
      <c r="C1572" s="2" t="s">
        <v>4986</v>
      </c>
      <c r="D1572" s="3" t="s">
        <v>4365</v>
      </c>
      <c r="E1572" s="2" t="s">
        <v>4366</v>
      </c>
      <c r="F1572" s="2" t="s">
        <v>4986</v>
      </c>
      <c r="G1572" s="2"/>
      <c r="H1572" s="2" t="s">
        <v>4988</v>
      </c>
    </row>
    <row r="1573" spans="1:8">
      <c r="A1573" s="3" t="s">
        <v>2370</v>
      </c>
      <c r="B1573" s="2" t="s">
        <v>2371</v>
      </c>
      <c r="C1573" s="2" t="s">
        <v>4986</v>
      </c>
      <c r="D1573" s="3" t="s">
        <v>2452</v>
      </c>
      <c r="E1573" s="2" t="s">
        <v>4417</v>
      </c>
      <c r="F1573" s="2" t="s">
        <v>4986</v>
      </c>
      <c r="G1573" s="2"/>
      <c r="H1573" s="2" t="s">
        <v>4988</v>
      </c>
    </row>
    <row r="1574" spans="1:8">
      <c r="A1574" s="3" t="s">
        <v>2370</v>
      </c>
      <c r="B1574" s="2" t="s">
        <v>2371</v>
      </c>
      <c r="C1574" s="2" t="s">
        <v>4986</v>
      </c>
      <c r="D1574" s="3" t="s">
        <v>2454</v>
      </c>
      <c r="E1574" s="2" t="s">
        <v>4418</v>
      </c>
      <c r="F1574" s="2" t="s">
        <v>4986</v>
      </c>
      <c r="G1574" s="2"/>
      <c r="H1574" s="2" t="s">
        <v>4988</v>
      </c>
    </row>
    <row r="1575" spans="1:8">
      <c r="A1575" s="3" t="s">
        <v>2370</v>
      </c>
      <c r="B1575" s="2" t="s">
        <v>2371</v>
      </c>
      <c r="C1575" s="2" t="s">
        <v>4986</v>
      </c>
      <c r="D1575" s="3" t="s">
        <v>4419</v>
      </c>
      <c r="E1575" s="2" t="s">
        <v>4420</v>
      </c>
      <c r="F1575" s="2" t="s">
        <v>4986</v>
      </c>
      <c r="G1575" s="2"/>
      <c r="H1575" s="2" t="s">
        <v>4988</v>
      </c>
    </row>
    <row r="1576" spans="1:8">
      <c r="A1576" s="3" t="s">
        <v>2370</v>
      </c>
      <c r="B1576" s="2" t="s">
        <v>2371</v>
      </c>
      <c r="C1576" s="2" t="s">
        <v>4986</v>
      </c>
      <c r="D1576" s="3" t="s">
        <v>4421</v>
      </c>
      <c r="E1576" s="2" t="s">
        <v>4422</v>
      </c>
      <c r="F1576" s="2" t="s">
        <v>4986</v>
      </c>
      <c r="G1576" s="2"/>
      <c r="H1576" s="2" t="s">
        <v>4988</v>
      </c>
    </row>
    <row r="1577" spans="1:8">
      <c r="A1577" s="3" t="s">
        <v>2372</v>
      </c>
      <c r="B1577" s="2" t="s">
        <v>2373</v>
      </c>
      <c r="C1577" s="2" t="s">
        <v>4986</v>
      </c>
      <c r="D1577" s="3" t="s">
        <v>2430</v>
      </c>
      <c r="E1577" s="2" t="s">
        <v>4387</v>
      </c>
      <c r="F1577" s="2" t="s">
        <v>4986</v>
      </c>
      <c r="G1577" s="2"/>
      <c r="H1577" s="2" t="s">
        <v>4988</v>
      </c>
    </row>
    <row r="1578" spans="1:8">
      <c r="A1578" s="3" t="s">
        <v>2372</v>
      </c>
      <c r="B1578" s="2" t="s">
        <v>2373</v>
      </c>
      <c r="C1578" s="2" t="s">
        <v>4986</v>
      </c>
      <c r="D1578" s="3" t="s">
        <v>4415</v>
      </c>
      <c r="E1578" s="2" t="s">
        <v>4416</v>
      </c>
      <c r="F1578" s="2" t="s">
        <v>4986</v>
      </c>
      <c r="G1578" s="2"/>
      <c r="H1578" s="2" t="s">
        <v>4988</v>
      </c>
    </row>
    <row r="1579" spans="1:8">
      <c r="A1579" s="3" t="s">
        <v>2372</v>
      </c>
      <c r="B1579" s="2" t="s">
        <v>2373</v>
      </c>
      <c r="C1579" s="2" t="s">
        <v>4986</v>
      </c>
      <c r="D1579" s="3" t="s">
        <v>2452</v>
      </c>
      <c r="E1579" s="2" t="s">
        <v>4417</v>
      </c>
      <c r="F1579" s="2" t="s">
        <v>4986</v>
      </c>
      <c r="G1579" s="2"/>
      <c r="H1579" s="2" t="s">
        <v>4988</v>
      </c>
    </row>
    <row r="1580" spans="1:8">
      <c r="A1580" s="3" t="s">
        <v>2372</v>
      </c>
      <c r="B1580" s="2" t="s">
        <v>2373</v>
      </c>
      <c r="C1580" s="2" t="s">
        <v>4986</v>
      </c>
      <c r="D1580" s="3" t="s">
        <v>2454</v>
      </c>
      <c r="E1580" s="2" t="s">
        <v>4418</v>
      </c>
      <c r="F1580" s="2" t="s">
        <v>4986</v>
      </c>
      <c r="G1580" s="2"/>
      <c r="H1580" s="2" t="s">
        <v>4988</v>
      </c>
    </row>
    <row r="1581" spans="1:8">
      <c r="A1581" s="3" t="s">
        <v>2372</v>
      </c>
      <c r="B1581" s="2" t="s">
        <v>2373</v>
      </c>
      <c r="C1581" s="2" t="s">
        <v>4986</v>
      </c>
      <c r="D1581" s="3" t="s">
        <v>4419</v>
      </c>
      <c r="E1581" s="2" t="s">
        <v>4420</v>
      </c>
      <c r="F1581" s="2" t="s">
        <v>4986</v>
      </c>
      <c r="G1581" s="2"/>
      <c r="H1581" s="2" t="s">
        <v>4988</v>
      </c>
    </row>
    <row r="1582" spans="1:8">
      <c r="A1582" s="3" t="s">
        <v>2372</v>
      </c>
      <c r="B1582" s="2" t="s">
        <v>2373</v>
      </c>
      <c r="C1582" s="2" t="s">
        <v>4986</v>
      </c>
      <c r="D1582" s="3" t="s">
        <v>4421</v>
      </c>
      <c r="E1582" s="2" t="s">
        <v>4422</v>
      </c>
      <c r="F1582" s="2" t="s">
        <v>4986</v>
      </c>
      <c r="G1582" s="2"/>
      <c r="H1582" s="2" t="s">
        <v>4988</v>
      </c>
    </row>
    <row r="1583" spans="1:8">
      <c r="A1583" s="3" t="s">
        <v>2374</v>
      </c>
      <c r="B1583" s="2" t="s">
        <v>2375</v>
      </c>
      <c r="C1583" s="2" t="s">
        <v>4986</v>
      </c>
      <c r="D1583" s="3" t="s">
        <v>2374</v>
      </c>
      <c r="E1583" s="2" t="s">
        <v>4343</v>
      </c>
      <c r="F1583" s="2" t="s">
        <v>4986</v>
      </c>
      <c r="G1583" s="2"/>
      <c r="H1583" s="2" t="s">
        <v>4988</v>
      </c>
    </row>
    <row r="1584" spans="1:8">
      <c r="A1584" s="3" t="s">
        <v>2374</v>
      </c>
      <c r="B1584" s="2" t="s">
        <v>2375</v>
      </c>
      <c r="C1584" s="2" t="s">
        <v>4986</v>
      </c>
      <c r="D1584" s="3" t="s">
        <v>2378</v>
      </c>
      <c r="E1584" s="2" t="s">
        <v>4345</v>
      </c>
      <c r="F1584" s="2" t="s">
        <v>4986</v>
      </c>
      <c r="G1584" s="2"/>
      <c r="H1584" s="2" t="s">
        <v>4988</v>
      </c>
    </row>
    <row r="1585" spans="1:8">
      <c r="A1585" s="3" t="s">
        <v>2374</v>
      </c>
      <c r="B1585" s="2" t="s">
        <v>2375</v>
      </c>
      <c r="C1585" s="2" t="s">
        <v>4986</v>
      </c>
      <c r="D1585" s="3" t="s">
        <v>4401</v>
      </c>
      <c r="E1585" s="2" t="s">
        <v>4402</v>
      </c>
      <c r="F1585" s="2" t="s">
        <v>4986</v>
      </c>
      <c r="G1585" s="2"/>
      <c r="H1585" s="2" t="s">
        <v>4988</v>
      </c>
    </row>
    <row r="1586" spans="1:8">
      <c r="A1586" s="3" t="s">
        <v>2374</v>
      </c>
      <c r="B1586" s="2" t="s">
        <v>2375</v>
      </c>
      <c r="C1586" s="2" t="s">
        <v>4986</v>
      </c>
      <c r="D1586" s="3" t="s">
        <v>2452</v>
      </c>
      <c r="E1586" s="2" t="s">
        <v>4417</v>
      </c>
      <c r="F1586" s="2" t="s">
        <v>4986</v>
      </c>
      <c r="G1586" s="2"/>
      <c r="H1586" s="2" t="s">
        <v>4988</v>
      </c>
    </row>
    <row r="1587" spans="1:8">
      <c r="A1587" s="3" t="s">
        <v>2374</v>
      </c>
      <c r="B1587" s="2" t="s">
        <v>2375</v>
      </c>
      <c r="C1587" s="2" t="s">
        <v>4986</v>
      </c>
      <c r="D1587" s="3" t="s">
        <v>2454</v>
      </c>
      <c r="E1587" s="2" t="s">
        <v>4418</v>
      </c>
      <c r="F1587" s="2" t="s">
        <v>4986</v>
      </c>
      <c r="G1587" s="2"/>
      <c r="H1587" s="2" t="s">
        <v>4988</v>
      </c>
    </row>
    <row r="1588" spans="1:8">
      <c r="A1588" s="3" t="s">
        <v>2374</v>
      </c>
      <c r="B1588" s="2" t="s">
        <v>2375</v>
      </c>
      <c r="C1588" s="2" t="s">
        <v>4986</v>
      </c>
      <c r="D1588" s="3" t="s">
        <v>4419</v>
      </c>
      <c r="E1588" s="2" t="s">
        <v>4420</v>
      </c>
      <c r="F1588" s="2" t="s">
        <v>4986</v>
      </c>
      <c r="G1588" s="2"/>
      <c r="H1588" s="2" t="s">
        <v>4988</v>
      </c>
    </row>
    <row r="1589" spans="1:8">
      <c r="A1589" s="3" t="s">
        <v>2374</v>
      </c>
      <c r="B1589" s="2" t="s">
        <v>2375</v>
      </c>
      <c r="C1589" s="2" t="s">
        <v>4986</v>
      </c>
      <c r="D1589" s="3" t="s">
        <v>4421</v>
      </c>
      <c r="E1589" s="2" t="s">
        <v>4422</v>
      </c>
      <c r="F1589" s="2" t="s">
        <v>4986</v>
      </c>
      <c r="G1589" s="2"/>
      <c r="H1589" s="2" t="s">
        <v>4988</v>
      </c>
    </row>
    <row r="1590" spans="1:8">
      <c r="A1590" s="3" t="s">
        <v>2376</v>
      </c>
      <c r="B1590" s="2" t="s">
        <v>2377</v>
      </c>
      <c r="C1590" s="2" t="s">
        <v>4986</v>
      </c>
      <c r="D1590" s="3" t="s">
        <v>2376</v>
      </c>
      <c r="E1590" s="2" t="s">
        <v>4344</v>
      </c>
      <c r="F1590" s="2" t="s">
        <v>4986</v>
      </c>
      <c r="G1590" s="2"/>
      <c r="H1590" s="2" t="s">
        <v>4988</v>
      </c>
    </row>
    <row r="1591" spans="1:8">
      <c r="A1591" s="3" t="s">
        <v>2376</v>
      </c>
      <c r="B1591" s="2" t="s">
        <v>2377</v>
      </c>
      <c r="C1591" s="2" t="s">
        <v>4986</v>
      </c>
      <c r="D1591" s="3" t="s">
        <v>4401</v>
      </c>
      <c r="E1591" s="2" t="s">
        <v>4402</v>
      </c>
      <c r="F1591" s="2" t="s">
        <v>4986</v>
      </c>
      <c r="G1591" s="2"/>
      <c r="H1591" s="2" t="s">
        <v>4988</v>
      </c>
    </row>
    <row r="1592" spans="1:8">
      <c r="A1592" s="3" t="s">
        <v>2376</v>
      </c>
      <c r="B1592" s="2" t="s">
        <v>2377</v>
      </c>
      <c r="C1592" s="2" t="s">
        <v>4986</v>
      </c>
      <c r="D1592" s="3" t="s">
        <v>2452</v>
      </c>
      <c r="E1592" s="2" t="s">
        <v>4417</v>
      </c>
      <c r="F1592" s="2" t="s">
        <v>4986</v>
      </c>
      <c r="G1592" s="2"/>
      <c r="H1592" s="2" t="s">
        <v>4988</v>
      </c>
    </row>
    <row r="1593" spans="1:8">
      <c r="A1593" s="3" t="s">
        <v>2376</v>
      </c>
      <c r="B1593" s="2" t="s">
        <v>2377</v>
      </c>
      <c r="C1593" s="2" t="s">
        <v>4986</v>
      </c>
      <c r="D1593" s="3" t="s">
        <v>2454</v>
      </c>
      <c r="E1593" s="2" t="s">
        <v>4418</v>
      </c>
      <c r="F1593" s="2" t="s">
        <v>4986</v>
      </c>
      <c r="G1593" s="2"/>
      <c r="H1593" s="2" t="s">
        <v>4988</v>
      </c>
    </row>
    <row r="1594" spans="1:8">
      <c r="A1594" s="3" t="s">
        <v>2376</v>
      </c>
      <c r="B1594" s="2" t="s">
        <v>2377</v>
      </c>
      <c r="C1594" s="2" t="s">
        <v>4986</v>
      </c>
      <c r="D1594" s="3" t="s">
        <v>4419</v>
      </c>
      <c r="E1594" s="2" t="s">
        <v>4420</v>
      </c>
      <c r="F1594" s="2" t="s">
        <v>4986</v>
      </c>
      <c r="G1594" s="2"/>
      <c r="H1594" s="2" t="s">
        <v>4988</v>
      </c>
    </row>
    <row r="1595" spans="1:8">
      <c r="A1595" s="3" t="s">
        <v>2376</v>
      </c>
      <c r="B1595" s="2" t="s">
        <v>2377</v>
      </c>
      <c r="C1595" s="2" t="s">
        <v>4986</v>
      </c>
      <c r="D1595" s="3" t="s">
        <v>4421</v>
      </c>
      <c r="E1595" s="2" t="s">
        <v>4422</v>
      </c>
      <c r="F1595" s="2" t="s">
        <v>4986</v>
      </c>
      <c r="G1595" s="2"/>
      <c r="H1595" s="2" t="s">
        <v>4988</v>
      </c>
    </row>
    <row r="1596" spans="1:8">
      <c r="A1596" s="3" t="s">
        <v>2378</v>
      </c>
      <c r="B1596" s="2" t="s">
        <v>2379</v>
      </c>
      <c r="C1596" s="2" t="s">
        <v>4986</v>
      </c>
      <c r="D1596" s="3" t="s">
        <v>2378</v>
      </c>
      <c r="E1596" s="2" t="s">
        <v>4345</v>
      </c>
      <c r="F1596" s="2" t="s">
        <v>4986</v>
      </c>
      <c r="G1596" s="2"/>
      <c r="H1596" s="2" t="s">
        <v>4988</v>
      </c>
    </row>
    <row r="1597" spans="1:8">
      <c r="A1597" s="3" t="s">
        <v>2378</v>
      </c>
      <c r="B1597" s="2" t="s">
        <v>2379</v>
      </c>
      <c r="C1597" s="2" t="s">
        <v>4986</v>
      </c>
      <c r="D1597" s="3" t="s">
        <v>4401</v>
      </c>
      <c r="E1597" s="2" t="s">
        <v>4402</v>
      </c>
      <c r="F1597" s="2" t="s">
        <v>4986</v>
      </c>
      <c r="G1597" s="2"/>
      <c r="H1597" s="2" t="s">
        <v>4988</v>
      </c>
    </row>
    <row r="1598" spans="1:8">
      <c r="A1598" s="3" t="s">
        <v>2378</v>
      </c>
      <c r="B1598" s="2" t="s">
        <v>2379</v>
      </c>
      <c r="C1598" s="2" t="s">
        <v>4986</v>
      </c>
      <c r="D1598" s="3" t="s">
        <v>2452</v>
      </c>
      <c r="E1598" s="2" t="s">
        <v>4417</v>
      </c>
      <c r="F1598" s="2" t="s">
        <v>4986</v>
      </c>
      <c r="G1598" s="2"/>
      <c r="H1598" s="2" t="s">
        <v>4988</v>
      </c>
    </row>
    <row r="1599" spans="1:8">
      <c r="A1599" s="3" t="s">
        <v>2378</v>
      </c>
      <c r="B1599" s="2" t="s">
        <v>2379</v>
      </c>
      <c r="C1599" s="2" t="s">
        <v>4986</v>
      </c>
      <c r="D1599" s="3" t="s">
        <v>2454</v>
      </c>
      <c r="E1599" s="2" t="s">
        <v>4418</v>
      </c>
      <c r="F1599" s="2" t="s">
        <v>4986</v>
      </c>
      <c r="G1599" s="2"/>
      <c r="H1599" s="2" t="s">
        <v>4988</v>
      </c>
    </row>
    <row r="1600" spans="1:8">
      <c r="A1600" s="3" t="s">
        <v>2378</v>
      </c>
      <c r="B1600" s="2" t="s">
        <v>2379</v>
      </c>
      <c r="C1600" s="2" t="s">
        <v>4986</v>
      </c>
      <c r="D1600" s="3" t="s">
        <v>4419</v>
      </c>
      <c r="E1600" s="2" t="s">
        <v>4420</v>
      </c>
      <c r="F1600" s="2" t="s">
        <v>4986</v>
      </c>
      <c r="G1600" s="2"/>
      <c r="H1600" s="2" t="s">
        <v>4988</v>
      </c>
    </row>
    <row r="1601" spans="1:8">
      <c r="A1601" s="3" t="s">
        <v>2378</v>
      </c>
      <c r="B1601" s="2" t="s">
        <v>2379</v>
      </c>
      <c r="C1601" s="2" t="s">
        <v>4986</v>
      </c>
      <c r="D1601" s="3" t="s">
        <v>4421</v>
      </c>
      <c r="E1601" s="2" t="s">
        <v>4422</v>
      </c>
      <c r="F1601" s="2" t="s">
        <v>4986</v>
      </c>
      <c r="G1601" s="2"/>
      <c r="H1601" s="2" t="s">
        <v>4988</v>
      </c>
    </row>
    <row r="1602" spans="1:8">
      <c r="A1602" s="3" t="s">
        <v>2380</v>
      </c>
      <c r="B1602" s="2" t="s">
        <v>2381</v>
      </c>
      <c r="C1602" s="2" t="s">
        <v>4986</v>
      </c>
      <c r="D1602" s="3" t="s">
        <v>2380</v>
      </c>
      <c r="E1602" s="2" t="s">
        <v>4346</v>
      </c>
      <c r="F1602" s="2" t="s">
        <v>4986</v>
      </c>
      <c r="G1602" s="2"/>
      <c r="H1602" s="2" t="s">
        <v>4988</v>
      </c>
    </row>
    <row r="1603" spans="1:8">
      <c r="A1603" s="3" t="s">
        <v>2380</v>
      </c>
      <c r="B1603" s="2" t="s">
        <v>2381</v>
      </c>
      <c r="C1603" s="2" t="s">
        <v>4986</v>
      </c>
      <c r="D1603" s="3" t="s">
        <v>4401</v>
      </c>
      <c r="E1603" s="2" t="s">
        <v>4402</v>
      </c>
      <c r="F1603" s="2" t="s">
        <v>4986</v>
      </c>
      <c r="G1603" s="2"/>
      <c r="H1603" s="2" t="s">
        <v>4988</v>
      </c>
    </row>
    <row r="1604" spans="1:8">
      <c r="A1604" s="3" t="s">
        <v>2380</v>
      </c>
      <c r="B1604" s="2" t="s">
        <v>2381</v>
      </c>
      <c r="C1604" s="2" t="s">
        <v>4986</v>
      </c>
      <c r="D1604" s="3" t="s">
        <v>2452</v>
      </c>
      <c r="E1604" s="2" t="s">
        <v>4417</v>
      </c>
      <c r="F1604" s="2" t="s">
        <v>4986</v>
      </c>
      <c r="G1604" s="2"/>
      <c r="H1604" s="2" t="s">
        <v>4988</v>
      </c>
    </row>
    <row r="1605" spans="1:8">
      <c r="A1605" s="3" t="s">
        <v>2380</v>
      </c>
      <c r="B1605" s="2" t="s">
        <v>2381</v>
      </c>
      <c r="C1605" s="2" t="s">
        <v>4986</v>
      </c>
      <c r="D1605" s="3" t="s">
        <v>2454</v>
      </c>
      <c r="E1605" s="2" t="s">
        <v>4418</v>
      </c>
      <c r="F1605" s="2" t="s">
        <v>4986</v>
      </c>
      <c r="G1605" s="2"/>
      <c r="H1605" s="2" t="s">
        <v>4988</v>
      </c>
    </row>
    <row r="1606" spans="1:8">
      <c r="A1606" s="3" t="s">
        <v>2380</v>
      </c>
      <c r="B1606" s="2" t="s">
        <v>2381</v>
      </c>
      <c r="C1606" s="2" t="s">
        <v>4986</v>
      </c>
      <c r="D1606" s="3" t="s">
        <v>4419</v>
      </c>
      <c r="E1606" s="2" t="s">
        <v>4420</v>
      </c>
      <c r="F1606" s="2" t="s">
        <v>4986</v>
      </c>
      <c r="G1606" s="2"/>
      <c r="H1606" s="2" t="s">
        <v>4988</v>
      </c>
    </row>
    <row r="1607" spans="1:8">
      <c r="A1607" s="3" t="s">
        <v>2380</v>
      </c>
      <c r="B1607" s="2" t="s">
        <v>2381</v>
      </c>
      <c r="C1607" s="2" t="s">
        <v>4986</v>
      </c>
      <c r="D1607" s="3" t="s">
        <v>4421</v>
      </c>
      <c r="E1607" s="2" t="s">
        <v>4422</v>
      </c>
      <c r="F1607" s="2" t="s">
        <v>4986</v>
      </c>
      <c r="G1607" s="2"/>
      <c r="H1607" s="2" t="s">
        <v>4988</v>
      </c>
    </row>
    <row r="1608" spans="1:8">
      <c r="A1608" s="3" t="s">
        <v>2382</v>
      </c>
      <c r="B1608" s="2" t="s">
        <v>2383</v>
      </c>
      <c r="C1608" s="2" t="s">
        <v>4986</v>
      </c>
      <c r="D1608" s="3" t="s">
        <v>2374</v>
      </c>
      <c r="E1608" s="2" t="s">
        <v>4343</v>
      </c>
      <c r="F1608" s="2" t="s">
        <v>4986</v>
      </c>
      <c r="G1608" s="2"/>
      <c r="H1608" s="2" t="s">
        <v>4988</v>
      </c>
    </row>
    <row r="1609" spans="1:8">
      <c r="A1609" s="3" t="s">
        <v>2382</v>
      </c>
      <c r="B1609" s="2" t="s">
        <v>2383</v>
      </c>
      <c r="C1609" s="2" t="s">
        <v>4986</v>
      </c>
      <c r="D1609" s="3" t="s">
        <v>2382</v>
      </c>
      <c r="E1609" s="2" t="s">
        <v>4347</v>
      </c>
      <c r="F1609" s="2" t="s">
        <v>4986</v>
      </c>
      <c r="G1609" s="2"/>
      <c r="H1609" s="2" t="s">
        <v>4988</v>
      </c>
    </row>
    <row r="1610" spans="1:8">
      <c r="A1610" s="3" t="s">
        <v>2382</v>
      </c>
      <c r="B1610" s="2" t="s">
        <v>2383</v>
      </c>
      <c r="C1610" s="2" t="s">
        <v>4986</v>
      </c>
      <c r="D1610" s="3" t="s">
        <v>4401</v>
      </c>
      <c r="E1610" s="2" t="s">
        <v>4402</v>
      </c>
      <c r="F1610" s="2" t="s">
        <v>4986</v>
      </c>
      <c r="G1610" s="2"/>
      <c r="H1610" s="2" t="s">
        <v>4988</v>
      </c>
    </row>
    <row r="1611" spans="1:8">
      <c r="A1611" s="3" t="s">
        <v>2382</v>
      </c>
      <c r="B1611" s="2" t="s">
        <v>2383</v>
      </c>
      <c r="C1611" s="2" t="s">
        <v>4986</v>
      </c>
      <c r="D1611" s="3" t="s">
        <v>2452</v>
      </c>
      <c r="E1611" s="2" t="s">
        <v>4417</v>
      </c>
      <c r="F1611" s="2" t="s">
        <v>4986</v>
      </c>
      <c r="G1611" s="2"/>
      <c r="H1611" s="2" t="s">
        <v>4988</v>
      </c>
    </row>
    <row r="1612" spans="1:8">
      <c r="A1612" s="3" t="s">
        <v>2382</v>
      </c>
      <c r="B1612" s="2" t="s">
        <v>2383</v>
      </c>
      <c r="C1612" s="2" t="s">
        <v>4986</v>
      </c>
      <c r="D1612" s="3" t="s">
        <v>2454</v>
      </c>
      <c r="E1612" s="2" t="s">
        <v>4418</v>
      </c>
      <c r="F1612" s="2" t="s">
        <v>4986</v>
      </c>
      <c r="G1612" s="2"/>
      <c r="H1612" s="2" t="s">
        <v>4988</v>
      </c>
    </row>
    <row r="1613" spans="1:8">
      <c r="A1613" s="3" t="s">
        <v>2382</v>
      </c>
      <c r="B1613" s="2" t="s">
        <v>2383</v>
      </c>
      <c r="C1613" s="2" t="s">
        <v>4986</v>
      </c>
      <c r="D1613" s="3" t="s">
        <v>4419</v>
      </c>
      <c r="E1613" s="2" t="s">
        <v>4420</v>
      </c>
      <c r="F1613" s="2" t="s">
        <v>4986</v>
      </c>
      <c r="G1613" s="2"/>
      <c r="H1613" s="2" t="s">
        <v>4988</v>
      </c>
    </row>
    <row r="1614" spans="1:8">
      <c r="A1614" s="3" t="s">
        <v>2382</v>
      </c>
      <c r="B1614" s="2" t="s">
        <v>2383</v>
      </c>
      <c r="C1614" s="2" t="s">
        <v>4986</v>
      </c>
      <c r="D1614" s="3" t="s">
        <v>4421</v>
      </c>
      <c r="E1614" s="2" t="s">
        <v>4422</v>
      </c>
      <c r="F1614" s="2" t="s">
        <v>4986</v>
      </c>
      <c r="G1614" s="2"/>
      <c r="H1614" s="2" t="s">
        <v>4988</v>
      </c>
    </row>
    <row r="1615" spans="1:8">
      <c r="A1615" s="3" t="s">
        <v>2384</v>
      </c>
      <c r="B1615" s="2" t="s">
        <v>2385</v>
      </c>
      <c r="C1615" s="2" t="s">
        <v>4986</v>
      </c>
      <c r="D1615" s="3" t="s">
        <v>4348</v>
      </c>
      <c r="E1615" s="2" t="s">
        <v>4349</v>
      </c>
      <c r="F1615" s="2" t="s">
        <v>4986</v>
      </c>
      <c r="G1615" s="2"/>
      <c r="H1615" s="2" t="s">
        <v>4988</v>
      </c>
    </row>
    <row r="1616" spans="1:8">
      <c r="A1616" s="3" t="s">
        <v>2384</v>
      </c>
      <c r="B1616" s="2" t="s">
        <v>2385</v>
      </c>
      <c r="C1616" s="2" t="s">
        <v>4986</v>
      </c>
      <c r="D1616" s="3" t="s">
        <v>4403</v>
      </c>
      <c r="E1616" s="2" t="s">
        <v>4404</v>
      </c>
      <c r="F1616" s="2" t="s">
        <v>4986</v>
      </c>
      <c r="G1616" s="2"/>
      <c r="H1616" s="2" t="s">
        <v>4988</v>
      </c>
    </row>
    <row r="1617" spans="1:8">
      <c r="A1617" s="3" t="s">
        <v>2384</v>
      </c>
      <c r="B1617" s="2" t="s">
        <v>2385</v>
      </c>
      <c r="C1617" s="2" t="s">
        <v>4986</v>
      </c>
      <c r="D1617" s="3" t="s">
        <v>2452</v>
      </c>
      <c r="E1617" s="2" t="s">
        <v>4417</v>
      </c>
      <c r="F1617" s="2" t="s">
        <v>4986</v>
      </c>
      <c r="G1617" s="2"/>
      <c r="H1617" s="2" t="s">
        <v>4988</v>
      </c>
    </row>
    <row r="1618" spans="1:8">
      <c r="A1618" s="3" t="s">
        <v>2384</v>
      </c>
      <c r="B1618" s="2" t="s">
        <v>2385</v>
      </c>
      <c r="C1618" s="2" t="s">
        <v>4986</v>
      </c>
      <c r="D1618" s="3" t="s">
        <v>2454</v>
      </c>
      <c r="E1618" s="2" t="s">
        <v>4418</v>
      </c>
      <c r="F1618" s="2" t="s">
        <v>4986</v>
      </c>
      <c r="G1618" s="2"/>
      <c r="H1618" s="2" t="s">
        <v>4988</v>
      </c>
    </row>
    <row r="1619" spans="1:8">
      <c r="A1619" s="3" t="s">
        <v>2384</v>
      </c>
      <c r="B1619" s="2" t="s">
        <v>2385</v>
      </c>
      <c r="C1619" s="2" t="s">
        <v>4986</v>
      </c>
      <c r="D1619" s="3" t="s">
        <v>4419</v>
      </c>
      <c r="E1619" s="2" t="s">
        <v>4420</v>
      </c>
      <c r="F1619" s="2" t="s">
        <v>4986</v>
      </c>
      <c r="G1619" s="2"/>
      <c r="H1619" s="2" t="s">
        <v>4988</v>
      </c>
    </row>
    <row r="1620" spans="1:8">
      <c r="A1620" s="3" t="s">
        <v>2384</v>
      </c>
      <c r="B1620" s="2" t="s">
        <v>2385</v>
      </c>
      <c r="C1620" s="2" t="s">
        <v>4986</v>
      </c>
      <c r="D1620" s="3" t="s">
        <v>4421</v>
      </c>
      <c r="E1620" s="2" t="s">
        <v>4422</v>
      </c>
      <c r="F1620" s="2" t="s">
        <v>4986</v>
      </c>
      <c r="G1620" s="2"/>
      <c r="H1620" s="2" t="s">
        <v>4988</v>
      </c>
    </row>
    <row r="1621" spans="1:8">
      <c r="A1621" s="3" t="s">
        <v>2386</v>
      </c>
      <c r="B1621" s="2" t="s">
        <v>2387</v>
      </c>
      <c r="C1621" s="2" t="s">
        <v>4986</v>
      </c>
      <c r="D1621" s="3" t="s">
        <v>4348</v>
      </c>
      <c r="E1621" s="2" t="s">
        <v>4349</v>
      </c>
      <c r="F1621" s="2" t="s">
        <v>4986</v>
      </c>
      <c r="G1621" s="2"/>
      <c r="H1621" s="2" t="s">
        <v>4988</v>
      </c>
    </row>
    <row r="1622" spans="1:8">
      <c r="A1622" s="3" t="s">
        <v>2386</v>
      </c>
      <c r="B1622" s="2" t="s">
        <v>2387</v>
      </c>
      <c r="C1622" s="2" t="s">
        <v>4986</v>
      </c>
      <c r="D1622" s="3" t="s">
        <v>4403</v>
      </c>
      <c r="E1622" s="2" t="s">
        <v>4404</v>
      </c>
      <c r="F1622" s="2" t="s">
        <v>4986</v>
      </c>
      <c r="G1622" s="2"/>
      <c r="H1622" s="2" t="s">
        <v>4988</v>
      </c>
    </row>
    <row r="1623" spans="1:8">
      <c r="A1623" s="3" t="s">
        <v>2386</v>
      </c>
      <c r="B1623" s="2" t="s">
        <v>2387</v>
      </c>
      <c r="C1623" s="2" t="s">
        <v>4986</v>
      </c>
      <c r="D1623" s="3" t="s">
        <v>2452</v>
      </c>
      <c r="E1623" s="2" t="s">
        <v>4417</v>
      </c>
      <c r="F1623" s="2" t="s">
        <v>4986</v>
      </c>
      <c r="G1623" s="2"/>
      <c r="H1623" s="2" t="s">
        <v>4988</v>
      </c>
    </row>
    <row r="1624" spans="1:8">
      <c r="A1624" s="3" t="s">
        <v>2386</v>
      </c>
      <c r="B1624" s="2" t="s">
        <v>2387</v>
      </c>
      <c r="C1624" s="2" t="s">
        <v>4986</v>
      </c>
      <c r="D1624" s="3" t="s">
        <v>2454</v>
      </c>
      <c r="E1624" s="2" t="s">
        <v>4418</v>
      </c>
      <c r="F1624" s="2" t="s">
        <v>4986</v>
      </c>
      <c r="G1624" s="2"/>
      <c r="H1624" s="2" t="s">
        <v>4988</v>
      </c>
    </row>
    <row r="1625" spans="1:8">
      <c r="A1625" s="3" t="s">
        <v>2386</v>
      </c>
      <c r="B1625" s="2" t="s">
        <v>2387</v>
      </c>
      <c r="C1625" s="2" t="s">
        <v>4986</v>
      </c>
      <c r="D1625" s="3" t="s">
        <v>4419</v>
      </c>
      <c r="E1625" s="2" t="s">
        <v>4420</v>
      </c>
      <c r="F1625" s="2" t="s">
        <v>4986</v>
      </c>
      <c r="G1625" s="2"/>
      <c r="H1625" s="2" t="s">
        <v>4988</v>
      </c>
    </row>
    <row r="1626" spans="1:8">
      <c r="A1626" s="3" t="s">
        <v>2386</v>
      </c>
      <c r="B1626" s="2" t="s">
        <v>2387</v>
      </c>
      <c r="C1626" s="2" t="s">
        <v>4986</v>
      </c>
      <c r="D1626" s="3" t="s">
        <v>4421</v>
      </c>
      <c r="E1626" s="2" t="s">
        <v>4422</v>
      </c>
      <c r="F1626" s="2" t="s">
        <v>4986</v>
      </c>
      <c r="G1626" s="2"/>
      <c r="H1626" s="2" t="s">
        <v>4988</v>
      </c>
    </row>
    <row r="1627" spans="1:8">
      <c r="A1627" s="3" t="s">
        <v>2388</v>
      </c>
      <c r="B1627" s="2" t="s">
        <v>2389</v>
      </c>
      <c r="C1627" s="2" t="s">
        <v>4986</v>
      </c>
      <c r="D1627" s="3" t="s">
        <v>2388</v>
      </c>
      <c r="E1627" s="2" t="s">
        <v>4350</v>
      </c>
      <c r="F1627" s="2" t="s">
        <v>4986</v>
      </c>
      <c r="G1627" s="2"/>
      <c r="H1627" s="2" t="s">
        <v>4988</v>
      </c>
    </row>
    <row r="1628" spans="1:8">
      <c r="A1628" s="3" t="s">
        <v>2388</v>
      </c>
      <c r="B1628" s="2" t="s">
        <v>2389</v>
      </c>
      <c r="C1628" s="2" t="s">
        <v>4986</v>
      </c>
      <c r="D1628" s="3" t="s">
        <v>4403</v>
      </c>
      <c r="E1628" s="2" t="s">
        <v>4404</v>
      </c>
      <c r="F1628" s="2" t="s">
        <v>4986</v>
      </c>
      <c r="G1628" s="2"/>
      <c r="H1628" s="2" t="s">
        <v>4988</v>
      </c>
    </row>
    <row r="1629" spans="1:8">
      <c r="A1629" s="3" t="s">
        <v>2388</v>
      </c>
      <c r="B1629" s="2" t="s">
        <v>2389</v>
      </c>
      <c r="C1629" s="2" t="s">
        <v>4986</v>
      </c>
      <c r="D1629" s="3" t="s">
        <v>2452</v>
      </c>
      <c r="E1629" s="2" t="s">
        <v>4417</v>
      </c>
      <c r="F1629" s="2" t="s">
        <v>4986</v>
      </c>
      <c r="G1629" s="2"/>
      <c r="H1629" s="2" t="s">
        <v>4988</v>
      </c>
    </row>
    <row r="1630" spans="1:8">
      <c r="A1630" s="3" t="s">
        <v>2388</v>
      </c>
      <c r="B1630" s="2" t="s">
        <v>2389</v>
      </c>
      <c r="C1630" s="2" t="s">
        <v>4986</v>
      </c>
      <c r="D1630" s="3" t="s">
        <v>2454</v>
      </c>
      <c r="E1630" s="2" t="s">
        <v>4418</v>
      </c>
      <c r="F1630" s="2" t="s">
        <v>4986</v>
      </c>
      <c r="G1630" s="2"/>
      <c r="H1630" s="2" t="s">
        <v>4988</v>
      </c>
    </row>
    <row r="1631" spans="1:8">
      <c r="A1631" s="3" t="s">
        <v>2388</v>
      </c>
      <c r="B1631" s="2" t="s">
        <v>2389</v>
      </c>
      <c r="C1631" s="2" t="s">
        <v>4986</v>
      </c>
      <c r="D1631" s="3" t="s">
        <v>4419</v>
      </c>
      <c r="E1631" s="2" t="s">
        <v>4420</v>
      </c>
      <c r="F1631" s="2" t="s">
        <v>4986</v>
      </c>
      <c r="G1631" s="2"/>
      <c r="H1631" s="2" t="s">
        <v>4988</v>
      </c>
    </row>
    <row r="1632" spans="1:8">
      <c r="A1632" s="3" t="s">
        <v>2388</v>
      </c>
      <c r="B1632" s="2" t="s">
        <v>2389</v>
      </c>
      <c r="C1632" s="2" t="s">
        <v>4986</v>
      </c>
      <c r="D1632" s="3" t="s">
        <v>4421</v>
      </c>
      <c r="E1632" s="2" t="s">
        <v>4422</v>
      </c>
      <c r="F1632" s="2" t="s">
        <v>4986</v>
      </c>
      <c r="G1632" s="2"/>
      <c r="H1632" s="2" t="s">
        <v>4988</v>
      </c>
    </row>
    <row r="1633" spans="1:8">
      <c r="A1633" s="3" t="s">
        <v>2390</v>
      </c>
      <c r="B1633" s="2" t="s">
        <v>2391</v>
      </c>
      <c r="C1633" s="2" t="s">
        <v>4986</v>
      </c>
      <c r="D1633" s="3" t="s">
        <v>2390</v>
      </c>
      <c r="E1633" s="2" t="s">
        <v>4351</v>
      </c>
      <c r="F1633" s="2" t="s">
        <v>4986</v>
      </c>
      <c r="G1633" s="2"/>
      <c r="H1633" s="2" t="s">
        <v>4988</v>
      </c>
    </row>
    <row r="1634" spans="1:8">
      <c r="A1634" s="3" t="s">
        <v>2390</v>
      </c>
      <c r="B1634" s="2" t="s">
        <v>2391</v>
      </c>
      <c r="C1634" s="2" t="s">
        <v>4986</v>
      </c>
      <c r="D1634" s="3" t="s">
        <v>2452</v>
      </c>
      <c r="E1634" s="2" t="s">
        <v>4417</v>
      </c>
      <c r="F1634" s="2" t="s">
        <v>4986</v>
      </c>
      <c r="G1634" s="2"/>
      <c r="H1634" s="2" t="s">
        <v>4988</v>
      </c>
    </row>
    <row r="1635" spans="1:8">
      <c r="A1635" s="3" t="s">
        <v>2390</v>
      </c>
      <c r="B1635" s="2" t="s">
        <v>2391</v>
      </c>
      <c r="C1635" s="2" t="s">
        <v>4986</v>
      </c>
      <c r="D1635" s="3" t="s">
        <v>4419</v>
      </c>
      <c r="E1635" s="2" t="s">
        <v>4420</v>
      </c>
      <c r="F1635" s="2" t="s">
        <v>4986</v>
      </c>
      <c r="G1635" s="2"/>
      <c r="H1635" s="2" t="s">
        <v>4988</v>
      </c>
    </row>
    <row r="1636" spans="1:8">
      <c r="A1636" s="3" t="s">
        <v>2392</v>
      </c>
      <c r="B1636" s="2" t="s">
        <v>2393</v>
      </c>
      <c r="C1636" s="2" t="s">
        <v>4986</v>
      </c>
      <c r="D1636" s="3" t="s">
        <v>4357</v>
      </c>
      <c r="E1636" s="2" t="s">
        <v>4358</v>
      </c>
      <c r="F1636" s="2" t="s">
        <v>4986</v>
      </c>
      <c r="G1636" s="2"/>
      <c r="H1636" s="2" t="s">
        <v>4988</v>
      </c>
    </row>
    <row r="1637" spans="1:8">
      <c r="A1637" s="3" t="s">
        <v>2392</v>
      </c>
      <c r="B1637" s="2" t="s">
        <v>2393</v>
      </c>
      <c r="C1637" s="2" t="s">
        <v>4986</v>
      </c>
      <c r="D1637" s="3" t="s">
        <v>4415</v>
      </c>
      <c r="E1637" s="2" t="s">
        <v>4416</v>
      </c>
      <c r="F1637" s="2" t="s">
        <v>4986</v>
      </c>
      <c r="G1637" s="2"/>
      <c r="H1637" s="2" t="s">
        <v>4988</v>
      </c>
    </row>
    <row r="1638" spans="1:8">
      <c r="A1638" s="3" t="s">
        <v>2392</v>
      </c>
      <c r="B1638" s="2" t="s">
        <v>2393</v>
      </c>
      <c r="C1638" s="2" t="s">
        <v>4986</v>
      </c>
      <c r="D1638" s="3" t="s">
        <v>2452</v>
      </c>
      <c r="E1638" s="2" t="s">
        <v>4417</v>
      </c>
      <c r="F1638" s="2" t="s">
        <v>4986</v>
      </c>
      <c r="G1638" s="2"/>
      <c r="H1638" s="2" t="s">
        <v>4988</v>
      </c>
    </row>
    <row r="1639" spans="1:8">
      <c r="A1639" s="3" t="s">
        <v>2392</v>
      </c>
      <c r="B1639" s="2" t="s">
        <v>2393</v>
      </c>
      <c r="C1639" s="2" t="s">
        <v>4986</v>
      </c>
      <c r="D1639" s="3" t="s">
        <v>2454</v>
      </c>
      <c r="E1639" s="2" t="s">
        <v>4418</v>
      </c>
      <c r="F1639" s="2" t="s">
        <v>4986</v>
      </c>
      <c r="G1639" s="2"/>
      <c r="H1639" s="2" t="s">
        <v>4988</v>
      </c>
    </row>
    <row r="1640" spans="1:8">
      <c r="A1640" s="3" t="s">
        <v>2392</v>
      </c>
      <c r="B1640" s="2" t="s">
        <v>2393</v>
      </c>
      <c r="C1640" s="2" t="s">
        <v>4986</v>
      </c>
      <c r="D1640" s="3" t="s">
        <v>4419</v>
      </c>
      <c r="E1640" s="2" t="s">
        <v>4420</v>
      </c>
      <c r="F1640" s="2" t="s">
        <v>4986</v>
      </c>
      <c r="G1640" s="2"/>
      <c r="H1640" s="2" t="s">
        <v>4988</v>
      </c>
    </row>
    <row r="1641" spans="1:8">
      <c r="A1641" s="3" t="s">
        <v>2392</v>
      </c>
      <c r="B1641" s="2" t="s">
        <v>2393</v>
      </c>
      <c r="C1641" s="2" t="s">
        <v>4986</v>
      </c>
      <c r="D1641" s="3" t="s">
        <v>4421</v>
      </c>
      <c r="E1641" s="2" t="s">
        <v>4422</v>
      </c>
      <c r="F1641" s="2" t="s">
        <v>4986</v>
      </c>
      <c r="G1641" s="2"/>
      <c r="H1641" s="2" t="s">
        <v>4988</v>
      </c>
    </row>
    <row r="1642" spans="1:8">
      <c r="A1642" s="3" t="s">
        <v>2394</v>
      </c>
      <c r="B1642" s="2" t="s">
        <v>2395</v>
      </c>
      <c r="C1642" s="2" t="s">
        <v>4986</v>
      </c>
      <c r="D1642" s="3" t="s">
        <v>2392</v>
      </c>
      <c r="E1642" s="2" t="s">
        <v>4352</v>
      </c>
      <c r="F1642" s="2" t="s">
        <v>4986</v>
      </c>
      <c r="G1642" s="2"/>
      <c r="H1642" s="2" t="s">
        <v>4988</v>
      </c>
    </row>
    <row r="1643" spans="1:8">
      <c r="A1643" s="3" t="s">
        <v>2394</v>
      </c>
      <c r="B1643" s="2" t="s">
        <v>2395</v>
      </c>
      <c r="C1643" s="2" t="s">
        <v>4986</v>
      </c>
      <c r="D1643" s="3" t="s">
        <v>2452</v>
      </c>
      <c r="E1643" s="2" t="s">
        <v>4417</v>
      </c>
      <c r="F1643" s="2" t="s">
        <v>4986</v>
      </c>
      <c r="G1643" s="2"/>
      <c r="H1643" s="2" t="s">
        <v>4988</v>
      </c>
    </row>
    <row r="1644" spans="1:8">
      <c r="A1644" s="3" t="s">
        <v>2394</v>
      </c>
      <c r="B1644" s="2" t="s">
        <v>2395</v>
      </c>
      <c r="C1644" s="2" t="s">
        <v>4986</v>
      </c>
      <c r="D1644" s="3" t="s">
        <v>2454</v>
      </c>
      <c r="E1644" s="2" t="s">
        <v>4418</v>
      </c>
      <c r="F1644" s="2" t="s">
        <v>4986</v>
      </c>
      <c r="G1644" s="2"/>
      <c r="H1644" s="2" t="s">
        <v>4988</v>
      </c>
    </row>
    <row r="1645" spans="1:8">
      <c r="A1645" s="3" t="s">
        <v>2394</v>
      </c>
      <c r="B1645" s="2" t="s">
        <v>2395</v>
      </c>
      <c r="C1645" s="2" t="s">
        <v>4986</v>
      </c>
      <c r="D1645" s="3" t="s">
        <v>4419</v>
      </c>
      <c r="E1645" s="2" t="s">
        <v>4420</v>
      </c>
      <c r="F1645" s="2" t="s">
        <v>4986</v>
      </c>
      <c r="G1645" s="2"/>
      <c r="H1645" s="2" t="s">
        <v>4988</v>
      </c>
    </row>
    <row r="1646" spans="1:8">
      <c r="A1646" s="3" t="s">
        <v>2394</v>
      </c>
      <c r="B1646" s="2" t="s">
        <v>2395</v>
      </c>
      <c r="C1646" s="2" t="s">
        <v>4986</v>
      </c>
      <c r="D1646" s="3" t="s">
        <v>4421</v>
      </c>
      <c r="E1646" s="2" t="s">
        <v>4422</v>
      </c>
      <c r="F1646" s="2" t="s">
        <v>4986</v>
      </c>
      <c r="G1646" s="2"/>
      <c r="H1646" s="2" t="s">
        <v>4988</v>
      </c>
    </row>
    <row r="1647" spans="1:8">
      <c r="A1647" s="3" t="s">
        <v>2394</v>
      </c>
      <c r="B1647" s="2" t="s">
        <v>2395</v>
      </c>
      <c r="C1647" s="2" t="s">
        <v>4986</v>
      </c>
      <c r="D1647" s="3" t="s">
        <v>4423</v>
      </c>
      <c r="E1647" s="2" t="s">
        <v>4424</v>
      </c>
      <c r="F1647" s="2" t="s">
        <v>4986</v>
      </c>
      <c r="G1647" s="2"/>
      <c r="H1647" s="2" t="s">
        <v>4988</v>
      </c>
    </row>
    <row r="1648" spans="1:8">
      <c r="A1648" s="3" t="s">
        <v>2396</v>
      </c>
      <c r="B1648" s="2" t="s">
        <v>2397</v>
      </c>
      <c r="C1648" s="2" t="s">
        <v>4986</v>
      </c>
      <c r="D1648" s="3" t="s">
        <v>4363</v>
      </c>
      <c r="E1648" s="2" t="s">
        <v>4364</v>
      </c>
      <c r="F1648" s="2" t="s">
        <v>4986</v>
      </c>
      <c r="G1648" s="2"/>
      <c r="H1648" s="2" t="s">
        <v>4988</v>
      </c>
    </row>
    <row r="1649" spans="1:8">
      <c r="A1649" s="3" t="s">
        <v>2396</v>
      </c>
      <c r="B1649" s="2" t="s">
        <v>2397</v>
      </c>
      <c r="C1649" s="2" t="s">
        <v>4986</v>
      </c>
      <c r="D1649" s="3" t="s">
        <v>4415</v>
      </c>
      <c r="E1649" s="2" t="s">
        <v>4416</v>
      </c>
      <c r="F1649" s="2" t="s">
        <v>4986</v>
      </c>
      <c r="G1649" s="2"/>
      <c r="H1649" s="2" t="s">
        <v>4988</v>
      </c>
    </row>
    <row r="1650" spans="1:8">
      <c r="A1650" s="3" t="s">
        <v>2396</v>
      </c>
      <c r="B1650" s="2" t="s">
        <v>2397</v>
      </c>
      <c r="C1650" s="2" t="s">
        <v>4986</v>
      </c>
      <c r="D1650" s="3" t="s">
        <v>2452</v>
      </c>
      <c r="E1650" s="2" t="s">
        <v>4417</v>
      </c>
      <c r="F1650" s="2" t="s">
        <v>4986</v>
      </c>
      <c r="G1650" s="2"/>
      <c r="H1650" s="2" t="s">
        <v>4988</v>
      </c>
    </row>
    <row r="1651" spans="1:8">
      <c r="A1651" s="3" t="s">
        <v>2396</v>
      </c>
      <c r="B1651" s="2" t="s">
        <v>2397</v>
      </c>
      <c r="C1651" s="2" t="s">
        <v>4986</v>
      </c>
      <c r="D1651" s="3" t="s">
        <v>2454</v>
      </c>
      <c r="E1651" s="2" t="s">
        <v>4418</v>
      </c>
      <c r="F1651" s="2" t="s">
        <v>4986</v>
      </c>
      <c r="G1651" s="2"/>
      <c r="H1651" s="2" t="s">
        <v>4988</v>
      </c>
    </row>
    <row r="1652" spans="1:8">
      <c r="A1652" s="3" t="s">
        <v>2396</v>
      </c>
      <c r="B1652" s="2" t="s">
        <v>2397</v>
      </c>
      <c r="C1652" s="2" t="s">
        <v>4986</v>
      </c>
      <c r="D1652" s="3" t="s">
        <v>4419</v>
      </c>
      <c r="E1652" s="2" t="s">
        <v>4420</v>
      </c>
      <c r="F1652" s="2" t="s">
        <v>4986</v>
      </c>
      <c r="G1652" s="2"/>
      <c r="H1652" s="2" t="s">
        <v>4988</v>
      </c>
    </row>
    <row r="1653" spans="1:8">
      <c r="A1653" s="3" t="s">
        <v>2396</v>
      </c>
      <c r="B1653" s="2" t="s">
        <v>2397</v>
      </c>
      <c r="C1653" s="2" t="s">
        <v>4986</v>
      </c>
      <c r="D1653" s="3" t="s">
        <v>4421</v>
      </c>
      <c r="E1653" s="2" t="s">
        <v>4422</v>
      </c>
      <c r="F1653" s="2" t="s">
        <v>4986</v>
      </c>
      <c r="G1653" s="2"/>
      <c r="H1653" s="2" t="s">
        <v>4988</v>
      </c>
    </row>
    <row r="1654" spans="1:8">
      <c r="A1654" s="3" t="s">
        <v>2398</v>
      </c>
      <c r="B1654" s="2" t="s">
        <v>2399</v>
      </c>
      <c r="C1654" s="2" t="s">
        <v>4986</v>
      </c>
      <c r="D1654" s="3" t="s">
        <v>4353</v>
      </c>
      <c r="E1654" s="2" t="s">
        <v>4354</v>
      </c>
      <c r="F1654" s="2" t="s">
        <v>4986</v>
      </c>
      <c r="G1654" s="2"/>
      <c r="H1654" s="2" t="s">
        <v>4988</v>
      </c>
    </row>
    <row r="1655" spans="1:8">
      <c r="A1655" s="3" t="s">
        <v>2398</v>
      </c>
      <c r="B1655" s="2" t="s">
        <v>2399</v>
      </c>
      <c r="C1655" s="2" t="s">
        <v>4986</v>
      </c>
      <c r="D1655" s="3" t="s">
        <v>4415</v>
      </c>
      <c r="E1655" s="2" t="s">
        <v>4416</v>
      </c>
      <c r="F1655" s="2" t="s">
        <v>4986</v>
      </c>
      <c r="G1655" s="2"/>
      <c r="H1655" s="2" t="s">
        <v>4988</v>
      </c>
    </row>
    <row r="1656" spans="1:8">
      <c r="A1656" s="3" t="s">
        <v>2398</v>
      </c>
      <c r="B1656" s="2" t="s">
        <v>2399</v>
      </c>
      <c r="C1656" s="2" t="s">
        <v>4986</v>
      </c>
      <c r="D1656" s="3" t="s">
        <v>2452</v>
      </c>
      <c r="E1656" s="2" t="s">
        <v>4417</v>
      </c>
      <c r="F1656" s="2" t="s">
        <v>4986</v>
      </c>
      <c r="G1656" s="2"/>
      <c r="H1656" s="2" t="s">
        <v>4988</v>
      </c>
    </row>
    <row r="1657" spans="1:8">
      <c r="A1657" s="3" t="s">
        <v>2398</v>
      </c>
      <c r="B1657" s="2" t="s">
        <v>2399</v>
      </c>
      <c r="C1657" s="2" t="s">
        <v>4986</v>
      </c>
      <c r="D1657" s="3" t="s">
        <v>2454</v>
      </c>
      <c r="E1657" s="2" t="s">
        <v>4418</v>
      </c>
      <c r="F1657" s="2" t="s">
        <v>4986</v>
      </c>
      <c r="G1657" s="2"/>
      <c r="H1657" s="2" t="s">
        <v>4988</v>
      </c>
    </row>
    <row r="1658" spans="1:8">
      <c r="A1658" s="3" t="s">
        <v>2398</v>
      </c>
      <c r="B1658" s="2" t="s">
        <v>2399</v>
      </c>
      <c r="C1658" s="2" t="s">
        <v>4986</v>
      </c>
      <c r="D1658" s="3" t="s">
        <v>4419</v>
      </c>
      <c r="E1658" s="2" t="s">
        <v>4420</v>
      </c>
      <c r="F1658" s="2" t="s">
        <v>4986</v>
      </c>
      <c r="G1658" s="2"/>
      <c r="H1658" s="2" t="s">
        <v>4988</v>
      </c>
    </row>
    <row r="1659" spans="1:8">
      <c r="A1659" s="3" t="s">
        <v>2398</v>
      </c>
      <c r="B1659" s="2" t="s">
        <v>2399</v>
      </c>
      <c r="C1659" s="2" t="s">
        <v>4986</v>
      </c>
      <c r="D1659" s="3" t="s">
        <v>4421</v>
      </c>
      <c r="E1659" s="2" t="s">
        <v>4422</v>
      </c>
      <c r="F1659" s="2" t="s">
        <v>4986</v>
      </c>
      <c r="G1659" s="2"/>
      <c r="H1659" s="2" t="s">
        <v>4988</v>
      </c>
    </row>
    <row r="1660" spans="1:8">
      <c r="A1660" s="3" t="s">
        <v>2400</v>
      </c>
      <c r="B1660" s="2" t="s">
        <v>2401</v>
      </c>
      <c r="C1660" s="2" t="s">
        <v>4986</v>
      </c>
      <c r="D1660" s="3" t="s">
        <v>4355</v>
      </c>
      <c r="E1660" s="2" t="s">
        <v>4356</v>
      </c>
      <c r="F1660" s="2" t="s">
        <v>4986</v>
      </c>
      <c r="G1660" s="2"/>
      <c r="H1660" s="2" t="s">
        <v>4988</v>
      </c>
    </row>
    <row r="1661" spans="1:8">
      <c r="A1661" s="3" t="s">
        <v>2400</v>
      </c>
      <c r="B1661" s="2" t="s">
        <v>2401</v>
      </c>
      <c r="C1661" s="2" t="s">
        <v>4986</v>
      </c>
      <c r="D1661" s="3" t="s">
        <v>4409</v>
      </c>
      <c r="E1661" s="2" t="s">
        <v>4410</v>
      </c>
      <c r="F1661" s="2" t="s">
        <v>4986</v>
      </c>
      <c r="G1661" s="2"/>
      <c r="H1661" s="2" t="s">
        <v>4988</v>
      </c>
    </row>
    <row r="1662" spans="1:8">
      <c r="A1662" s="3" t="s">
        <v>2400</v>
      </c>
      <c r="B1662" s="2" t="s">
        <v>2401</v>
      </c>
      <c r="C1662" s="2" t="s">
        <v>4986</v>
      </c>
      <c r="D1662" s="3" t="s">
        <v>2452</v>
      </c>
      <c r="E1662" s="2" t="s">
        <v>4417</v>
      </c>
      <c r="F1662" s="2" t="s">
        <v>4986</v>
      </c>
      <c r="G1662" s="2"/>
      <c r="H1662" s="2" t="s">
        <v>4988</v>
      </c>
    </row>
    <row r="1663" spans="1:8">
      <c r="A1663" s="3" t="s">
        <v>2400</v>
      </c>
      <c r="B1663" s="2" t="s">
        <v>2401</v>
      </c>
      <c r="C1663" s="2" t="s">
        <v>4986</v>
      </c>
      <c r="D1663" s="3" t="s">
        <v>2454</v>
      </c>
      <c r="E1663" s="2" t="s">
        <v>4418</v>
      </c>
      <c r="F1663" s="2" t="s">
        <v>4986</v>
      </c>
      <c r="G1663" s="2"/>
      <c r="H1663" s="2" t="s">
        <v>4988</v>
      </c>
    </row>
    <row r="1664" spans="1:8">
      <c r="A1664" s="3" t="s">
        <v>2400</v>
      </c>
      <c r="B1664" s="2" t="s">
        <v>2401</v>
      </c>
      <c r="C1664" s="2" t="s">
        <v>4986</v>
      </c>
      <c r="D1664" s="3" t="s">
        <v>4419</v>
      </c>
      <c r="E1664" s="2" t="s">
        <v>4420</v>
      </c>
      <c r="F1664" s="2" t="s">
        <v>4986</v>
      </c>
      <c r="G1664" s="2"/>
      <c r="H1664" s="2" t="s">
        <v>4988</v>
      </c>
    </row>
    <row r="1665" spans="1:8">
      <c r="A1665" s="3" t="s">
        <v>2400</v>
      </c>
      <c r="B1665" s="2" t="s">
        <v>2401</v>
      </c>
      <c r="C1665" s="2" t="s">
        <v>4986</v>
      </c>
      <c r="D1665" s="3" t="s">
        <v>4421</v>
      </c>
      <c r="E1665" s="2" t="s">
        <v>4422</v>
      </c>
      <c r="F1665" s="2" t="s">
        <v>4986</v>
      </c>
      <c r="G1665" s="2"/>
      <c r="H1665" s="2" t="s">
        <v>4988</v>
      </c>
    </row>
    <row r="1666" spans="1:8">
      <c r="A1666" s="3" t="s">
        <v>2400</v>
      </c>
      <c r="B1666" s="2" t="s">
        <v>2401</v>
      </c>
      <c r="C1666" s="2" t="s">
        <v>4986</v>
      </c>
      <c r="D1666" s="3" t="s">
        <v>4423</v>
      </c>
      <c r="E1666" s="2" t="s">
        <v>4424</v>
      </c>
      <c r="F1666" s="2" t="s">
        <v>4986</v>
      </c>
      <c r="G1666" s="2"/>
      <c r="H1666" s="2" t="s">
        <v>4988</v>
      </c>
    </row>
    <row r="1667" spans="1:8">
      <c r="A1667" s="3" t="s">
        <v>2402</v>
      </c>
      <c r="B1667" s="2" t="s">
        <v>2403</v>
      </c>
      <c r="C1667" s="2" t="s">
        <v>4986</v>
      </c>
      <c r="D1667" s="3" t="s">
        <v>2402</v>
      </c>
      <c r="E1667" s="2" t="s">
        <v>4359</v>
      </c>
      <c r="F1667" s="2" t="s">
        <v>4986</v>
      </c>
      <c r="G1667" s="2"/>
      <c r="H1667" s="2" t="s">
        <v>4988</v>
      </c>
    </row>
    <row r="1668" spans="1:8">
      <c r="A1668" s="3" t="s">
        <v>2402</v>
      </c>
      <c r="B1668" s="2" t="s">
        <v>2403</v>
      </c>
      <c r="C1668" s="2" t="s">
        <v>4986</v>
      </c>
      <c r="D1668" s="3" t="s">
        <v>4405</v>
      </c>
      <c r="E1668" s="2" t="s">
        <v>4406</v>
      </c>
      <c r="F1668" s="2" t="s">
        <v>4986</v>
      </c>
      <c r="G1668" s="2"/>
      <c r="H1668" s="2" t="s">
        <v>4988</v>
      </c>
    </row>
    <row r="1669" spans="1:8">
      <c r="A1669" s="3" t="s">
        <v>2402</v>
      </c>
      <c r="B1669" s="2" t="s">
        <v>2403</v>
      </c>
      <c r="C1669" s="2" t="s">
        <v>4986</v>
      </c>
      <c r="D1669" s="3" t="s">
        <v>2452</v>
      </c>
      <c r="E1669" s="2" t="s">
        <v>4417</v>
      </c>
      <c r="F1669" s="2" t="s">
        <v>4986</v>
      </c>
      <c r="G1669" s="2"/>
      <c r="H1669" s="2" t="s">
        <v>4988</v>
      </c>
    </row>
    <row r="1670" spans="1:8">
      <c r="A1670" s="3" t="s">
        <v>2402</v>
      </c>
      <c r="B1670" s="2" t="s">
        <v>2403</v>
      </c>
      <c r="C1670" s="2" t="s">
        <v>4986</v>
      </c>
      <c r="D1670" s="3" t="s">
        <v>2454</v>
      </c>
      <c r="E1670" s="2" t="s">
        <v>4418</v>
      </c>
      <c r="F1670" s="2" t="s">
        <v>4986</v>
      </c>
      <c r="G1670" s="2"/>
      <c r="H1670" s="2" t="s">
        <v>4988</v>
      </c>
    </row>
    <row r="1671" spans="1:8">
      <c r="A1671" s="3" t="s">
        <v>2402</v>
      </c>
      <c r="B1671" s="2" t="s">
        <v>2403</v>
      </c>
      <c r="C1671" s="2" t="s">
        <v>4986</v>
      </c>
      <c r="D1671" s="3" t="s">
        <v>4419</v>
      </c>
      <c r="E1671" s="2" t="s">
        <v>4420</v>
      </c>
      <c r="F1671" s="2" t="s">
        <v>4986</v>
      </c>
      <c r="G1671" s="2"/>
      <c r="H1671" s="2" t="s">
        <v>4988</v>
      </c>
    </row>
    <row r="1672" spans="1:8">
      <c r="A1672" s="3" t="s">
        <v>2402</v>
      </c>
      <c r="B1672" s="2" t="s">
        <v>2403</v>
      </c>
      <c r="C1672" s="2" t="s">
        <v>4986</v>
      </c>
      <c r="D1672" s="3" t="s">
        <v>4421</v>
      </c>
      <c r="E1672" s="2" t="s">
        <v>4422</v>
      </c>
      <c r="F1672" s="2" t="s">
        <v>4986</v>
      </c>
      <c r="G1672" s="2"/>
      <c r="H1672" s="2" t="s">
        <v>4988</v>
      </c>
    </row>
    <row r="1673" spans="1:8">
      <c r="A1673" s="3" t="s">
        <v>2402</v>
      </c>
      <c r="B1673" s="2" t="s">
        <v>2403</v>
      </c>
      <c r="C1673" s="2" t="s">
        <v>4986</v>
      </c>
      <c r="D1673" s="3" t="s">
        <v>4423</v>
      </c>
      <c r="E1673" s="2" t="s">
        <v>4424</v>
      </c>
      <c r="F1673" s="2" t="s">
        <v>4986</v>
      </c>
      <c r="G1673" s="2"/>
      <c r="H1673" s="2" t="s">
        <v>4988</v>
      </c>
    </row>
    <row r="1674" spans="1:8">
      <c r="A1674" s="3" t="s">
        <v>2404</v>
      </c>
      <c r="B1674" s="2" t="s">
        <v>2405</v>
      </c>
      <c r="C1674" s="2" t="s">
        <v>4986</v>
      </c>
      <c r="D1674" s="3" t="s">
        <v>2328</v>
      </c>
      <c r="E1674" s="2" t="s">
        <v>4313</v>
      </c>
      <c r="F1674" s="2" t="s">
        <v>4986</v>
      </c>
      <c r="G1674" s="2"/>
      <c r="H1674" s="2" t="s">
        <v>4988</v>
      </c>
    </row>
    <row r="1675" spans="1:8">
      <c r="A1675" s="3" t="s">
        <v>2404</v>
      </c>
      <c r="B1675" s="2" t="s">
        <v>2405</v>
      </c>
      <c r="C1675" s="2" t="s">
        <v>4986</v>
      </c>
      <c r="D1675" s="3" t="s">
        <v>2404</v>
      </c>
      <c r="E1675" s="2" t="s">
        <v>4360</v>
      </c>
      <c r="F1675" s="2" t="s">
        <v>4986</v>
      </c>
      <c r="G1675" s="2"/>
      <c r="H1675" s="2" t="s">
        <v>4988</v>
      </c>
    </row>
    <row r="1676" spans="1:8">
      <c r="A1676" s="3" t="s">
        <v>2404</v>
      </c>
      <c r="B1676" s="2" t="s">
        <v>2405</v>
      </c>
      <c r="C1676" s="2" t="s">
        <v>4986</v>
      </c>
      <c r="D1676" s="3" t="s">
        <v>4415</v>
      </c>
      <c r="E1676" s="2" t="s">
        <v>4416</v>
      </c>
      <c r="F1676" s="2" t="s">
        <v>4986</v>
      </c>
      <c r="G1676" s="2"/>
      <c r="H1676" s="2" t="s">
        <v>4988</v>
      </c>
    </row>
    <row r="1677" spans="1:8">
      <c r="A1677" s="3" t="s">
        <v>2404</v>
      </c>
      <c r="B1677" s="2" t="s">
        <v>2405</v>
      </c>
      <c r="C1677" s="2" t="s">
        <v>4986</v>
      </c>
      <c r="D1677" s="3" t="s">
        <v>2452</v>
      </c>
      <c r="E1677" s="2" t="s">
        <v>4417</v>
      </c>
      <c r="F1677" s="2" t="s">
        <v>4986</v>
      </c>
      <c r="G1677" s="2"/>
      <c r="H1677" s="2" t="s">
        <v>4988</v>
      </c>
    </row>
    <row r="1678" spans="1:8">
      <c r="A1678" s="3" t="s">
        <v>2404</v>
      </c>
      <c r="B1678" s="2" t="s">
        <v>2405</v>
      </c>
      <c r="C1678" s="2" t="s">
        <v>4986</v>
      </c>
      <c r="D1678" s="3" t="s">
        <v>2454</v>
      </c>
      <c r="E1678" s="2" t="s">
        <v>4418</v>
      </c>
      <c r="F1678" s="2" t="s">
        <v>4986</v>
      </c>
      <c r="G1678" s="2"/>
      <c r="H1678" s="2" t="s">
        <v>4988</v>
      </c>
    </row>
    <row r="1679" spans="1:8">
      <c r="A1679" s="3" t="s">
        <v>2404</v>
      </c>
      <c r="B1679" s="2" t="s">
        <v>2405</v>
      </c>
      <c r="C1679" s="2" t="s">
        <v>4986</v>
      </c>
      <c r="D1679" s="3" t="s">
        <v>4419</v>
      </c>
      <c r="E1679" s="2" t="s">
        <v>4420</v>
      </c>
      <c r="F1679" s="2" t="s">
        <v>4986</v>
      </c>
      <c r="G1679" s="2"/>
      <c r="H1679" s="2" t="s">
        <v>4988</v>
      </c>
    </row>
    <row r="1680" spans="1:8">
      <c r="A1680" s="3" t="s">
        <v>2404</v>
      </c>
      <c r="B1680" s="2" t="s">
        <v>2405</v>
      </c>
      <c r="C1680" s="2" t="s">
        <v>4986</v>
      </c>
      <c r="D1680" s="3" t="s">
        <v>4421</v>
      </c>
      <c r="E1680" s="2" t="s">
        <v>4422</v>
      </c>
      <c r="F1680" s="2" t="s">
        <v>4986</v>
      </c>
      <c r="G1680" s="2"/>
      <c r="H1680" s="2" t="s">
        <v>4988</v>
      </c>
    </row>
    <row r="1681" spans="1:8">
      <c r="A1681" s="3" t="s">
        <v>2406</v>
      </c>
      <c r="B1681" s="2" t="s">
        <v>2407</v>
      </c>
      <c r="C1681" s="2" t="s">
        <v>4986</v>
      </c>
      <c r="D1681" s="3" t="s">
        <v>2406</v>
      </c>
      <c r="E1681" s="2" t="s">
        <v>4361</v>
      </c>
      <c r="F1681" s="2" t="s">
        <v>4986</v>
      </c>
      <c r="G1681" s="2"/>
      <c r="H1681" s="2" t="s">
        <v>4988</v>
      </c>
    </row>
    <row r="1682" spans="1:8">
      <c r="A1682" s="3" t="s">
        <v>2406</v>
      </c>
      <c r="B1682" s="2" t="s">
        <v>2407</v>
      </c>
      <c r="C1682" s="2" t="s">
        <v>4986</v>
      </c>
      <c r="D1682" s="3" t="s">
        <v>4415</v>
      </c>
      <c r="E1682" s="2" t="s">
        <v>4416</v>
      </c>
      <c r="F1682" s="2" t="s">
        <v>4986</v>
      </c>
      <c r="G1682" s="2"/>
      <c r="H1682" s="2" t="s">
        <v>4988</v>
      </c>
    </row>
    <row r="1683" spans="1:8">
      <c r="A1683" s="3" t="s">
        <v>2406</v>
      </c>
      <c r="B1683" s="2" t="s">
        <v>2407</v>
      </c>
      <c r="C1683" s="2" t="s">
        <v>4986</v>
      </c>
      <c r="D1683" s="3" t="s">
        <v>2452</v>
      </c>
      <c r="E1683" s="2" t="s">
        <v>4417</v>
      </c>
      <c r="F1683" s="2" t="s">
        <v>4986</v>
      </c>
      <c r="G1683" s="2"/>
      <c r="H1683" s="2" t="s">
        <v>4988</v>
      </c>
    </row>
    <row r="1684" spans="1:8">
      <c r="A1684" s="3" t="s">
        <v>2406</v>
      </c>
      <c r="B1684" s="2" t="s">
        <v>2407</v>
      </c>
      <c r="C1684" s="2" t="s">
        <v>4986</v>
      </c>
      <c r="D1684" s="3" t="s">
        <v>2454</v>
      </c>
      <c r="E1684" s="2" t="s">
        <v>4418</v>
      </c>
      <c r="F1684" s="2" t="s">
        <v>4986</v>
      </c>
      <c r="G1684" s="2"/>
      <c r="H1684" s="2" t="s">
        <v>4988</v>
      </c>
    </row>
    <row r="1685" spans="1:8">
      <c r="A1685" s="3" t="s">
        <v>2406</v>
      </c>
      <c r="B1685" s="2" t="s">
        <v>2407</v>
      </c>
      <c r="C1685" s="2" t="s">
        <v>4986</v>
      </c>
      <c r="D1685" s="3" t="s">
        <v>4419</v>
      </c>
      <c r="E1685" s="2" t="s">
        <v>4420</v>
      </c>
      <c r="F1685" s="2" t="s">
        <v>4986</v>
      </c>
      <c r="G1685" s="2"/>
      <c r="H1685" s="2" t="s">
        <v>4988</v>
      </c>
    </row>
    <row r="1686" spans="1:8">
      <c r="A1686" s="3" t="s">
        <v>2406</v>
      </c>
      <c r="B1686" s="2" t="s">
        <v>2407</v>
      </c>
      <c r="C1686" s="2" t="s">
        <v>4986</v>
      </c>
      <c r="D1686" s="3" t="s">
        <v>4421</v>
      </c>
      <c r="E1686" s="2" t="s">
        <v>4422</v>
      </c>
      <c r="F1686" s="2" t="s">
        <v>4986</v>
      </c>
      <c r="G1686" s="2"/>
      <c r="H1686" s="2" t="s">
        <v>4988</v>
      </c>
    </row>
    <row r="1687" spans="1:8">
      <c r="A1687" s="3" t="s">
        <v>2408</v>
      </c>
      <c r="B1687" s="2" t="s">
        <v>2409</v>
      </c>
      <c r="C1687" s="2" t="s">
        <v>4986</v>
      </c>
      <c r="D1687" s="3" t="s">
        <v>4363</v>
      </c>
      <c r="E1687" s="2" t="s">
        <v>4364</v>
      </c>
      <c r="F1687" s="2" t="s">
        <v>4986</v>
      </c>
      <c r="G1687" s="2"/>
      <c r="H1687" s="2" t="s">
        <v>4988</v>
      </c>
    </row>
    <row r="1688" spans="1:8">
      <c r="A1688" s="3" t="s">
        <v>2408</v>
      </c>
      <c r="B1688" s="2" t="s">
        <v>2409</v>
      </c>
      <c r="C1688" s="2" t="s">
        <v>4986</v>
      </c>
      <c r="D1688" s="3" t="s">
        <v>4415</v>
      </c>
      <c r="E1688" s="2" t="s">
        <v>4416</v>
      </c>
      <c r="F1688" s="2" t="s">
        <v>4986</v>
      </c>
      <c r="G1688" s="2"/>
      <c r="H1688" s="2" t="s">
        <v>4988</v>
      </c>
    </row>
    <row r="1689" spans="1:8">
      <c r="A1689" s="3" t="s">
        <v>2408</v>
      </c>
      <c r="B1689" s="2" t="s">
        <v>2409</v>
      </c>
      <c r="C1689" s="2" t="s">
        <v>4986</v>
      </c>
      <c r="D1689" s="3" t="s">
        <v>2452</v>
      </c>
      <c r="E1689" s="2" t="s">
        <v>4417</v>
      </c>
      <c r="F1689" s="2" t="s">
        <v>4986</v>
      </c>
      <c r="G1689" s="2"/>
      <c r="H1689" s="2" t="s">
        <v>4988</v>
      </c>
    </row>
    <row r="1690" spans="1:8">
      <c r="A1690" s="3" t="s">
        <v>2408</v>
      </c>
      <c r="B1690" s="2" t="s">
        <v>2409</v>
      </c>
      <c r="C1690" s="2" t="s">
        <v>4986</v>
      </c>
      <c r="D1690" s="3" t="s">
        <v>2454</v>
      </c>
      <c r="E1690" s="2" t="s">
        <v>4418</v>
      </c>
      <c r="F1690" s="2" t="s">
        <v>4986</v>
      </c>
      <c r="G1690" s="2"/>
      <c r="H1690" s="2" t="s">
        <v>4988</v>
      </c>
    </row>
    <row r="1691" spans="1:8">
      <c r="A1691" s="3" t="s">
        <v>2408</v>
      </c>
      <c r="B1691" s="2" t="s">
        <v>2409</v>
      </c>
      <c r="C1691" s="2" t="s">
        <v>4986</v>
      </c>
      <c r="D1691" s="3" t="s">
        <v>4419</v>
      </c>
      <c r="E1691" s="2" t="s">
        <v>4420</v>
      </c>
      <c r="F1691" s="2" t="s">
        <v>4986</v>
      </c>
      <c r="G1691" s="2"/>
      <c r="H1691" s="2" t="s">
        <v>4988</v>
      </c>
    </row>
    <row r="1692" spans="1:8">
      <c r="A1692" s="3" t="s">
        <v>2408</v>
      </c>
      <c r="B1692" s="2" t="s">
        <v>2409</v>
      </c>
      <c r="C1692" s="2" t="s">
        <v>4986</v>
      </c>
      <c r="D1692" s="3" t="s">
        <v>4421</v>
      </c>
      <c r="E1692" s="2" t="s">
        <v>4422</v>
      </c>
      <c r="F1692" s="2" t="s">
        <v>4986</v>
      </c>
      <c r="G1692" s="2"/>
      <c r="H1692" s="2" t="s">
        <v>4988</v>
      </c>
    </row>
    <row r="1693" spans="1:8">
      <c r="A1693" s="3" t="s">
        <v>2410</v>
      </c>
      <c r="B1693" s="2" t="s">
        <v>2411</v>
      </c>
      <c r="C1693" s="2" t="s">
        <v>4986</v>
      </c>
      <c r="D1693" s="3" t="s">
        <v>4365</v>
      </c>
      <c r="E1693" s="2" t="s">
        <v>4366</v>
      </c>
      <c r="F1693" s="2" t="s">
        <v>4986</v>
      </c>
      <c r="G1693" s="2"/>
      <c r="H1693" s="2" t="s">
        <v>4988</v>
      </c>
    </row>
    <row r="1694" spans="1:8">
      <c r="A1694" s="3" t="s">
        <v>2410</v>
      </c>
      <c r="B1694" s="2" t="s">
        <v>2411</v>
      </c>
      <c r="C1694" s="2" t="s">
        <v>4986</v>
      </c>
      <c r="D1694" s="3" t="s">
        <v>4374</v>
      </c>
      <c r="E1694" s="2" t="s">
        <v>4375</v>
      </c>
      <c r="F1694" s="2" t="s">
        <v>4986</v>
      </c>
      <c r="G1694" s="2"/>
      <c r="H1694" s="2" t="s">
        <v>4988</v>
      </c>
    </row>
    <row r="1695" spans="1:8">
      <c r="A1695" s="3" t="s">
        <v>2410</v>
      </c>
      <c r="B1695" s="2" t="s">
        <v>2411</v>
      </c>
      <c r="C1695" s="2" t="s">
        <v>4986</v>
      </c>
      <c r="D1695" s="3" t="s">
        <v>4411</v>
      </c>
      <c r="E1695" s="2" t="s">
        <v>4412</v>
      </c>
      <c r="F1695" s="2" t="s">
        <v>4986</v>
      </c>
      <c r="G1695" s="2"/>
      <c r="H1695" s="2" t="s">
        <v>4988</v>
      </c>
    </row>
    <row r="1696" spans="1:8">
      <c r="A1696" s="3" t="s">
        <v>2410</v>
      </c>
      <c r="B1696" s="2" t="s">
        <v>2411</v>
      </c>
      <c r="C1696" s="2" t="s">
        <v>4986</v>
      </c>
      <c r="D1696" s="3" t="s">
        <v>4415</v>
      </c>
      <c r="E1696" s="2" t="s">
        <v>4416</v>
      </c>
      <c r="F1696" s="2" t="s">
        <v>4986</v>
      </c>
      <c r="G1696" s="2"/>
      <c r="H1696" s="2" t="s">
        <v>4988</v>
      </c>
    </row>
    <row r="1697" spans="1:8">
      <c r="A1697" s="3" t="s">
        <v>2410</v>
      </c>
      <c r="B1697" s="2" t="s">
        <v>2411</v>
      </c>
      <c r="C1697" s="2" t="s">
        <v>4986</v>
      </c>
      <c r="D1697" s="3" t="s">
        <v>2452</v>
      </c>
      <c r="E1697" s="2" t="s">
        <v>4417</v>
      </c>
      <c r="F1697" s="2" t="s">
        <v>4986</v>
      </c>
      <c r="G1697" s="2"/>
      <c r="H1697" s="2" t="s">
        <v>4988</v>
      </c>
    </row>
    <row r="1698" spans="1:8">
      <c r="A1698" s="3" t="s">
        <v>2410</v>
      </c>
      <c r="B1698" s="2" t="s">
        <v>2411</v>
      </c>
      <c r="C1698" s="2" t="s">
        <v>4986</v>
      </c>
      <c r="D1698" s="3" t="s">
        <v>2454</v>
      </c>
      <c r="E1698" s="2" t="s">
        <v>4418</v>
      </c>
      <c r="F1698" s="2" t="s">
        <v>4986</v>
      </c>
      <c r="G1698" s="2"/>
      <c r="H1698" s="2" t="s">
        <v>4988</v>
      </c>
    </row>
    <row r="1699" spans="1:8">
      <c r="A1699" s="3" t="s">
        <v>2410</v>
      </c>
      <c r="B1699" s="2" t="s">
        <v>2411</v>
      </c>
      <c r="C1699" s="2" t="s">
        <v>4986</v>
      </c>
      <c r="D1699" s="3" t="s">
        <v>4419</v>
      </c>
      <c r="E1699" s="2" t="s">
        <v>4420</v>
      </c>
      <c r="F1699" s="2" t="s">
        <v>4986</v>
      </c>
      <c r="G1699" s="2"/>
      <c r="H1699" s="2" t="s">
        <v>4988</v>
      </c>
    </row>
    <row r="1700" spans="1:8">
      <c r="A1700" s="3" t="s">
        <v>2410</v>
      </c>
      <c r="B1700" s="2" t="s">
        <v>2411</v>
      </c>
      <c r="C1700" s="2" t="s">
        <v>4986</v>
      </c>
      <c r="D1700" s="3" t="s">
        <v>4421</v>
      </c>
      <c r="E1700" s="2" t="s">
        <v>4422</v>
      </c>
      <c r="F1700" s="2" t="s">
        <v>4986</v>
      </c>
      <c r="G1700" s="2"/>
      <c r="H1700" s="2" t="s">
        <v>4988</v>
      </c>
    </row>
    <row r="1701" spans="1:8">
      <c r="A1701" s="3" t="s">
        <v>2412</v>
      </c>
      <c r="B1701" s="2" t="s">
        <v>2413</v>
      </c>
      <c r="C1701" s="2" t="s">
        <v>4986</v>
      </c>
      <c r="D1701" s="3" t="s">
        <v>4367</v>
      </c>
      <c r="E1701" s="2" t="s">
        <v>4368</v>
      </c>
      <c r="F1701" s="2" t="s">
        <v>4986</v>
      </c>
      <c r="G1701" s="2"/>
      <c r="H1701" s="2" t="s">
        <v>4988</v>
      </c>
    </row>
    <row r="1702" spans="1:8">
      <c r="A1702" s="3" t="s">
        <v>2412</v>
      </c>
      <c r="B1702" s="2" t="s">
        <v>2413</v>
      </c>
      <c r="C1702" s="2" t="s">
        <v>4986</v>
      </c>
      <c r="D1702" s="3" t="s">
        <v>4411</v>
      </c>
      <c r="E1702" s="2" t="s">
        <v>4412</v>
      </c>
      <c r="F1702" s="2" t="s">
        <v>4986</v>
      </c>
      <c r="G1702" s="2"/>
      <c r="H1702" s="2" t="s">
        <v>4988</v>
      </c>
    </row>
    <row r="1703" spans="1:8">
      <c r="A1703" s="3" t="s">
        <v>2412</v>
      </c>
      <c r="B1703" s="2" t="s">
        <v>2413</v>
      </c>
      <c r="C1703" s="2" t="s">
        <v>4986</v>
      </c>
      <c r="D1703" s="3" t="s">
        <v>4415</v>
      </c>
      <c r="E1703" s="2" t="s">
        <v>4416</v>
      </c>
      <c r="F1703" s="2" t="s">
        <v>4986</v>
      </c>
      <c r="G1703" s="2"/>
      <c r="H1703" s="2" t="s">
        <v>4988</v>
      </c>
    </row>
    <row r="1704" spans="1:8">
      <c r="A1704" s="3" t="s">
        <v>2412</v>
      </c>
      <c r="B1704" s="2" t="s">
        <v>2413</v>
      </c>
      <c r="C1704" s="2" t="s">
        <v>4986</v>
      </c>
      <c r="D1704" s="3" t="s">
        <v>2452</v>
      </c>
      <c r="E1704" s="2" t="s">
        <v>4417</v>
      </c>
      <c r="F1704" s="2" t="s">
        <v>4986</v>
      </c>
      <c r="G1704" s="2"/>
      <c r="H1704" s="2" t="s">
        <v>4988</v>
      </c>
    </row>
    <row r="1705" spans="1:8">
      <c r="A1705" s="3" t="s">
        <v>2412</v>
      </c>
      <c r="B1705" s="2" t="s">
        <v>2413</v>
      </c>
      <c r="C1705" s="2" t="s">
        <v>4986</v>
      </c>
      <c r="D1705" s="3" t="s">
        <v>2454</v>
      </c>
      <c r="E1705" s="2" t="s">
        <v>4418</v>
      </c>
      <c r="F1705" s="2" t="s">
        <v>4986</v>
      </c>
      <c r="G1705" s="2"/>
      <c r="H1705" s="2" t="s">
        <v>4988</v>
      </c>
    </row>
    <row r="1706" spans="1:8">
      <c r="A1706" s="3" t="s">
        <v>2412</v>
      </c>
      <c r="B1706" s="2" t="s">
        <v>2413</v>
      </c>
      <c r="C1706" s="2" t="s">
        <v>4986</v>
      </c>
      <c r="D1706" s="3" t="s">
        <v>4419</v>
      </c>
      <c r="E1706" s="2" t="s">
        <v>4420</v>
      </c>
      <c r="F1706" s="2" t="s">
        <v>4986</v>
      </c>
      <c r="G1706" s="2"/>
      <c r="H1706" s="2" t="s">
        <v>4988</v>
      </c>
    </row>
    <row r="1707" spans="1:8">
      <c r="A1707" s="3" t="s">
        <v>2412</v>
      </c>
      <c r="B1707" s="2" t="s">
        <v>2413</v>
      </c>
      <c r="C1707" s="2" t="s">
        <v>4986</v>
      </c>
      <c r="D1707" s="3" t="s">
        <v>4421</v>
      </c>
      <c r="E1707" s="2" t="s">
        <v>4422</v>
      </c>
      <c r="F1707" s="2" t="s">
        <v>4986</v>
      </c>
      <c r="G1707" s="2"/>
      <c r="H1707" s="2" t="s">
        <v>4988</v>
      </c>
    </row>
    <row r="1708" spans="1:8">
      <c r="A1708" s="3" t="s">
        <v>2414</v>
      </c>
      <c r="B1708" s="2" t="s">
        <v>2415</v>
      </c>
      <c r="C1708" s="2" t="s">
        <v>4986</v>
      </c>
      <c r="D1708" s="3" t="s">
        <v>4369</v>
      </c>
      <c r="E1708" s="2" t="s">
        <v>4370</v>
      </c>
      <c r="F1708" s="2" t="s">
        <v>4986</v>
      </c>
      <c r="G1708" s="2"/>
      <c r="H1708" s="2" t="s">
        <v>4988</v>
      </c>
    </row>
    <row r="1709" spans="1:8">
      <c r="A1709" s="3" t="s">
        <v>2414</v>
      </c>
      <c r="B1709" s="2" t="s">
        <v>2415</v>
      </c>
      <c r="C1709" s="2" t="s">
        <v>4986</v>
      </c>
      <c r="D1709" s="3" t="s">
        <v>4415</v>
      </c>
      <c r="E1709" s="2" t="s">
        <v>4416</v>
      </c>
      <c r="F1709" s="2" t="s">
        <v>4986</v>
      </c>
      <c r="G1709" s="2"/>
      <c r="H1709" s="2" t="s">
        <v>4988</v>
      </c>
    </row>
    <row r="1710" spans="1:8">
      <c r="A1710" s="3" t="s">
        <v>2414</v>
      </c>
      <c r="B1710" s="2" t="s">
        <v>2415</v>
      </c>
      <c r="C1710" s="2" t="s">
        <v>4986</v>
      </c>
      <c r="D1710" s="3" t="s">
        <v>2452</v>
      </c>
      <c r="E1710" s="2" t="s">
        <v>4417</v>
      </c>
      <c r="F1710" s="2" t="s">
        <v>4986</v>
      </c>
      <c r="G1710" s="2"/>
      <c r="H1710" s="2" t="s">
        <v>4988</v>
      </c>
    </row>
    <row r="1711" spans="1:8">
      <c r="A1711" s="3" t="s">
        <v>2414</v>
      </c>
      <c r="B1711" s="2" t="s">
        <v>2415</v>
      </c>
      <c r="C1711" s="2" t="s">
        <v>4986</v>
      </c>
      <c r="D1711" s="3" t="s">
        <v>2454</v>
      </c>
      <c r="E1711" s="2" t="s">
        <v>4418</v>
      </c>
      <c r="F1711" s="2" t="s">
        <v>4986</v>
      </c>
      <c r="G1711" s="2"/>
      <c r="H1711" s="2" t="s">
        <v>4988</v>
      </c>
    </row>
    <row r="1712" spans="1:8">
      <c r="A1712" s="3" t="s">
        <v>2414</v>
      </c>
      <c r="B1712" s="2" t="s">
        <v>2415</v>
      </c>
      <c r="C1712" s="2" t="s">
        <v>4986</v>
      </c>
      <c r="D1712" s="3" t="s">
        <v>4419</v>
      </c>
      <c r="E1712" s="2" t="s">
        <v>4420</v>
      </c>
      <c r="F1712" s="2" t="s">
        <v>4986</v>
      </c>
      <c r="G1712" s="2"/>
      <c r="H1712" s="2" t="s">
        <v>4988</v>
      </c>
    </row>
    <row r="1713" spans="1:8">
      <c r="A1713" s="3" t="s">
        <v>2414</v>
      </c>
      <c r="B1713" s="2" t="s">
        <v>2415</v>
      </c>
      <c r="C1713" s="2" t="s">
        <v>4986</v>
      </c>
      <c r="D1713" s="3" t="s">
        <v>4421</v>
      </c>
      <c r="E1713" s="2" t="s">
        <v>4422</v>
      </c>
      <c r="F1713" s="2" t="s">
        <v>4986</v>
      </c>
      <c r="G1713" s="2"/>
      <c r="H1713" s="2" t="s">
        <v>4988</v>
      </c>
    </row>
    <row r="1714" spans="1:8">
      <c r="A1714" s="3" t="s">
        <v>2416</v>
      </c>
      <c r="B1714" s="2" t="s">
        <v>2417</v>
      </c>
      <c r="C1714" s="2" t="s">
        <v>4986</v>
      </c>
      <c r="D1714" s="3" t="s">
        <v>4374</v>
      </c>
      <c r="E1714" s="2" t="s">
        <v>4375</v>
      </c>
      <c r="F1714" s="2" t="s">
        <v>4986</v>
      </c>
      <c r="G1714" s="2"/>
      <c r="H1714" s="2" t="s">
        <v>4988</v>
      </c>
    </row>
    <row r="1715" spans="1:8">
      <c r="A1715" s="3" t="s">
        <v>2416</v>
      </c>
      <c r="B1715" s="2" t="s">
        <v>2417</v>
      </c>
      <c r="C1715" s="2" t="s">
        <v>4986</v>
      </c>
      <c r="D1715" s="3" t="s">
        <v>4411</v>
      </c>
      <c r="E1715" s="2" t="s">
        <v>4412</v>
      </c>
      <c r="F1715" s="2" t="s">
        <v>4986</v>
      </c>
      <c r="G1715" s="2"/>
      <c r="H1715" s="2" t="s">
        <v>4988</v>
      </c>
    </row>
    <row r="1716" spans="1:8">
      <c r="A1716" s="3" t="s">
        <v>2416</v>
      </c>
      <c r="B1716" s="2" t="s">
        <v>2417</v>
      </c>
      <c r="C1716" s="2" t="s">
        <v>4986</v>
      </c>
      <c r="D1716" s="3" t="s">
        <v>2452</v>
      </c>
      <c r="E1716" s="2" t="s">
        <v>4417</v>
      </c>
      <c r="F1716" s="2" t="s">
        <v>4986</v>
      </c>
      <c r="G1716" s="2"/>
      <c r="H1716" s="2" t="s">
        <v>4988</v>
      </c>
    </row>
    <row r="1717" spans="1:8">
      <c r="A1717" s="3" t="s">
        <v>2416</v>
      </c>
      <c r="B1717" s="2" t="s">
        <v>2417</v>
      </c>
      <c r="C1717" s="2" t="s">
        <v>4986</v>
      </c>
      <c r="D1717" s="3" t="s">
        <v>2454</v>
      </c>
      <c r="E1717" s="2" t="s">
        <v>4418</v>
      </c>
      <c r="F1717" s="2" t="s">
        <v>4986</v>
      </c>
      <c r="G1717" s="2"/>
      <c r="H1717" s="2" t="s">
        <v>4988</v>
      </c>
    </row>
    <row r="1718" spans="1:8">
      <c r="A1718" s="3" t="s">
        <v>2416</v>
      </c>
      <c r="B1718" s="2" t="s">
        <v>2417</v>
      </c>
      <c r="C1718" s="2" t="s">
        <v>4986</v>
      </c>
      <c r="D1718" s="3" t="s">
        <v>4419</v>
      </c>
      <c r="E1718" s="2" t="s">
        <v>4420</v>
      </c>
      <c r="F1718" s="2" t="s">
        <v>4986</v>
      </c>
      <c r="G1718" s="2"/>
      <c r="H1718" s="2" t="s">
        <v>4988</v>
      </c>
    </row>
    <row r="1719" spans="1:8">
      <c r="A1719" s="3" t="s">
        <v>2416</v>
      </c>
      <c r="B1719" s="2" t="s">
        <v>2417</v>
      </c>
      <c r="C1719" s="2" t="s">
        <v>4986</v>
      </c>
      <c r="D1719" s="3" t="s">
        <v>4421</v>
      </c>
      <c r="E1719" s="2" t="s">
        <v>4422</v>
      </c>
      <c r="F1719" s="2" t="s">
        <v>4986</v>
      </c>
      <c r="G1719" s="2"/>
      <c r="H1719" s="2" t="s">
        <v>4988</v>
      </c>
    </row>
    <row r="1720" spans="1:8">
      <c r="A1720" s="3" t="s">
        <v>2418</v>
      </c>
      <c r="B1720" s="2" t="s">
        <v>2419</v>
      </c>
      <c r="C1720" s="2" t="s">
        <v>4986</v>
      </c>
      <c r="D1720" s="3" t="s">
        <v>4371</v>
      </c>
      <c r="E1720" s="2" t="s">
        <v>4372</v>
      </c>
      <c r="F1720" s="2" t="s">
        <v>4986</v>
      </c>
      <c r="G1720" s="2"/>
      <c r="H1720" s="2" t="s">
        <v>4988</v>
      </c>
    </row>
    <row r="1721" spans="1:8">
      <c r="A1721" s="3" t="s">
        <v>2418</v>
      </c>
      <c r="B1721" s="2" t="s">
        <v>2419</v>
      </c>
      <c r="C1721" s="2" t="s">
        <v>4986</v>
      </c>
      <c r="D1721" s="3" t="s">
        <v>4373</v>
      </c>
      <c r="E1721" s="2" t="s">
        <v>2419</v>
      </c>
      <c r="F1721" s="2" t="s">
        <v>4986</v>
      </c>
      <c r="G1721" s="2"/>
      <c r="H1721" s="2" t="s">
        <v>4988</v>
      </c>
    </row>
    <row r="1722" spans="1:8">
      <c r="A1722" s="3" t="s">
        <v>2418</v>
      </c>
      <c r="B1722" s="2" t="s">
        <v>2419</v>
      </c>
      <c r="C1722" s="2" t="s">
        <v>4986</v>
      </c>
      <c r="D1722" s="3" t="s">
        <v>4415</v>
      </c>
      <c r="E1722" s="2" t="s">
        <v>4416</v>
      </c>
      <c r="F1722" s="2" t="s">
        <v>4986</v>
      </c>
      <c r="G1722" s="2"/>
      <c r="H1722" s="2" t="s">
        <v>4988</v>
      </c>
    </row>
    <row r="1723" spans="1:8">
      <c r="A1723" s="3" t="s">
        <v>2418</v>
      </c>
      <c r="B1723" s="2" t="s">
        <v>2419</v>
      </c>
      <c r="C1723" s="2" t="s">
        <v>4986</v>
      </c>
      <c r="D1723" s="3" t="s">
        <v>2452</v>
      </c>
      <c r="E1723" s="2" t="s">
        <v>4417</v>
      </c>
      <c r="F1723" s="2" t="s">
        <v>4986</v>
      </c>
      <c r="G1723" s="2"/>
      <c r="H1723" s="2" t="s">
        <v>4988</v>
      </c>
    </row>
    <row r="1724" spans="1:8">
      <c r="A1724" s="3" t="s">
        <v>2418</v>
      </c>
      <c r="B1724" s="2" t="s">
        <v>2419</v>
      </c>
      <c r="C1724" s="2" t="s">
        <v>4986</v>
      </c>
      <c r="D1724" s="3" t="s">
        <v>2454</v>
      </c>
      <c r="E1724" s="2" t="s">
        <v>4418</v>
      </c>
      <c r="F1724" s="2" t="s">
        <v>4986</v>
      </c>
      <c r="G1724" s="2"/>
      <c r="H1724" s="2" t="s">
        <v>4988</v>
      </c>
    </row>
    <row r="1725" spans="1:8">
      <c r="A1725" s="3" t="s">
        <v>2418</v>
      </c>
      <c r="B1725" s="2" t="s">
        <v>2419</v>
      </c>
      <c r="C1725" s="2" t="s">
        <v>4986</v>
      </c>
      <c r="D1725" s="3" t="s">
        <v>4419</v>
      </c>
      <c r="E1725" s="2" t="s">
        <v>4420</v>
      </c>
      <c r="F1725" s="2" t="s">
        <v>4986</v>
      </c>
      <c r="G1725" s="2"/>
      <c r="H1725" s="2" t="s">
        <v>4988</v>
      </c>
    </row>
    <row r="1726" spans="1:8">
      <c r="A1726" s="3" t="s">
        <v>2418</v>
      </c>
      <c r="B1726" s="2" t="s">
        <v>2419</v>
      </c>
      <c r="C1726" s="2" t="s">
        <v>4986</v>
      </c>
      <c r="D1726" s="3" t="s">
        <v>4421</v>
      </c>
      <c r="E1726" s="2" t="s">
        <v>4422</v>
      </c>
      <c r="F1726" s="2" t="s">
        <v>4986</v>
      </c>
      <c r="G1726" s="2"/>
      <c r="H1726" s="2" t="s">
        <v>4988</v>
      </c>
    </row>
    <row r="1727" spans="1:8">
      <c r="A1727" s="3" t="s">
        <v>2420</v>
      </c>
      <c r="B1727" s="2" t="s">
        <v>2421</v>
      </c>
      <c r="C1727" s="2" t="s">
        <v>4986</v>
      </c>
      <c r="D1727" s="3" t="s">
        <v>2422</v>
      </c>
      <c r="E1727" s="2" t="s">
        <v>4378</v>
      </c>
      <c r="F1727" s="2" t="s">
        <v>4986</v>
      </c>
      <c r="G1727" s="2"/>
      <c r="H1727" s="2" t="s">
        <v>4988</v>
      </c>
    </row>
    <row r="1728" spans="1:8">
      <c r="A1728" s="3" t="s">
        <v>2420</v>
      </c>
      <c r="B1728" s="2" t="s">
        <v>2421</v>
      </c>
      <c r="C1728" s="2" t="s">
        <v>4986</v>
      </c>
      <c r="D1728" s="3" t="s">
        <v>4415</v>
      </c>
      <c r="E1728" s="2" t="s">
        <v>4416</v>
      </c>
      <c r="F1728" s="2" t="s">
        <v>4986</v>
      </c>
      <c r="G1728" s="2"/>
      <c r="H1728" s="2" t="s">
        <v>4988</v>
      </c>
    </row>
    <row r="1729" spans="1:8">
      <c r="A1729" s="3" t="s">
        <v>2420</v>
      </c>
      <c r="B1729" s="2" t="s">
        <v>2421</v>
      </c>
      <c r="C1729" s="2" t="s">
        <v>4986</v>
      </c>
      <c r="D1729" s="3" t="s">
        <v>2452</v>
      </c>
      <c r="E1729" s="2" t="s">
        <v>4417</v>
      </c>
      <c r="F1729" s="2" t="s">
        <v>4986</v>
      </c>
      <c r="G1729" s="2"/>
      <c r="H1729" s="2" t="s">
        <v>4988</v>
      </c>
    </row>
    <row r="1730" spans="1:8">
      <c r="A1730" s="3" t="s">
        <v>2420</v>
      </c>
      <c r="B1730" s="2" t="s">
        <v>2421</v>
      </c>
      <c r="C1730" s="2" t="s">
        <v>4986</v>
      </c>
      <c r="D1730" s="3" t="s">
        <v>2454</v>
      </c>
      <c r="E1730" s="2" t="s">
        <v>4418</v>
      </c>
      <c r="F1730" s="2" t="s">
        <v>4986</v>
      </c>
      <c r="G1730" s="2"/>
      <c r="H1730" s="2" t="s">
        <v>4988</v>
      </c>
    </row>
    <row r="1731" spans="1:8">
      <c r="A1731" s="3" t="s">
        <v>2420</v>
      </c>
      <c r="B1731" s="2" t="s">
        <v>2421</v>
      </c>
      <c r="C1731" s="2" t="s">
        <v>4986</v>
      </c>
      <c r="D1731" s="3" t="s">
        <v>4419</v>
      </c>
      <c r="E1731" s="2" t="s">
        <v>4420</v>
      </c>
      <c r="F1731" s="2" t="s">
        <v>4986</v>
      </c>
      <c r="G1731" s="2"/>
      <c r="H1731" s="2" t="s">
        <v>4988</v>
      </c>
    </row>
    <row r="1732" spans="1:8">
      <c r="A1732" s="3" t="s">
        <v>2420</v>
      </c>
      <c r="B1732" s="2" t="s">
        <v>2421</v>
      </c>
      <c r="C1732" s="2" t="s">
        <v>4986</v>
      </c>
      <c r="D1732" s="3" t="s">
        <v>4421</v>
      </c>
      <c r="E1732" s="2" t="s">
        <v>4422</v>
      </c>
      <c r="F1732" s="2" t="s">
        <v>4986</v>
      </c>
      <c r="G1732" s="2"/>
      <c r="H1732" s="2" t="s">
        <v>4988</v>
      </c>
    </row>
    <row r="1733" spans="1:8">
      <c r="A1733" s="3" t="s">
        <v>2422</v>
      </c>
      <c r="B1733" s="2" t="s">
        <v>2423</v>
      </c>
      <c r="C1733" s="2" t="s">
        <v>4986</v>
      </c>
      <c r="D1733" s="3" t="s">
        <v>4381</v>
      </c>
      <c r="E1733" s="2" t="s">
        <v>4382</v>
      </c>
      <c r="F1733" s="2" t="s">
        <v>4986</v>
      </c>
      <c r="G1733" s="2"/>
      <c r="H1733" s="2" t="s">
        <v>4988</v>
      </c>
    </row>
    <row r="1734" spans="1:8">
      <c r="A1734" s="3" t="s">
        <v>2422</v>
      </c>
      <c r="B1734" s="2" t="s">
        <v>2423</v>
      </c>
      <c r="C1734" s="2" t="s">
        <v>4986</v>
      </c>
      <c r="D1734" s="3" t="s">
        <v>4409</v>
      </c>
      <c r="E1734" s="2" t="s">
        <v>4410</v>
      </c>
      <c r="F1734" s="2" t="s">
        <v>4986</v>
      </c>
      <c r="G1734" s="2"/>
      <c r="H1734" s="2" t="s">
        <v>4988</v>
      </c>
    </row>
    <row r="1735" spans="1:8">
      <c r="A1735" s="3" t="s">
        <v>2422</v>
      </c>
      <c r="B1735" s="2" t="s">
        <v>2423</v>
      </c>
      <c r="C1735" s="2" t="s">
        <v>4986</v>
      </c>
      <c r="D1735" s="3" t="s">
        <v>4415</v>
      </c>
      <c r="E1735" s="2" t="s">
        <v>4416</v>
      </c>
      <c r="F1735" s="2" t="s">
        <v>4986</v>
      </c>
      <c r="G1735" s="2"/>
      <c r="H1735" s="2" t="s">
        <v>4988</v>
      </c>
    </row>
    <row r="1736" spans="1:8">
      <c r="A1736" s="3" t="s">
        <v>2422</v>
      </c>
      <c r="B1736" s="2" t="s">
        <v>2423</v>
      </c>
      <c r="C1736" s="2" t="s">
        <v>4986</v>
      </c>
      <c r="D1736" s="3" t="s">
        <v>2452</v>
      </c>
      <c r="E1736" s="2" t="s">
        <v>4417</v>
      </c>
      <c r="F1736" s="2" t="s">
        <v>4986</v>
      </c>
      <c r="G1736" s="2"/>
      <c r="H1736" s="2" t="s">
        <v>4988</v>
      </c>
    </row>
    <row r="1737" spans="1:8">
      <c r="A1737" s="3" t="s">
        <v>2422</v>
      </c>
      <c r="B1737" s="2" t="s">
        <v>2423</v>
      </c>
      <c r="C1737" s="2" t="s">
        <v>4986</v>
      </c>
      <c r="D1737" s="3" t="s">
        <v>2454</v>
      </c>
      <c r="E1737" s="2" t="s">
        <v>4418</v>
      </c>
      <c r="F1737" s="2" t="s">
        <v>4986</v>
      </c>
      <c r="G1737" s="2"/>
      <c r="H1737" s="2" t="s">
        <v>4988</v>
      </c>
    </row>
    <row r="1738" spans="1:8">
      <c r="A1738" s="3" t="s">
        <v>2422</v>
      </c>
      <c r="B1738" s="2" t="s">
        <v>2423</v>
      </c>
      <c r="C1738" s="2" t="s">
        <v>4986</v>
      </c>
      <c r="D1738" s="3" t="s">
        <v>4419</v>
      </c>
      <c r="E1738" s="2" t="s">
        <v>4420</v>
      </c>
      <c r="F1738" s="2" t="s">
        <v>4986</v>
      </c>
      <c r="G1738" s="2"/>
      <c r="H1738" s="2" t="s">
        <v>4988</v>
      </c>
    </row>
    <row r="1739" spans="1:8">
      <c r="A1739" s="3" t="s">
        <v>2422</v>
      </c>
      <c r="B1739" s="2" t="s">
        <v>2423</v>
      </c>
      <c r="C1739" s="2" t="s">
        <v>4986</v>
      </c>
      <c r="D1739" s="3" t="s">
        <v>4421</v>
      </c>
      <c r="E1739" s="2" t="s">
        <v>4422</v>
      </c>
      <c r="F1739" s="2" t="s">
        <v>4986</v>
      </c>
      <c r="G1739" s="2"/>
      <c r="H1739" s="2" t="s">
        <v>4988</v>
      </c>
    </row>
    <row r="1740" spans="1:8">
      <c r="A1740" s="3" t="s">
        <v>2424</v>
      </c>
      <c r="B1740" s="2" t="s">
        <v>2425</v>
      </c>
      <c r="C1740" s="2" t="s">
        <v>4986</v>
      </c>
      <c r="D1740" s="3" t="s">
        <v>2426</v>
      </c>
      <c r="E1740" s="2" t="s">
        <v>4384</v>
      </c>
      <c r="F1740" s="2" t="s">
        <v>4986</v>
      </c>
      <c r="G1740" s="2"/>
      <c r="H1740" s="2" t="s">
        <v>4988</v>
      </c>
    </row>
    <row r="1741" spans="1:8">
      <c r="A1741" s="3" t="s">
        <v>2424</v>
      </c>
      <c r="B1741" s="2" t="s">
        <v>2425</v>
      </c>
      <c r="C1741" s="2" t="s">
        <v>4986</v>
      </c>
      <c r="D1741" s="3" t="s">
        <v>4415</v>
      </c>
      <c r="E1741" s="2" t="s">
        <v>4416</v>
      </c>
      <c r="F1741" s="2" t="s">
        <v>4986</v>
      </c>
      <c r="G1741" s="2"/>
      <c r="H1741" s="2" t="s">
        <v>4988</v>
      </c>
    </row>
    <row r="1742" spans="1:8">
      <c r="A1742" s="3" t="s">
        <v>2424</v>
      </c>
      <c r="B1742" s="2" t="s">
        <v>2425</v>
      </c>
      <c r="C1742" s="2" t="s">
        <v>4986</v>
      </c>
      <c r="D1742" s="3" t="s">
        <v>2452</v>
      </c>
      <c r="E1742" s="2" t="s">
        <v>4417</v>
      </c>
      <c r="F1742" s="2" t="s">
        <v>4986</v>
      </c>
      <c r="G1742" s="2"/>
      <c r="H1742" s="2" t="s">
        <v>4988</v>
      </c>
    </row>
    <row r="1743" spans="1:8">
      <c r="A1743" s="3" t="s">
        <v>2424</v>
      </c>
      <c r="B1743" s="2" t="s">
        <v>2425</v>
      </c>
      <c r="C1743" s="2" t="s">
        <v>4986</v>
      </c>
      <c r="D1743" s="3" t="s">
        <v>2454</v>
      </c>
      <c r="E1743" s="2" t="s">
        <v>4418</v>
      </c>
      <c r="F1743" s="2" t="s">
        <v>4986</v>
      </c>
      <c r="G1743" s="2"/>
      <c r="H1743" s="2" t="s">
        <v>4988</v>
      </c>
    </row>
    <row r="1744" spans="1:8">
      <c r="A1744" s="3" t="s">
        <v>2424</v>
      </c>
      <c r="B1744" s="2" t="s">
        <v>2425</v>
      </c>
      <c r="C1744" s="2" t="s">
        <v>4986</v>
      </c>
      <c r="D1744" s="3" t="s">
        <v>4419</v>
      </c>
      <c r="E1744" s="2" t="s">
        <v>4420</v>
      </c>
      <c r="F1744" s="2" t="s">
        <v>4986</v>
      </c>
      <c r="G1744" s="2"/>
      <c r="H1744" s="2" t="s">
        <v>4988</v>
      </c>
    </row>
    <row r="1745" spans="1:8">
      <c r="A1745" s="3" t="s">
        <v>2424</v>
      </c>
      <c r="B1745" s="2" t="s">
        <v>2425</v>
      </c>
      <c r="C1745" s="2" t="s">
        <v>4986</v>
      </c>
      <c r="D1745" s="3" t="s">
        <v>4421</v>
      </c>
      <c r="E1745" s="2" t="s">
        <v>4422</v>
      </c>
      <c r="F1745" s="2" t="s">
        <v>4986</v>
      </c>
      <c r="G1745" s="2"/>
      <c r="H1745" s="2" t="s">
        <v>4988</v>
      </c>
    </row>
    <row r="1746" spans="1:8">
      <c r="A1746" s="3" t="s">
        <v>2426</v>
      </c>
      <c r="B1746" s="2" t="s">
        <v>2427</v>
      </c>
      <c r="C1746" s="2" t="s">
        <v>4986</v>
      </c>
      <c r="D1746" s="3" t="s">
        <v>2428</v>
      </c>
      <c r="E1746" s="2" t="s">
        <v>2427</v>
      </c>
      <c r="F1746" s="2" t="s">
        <v>4986</v>
      </c>
      <c r="G1746" s="2"/>
      <c r="H1746" s="2" t="s">
        <v>4988</v>
      </c>
    </row>
    <row r="1747" spans="1:8">
      <c r="A1747" s="3" t="s">
        <v>2426</v>
      </c>
      <c r="B1747" s="2" t="s">
        <v>2427</v>
      </c>
      <c r="C1747" s="2" t="s">
        <v>4986</v>
      </c>
      <c r="D1747" s="3" t="s">
        <v>4415</v>
      </c>
      <c r="E1747" s="2" t="s">
        <v>4416</v>
      </c>
      <c r="F1747" s="2" t="s">
        <v>4986</v>
      </c>
      <c r="G1747" s="2"/>
      <c r="H1747" s="2" t="s">
        <v>4988</v>
      </c>
    </row>
    <row r="1748" spans="1:8">
      <c r="A1748" s="3" t="s">
        <v>2426</v>
      </c>
      <c r="B1748" s="2" t="s">
        <v>2427</v>
      </c>
      <c r="C1748" s="2" t="s">
        <v>4986</v>
      </c>
      <c r="D1748" s="3" t="s">
        <v>2452</v>
      </c>
      <c r="E1748" s="2" t="s">
        <v>4417</v>
      </c>
      <c r="F1748" s="2" t="s">
        <v>4986</v>
      </c>
      <c r="G1748" s="2"/>
      <c r="H1748" s="2" t="s">
        <v>4988</v>
      </c>
    </row>
    <row r="1749" spans="1:8">
      <c r="A1749" s="3" t="s">
        <v>2426</v>
      </c>
      <c r="B1749" s="2" t="s">
        <v>2427</v>
      </c>
      <c r="C1749" s="2" t="s">
        <v>4986</v>
      </c>
      <c r="D1749" s="3" t="s">
        <v>2454</v>
      </c>
      <c r="E1749" s="2" t="s">
        <v>4418</v>
      </c>
      <c r="F1749" s="2" t="s">
        <v>4986</v>
      </c>
      <c r="G1749" s="2"/>
      <c r="H1749" s="2" t="s">
        <v>4988</v>
      </c>
    </row>
    <row r="1750" spans="1:8">
      <c r="A1750" s="3" t="s">
        <v>2426</v>
      </c>
      <c r="B1750" s="2" t="s">
        <v>2427</v>
      </c>
      <c r="C1750" s="2" t="s">
        <v>4986</v>
      </c>
      <c r="D1750" s="3" t="s">
        <v>4419</v>
      </c>
      <c r="E1750" s="2" t="s">
        <v>4420</v>
      </c>
      <c r="F1750" s="2" t="s">
        <v>4986</v>
      </c>
      <c r="G1750" s="2"/>
      <c r="H1750" s="2" t="s">
        <v>4988</v>
      </c>
    </row>
    <row r="1751" spans="1:8">
      <c r="A1751" s="3" t="s">
        <v>2426</v>
      </c>
      <c r="B1751" s="2" t="s">
        <v>2427</v>
      </c>
      <c r="C1751" s="2" t="s">
        <v>4986</v>
      </c>
      <c r="D1751" s="3" t="s">
        <v>4421</v>
      </c>
      <c r="E1751" s="2" t="s">
        <v>4422</v>
      </c>
      <c r="F1751" s="2" t="s">
        <v>4986</v>
      </c>
      <c r="G1751" s="2"/>
      <c r="H1751" s="2" t="s">
        <v>4988</v>
      </c>
    </row>
    <row r="1752" spans="1:8">
      <c r="A1752" s="3" t="s">
        <v>2428</v>
      </c>
      <c r="B1752" s="2" t="s">
        <v>2429</v>
      </c>
      <c r="C1752" s="2" t="s">
        <v>4986</v>
      </c>
      <c r="D1752" s="3" t="s">
        <v>4385</v>
      </c>
      <c r="E1752" s="2" t="s">
        <v>4386</v>
      </c>
      <c r="F1752" s="2" t="s">
        <v>4986</v>
      </c>
      <c r="G1752" s="2"/>
      <c r="H1752" s="2" t="s">
        <v>4988</v>
      </c>
    </row>
    <row r="1753" spans="1:8">
      <c r="A1753" s="3" t="s">
        <v>2428</v>
      </c>
      <c r="B1753" s="2" t="s">
        <v>2429</v>
      </c>
      <c r="C1753" s="2" t="s">
        <v>4986</v>
      </c>
      <c r="D1753" s="3" t="s">
        <v>4415</v>
      </c>
      <c r="E1753" s="2" t="s">
        <v>4416</v>
      </c>
      <c r="F1753" s="2" t="s">
        <v>4986</v>
      </c>
      <c r="G1753" s="2"/>
      <c r="H1753" s="2" t="s">
        <v>4988</v>
      </c>
    </row>
    <row r="1754" spans="1:8">
      <c r="A1754" s="3" t="s">
        <v>2428</v>
      </c>
      <c r="B1754" s="2" t="s">
        <v>2429</v>
      </c>
      <c r="C1754" s="2" t="s">
        <v>4986</v>
      </c>
      <c r="D1754" s="3" t="s">
        <v>2452</v>
      </c>
      <c r="E1754" s="2" t="s">
        <v>4417</v>
      </c>
      <c r="F1754" s="2" t="s">
        <v>4986</v>
      </c>
      <c r="G1754" s="2"/>
      <c r="H1754" s="2" t="s">
        <v>4988</v>
      </c>
    </row>
    <row r="1755" spans="1:8">
      <c r="A1755" s="3" t="s">
        <v>2428</v>
      </c>
      <c r="B1755" s="2" t="s">
        <v>2429</v>
      </c>
      <c r="C1755" s="2" t="s">
        <v>4986</v>
      </c>
      <c r="D1755" s="3" t="s">
        <v>2454</v>
      </c>
      <c r="E1755" s="2" t="s">
        <v>4418</v>
      </c>
      <c r="F1755" s="2" t="s">
        <v>4986</v>
      </c>
      <c r="G1755" s="2"/>
      <c r="H1755" s="2" t="s">
        <v>4988</v>
      </c>
    </row>
    <row r="1756" spans="1:8">
      <c r="A1756" s="3" t="s">
        <v>2428</v>
      </c>
      <c r="B1756" s="2" t="s">
        <v>2429</v>
      </c>
      <c r="C1756" s="2" t="s">
        <v>4986</v>
      </c>
      <c r="D1756" s="3" t="s">
        <v>4419</v>
      </c>
      <c r="E1756" s="2" t="s">
        <v>4420</v>
      </c>
      <c r="F1756" s="2" t="s">
        <v>4986</v>
      </c>
      <c r="G1756" s="2"/>
      <c r="H1756" s="2" t="s">
        <v>4988</v>
      </c>
    </row>
    <row r="1757" spans="1:8">
      <c r="A1757" s="3" t="s">
        <v>2428</v>
      </c>
      <c r="B1757" s="2" t="s">
        <v>2429</v>
      </c>
      <c r="C1757" s="2" t="s">
        <v>4986</v>
      </c>
      <c r="D1757" s="3" t="s">
        <v>4421</v>
      </c>
      <c r="E1757" s="2" t="s">
        <v>4422</v>
      </c>
      <c r="F1757" s="2" t="s">
        <v>4986</v>
      </c>
      <c r="G1757" s="2"/>
      <c r="H1757" s="2" t="s">
        <v>4988</v>
      </c>
    </row>
    <row r="1758" spans="1:8">
      <c r="A1758" s="3" t="s">
        <v>2430</v>
      </c>
      <c r="B1758" s="2" t="s">
        <v>2431</v>
      </c>
      <c r="C1758" s="2" t="s">
        <v>4986</v>
      </c>
      <c r="D1758" s="3" t="s">
        <v>4374</v>
      </c>
      <c r="E1758" s="2" t="s">
        <v>4375</v>
      </c>
      <c r="F1758" s="2" t="s">
        <v>4986</v>
      </c>
      <c r="G1758" s="2"/>
      <c r="H1758" s="2" t="s">
        <v>4988</v>
      </c>
    </row>
    <row r="1759" spans="1:8">
      <c r="A1759" s="3" t="s">
        <v>2430</v>
      </c>
      <c r="B1759" s="2" t="s">
        <v>2431</v>
      </c>
      <c r="C1759" s="2" t="s">
        <v>4986</v>
      </c>
      <c r="D1759" s="3" t="s">
        <v>2430</v>
      </c>
      <c r="E1759" s="2" t="s">
        <v>4387</v>
      </c>
      <c r="F1759" s="2" t="s">
        <v>4986</v>
      </c>
      <c r="G1759" s="2"/>
      <c r="H1759" s="2" t="s">
        <v>4988</v>
      </c>
    </row>
    <row r="1760" spans="1:8">
      <c r="A1760" s="3" t="s">
        <v>2430</v>
      </c>
      <c r="B1760" s="2" t="s">
        <v>2431</v>
      </c>
      <c r="C1760" s="2" t="s">
        <v>4986</v>
      </c>
      <c r="D1760" s="3" t="s">
        <v>4415</v>
      </c>
      <c r="E1760" s="2" t="s">
        <v>4416</v>
      </c>
      <c r="F1760" s="2" t="s">
        <v>4986</v>
      </c>
      <c r="G1760" s="2"/>
      <c r="H1760" s="2" t="s">
        <v>4988</v>
      </c>
    </row>
    <row r="1761" spans="1:8">
      <c r="A1761" s="3" t="s">
        <v>2430</v>
      </c>
      <c r="B1761" s="2" t="s">
        <v>2431</v>
      </c>
      <c r="C1761" s="2" t="s">
        <v>4986</v>
      </c>
      <c r="D1761" s="3" t="s">
        <v>2452</v>
      </c>
      <c r="E1761" s="2" t="s">
        <v>4417</v>
      </c>
      <c r="F1761" s="2" t="s">
        <v>4986</v>
      </c>
      <c r="G1761" s="2"/>
      <c r="H1761" s="2" t="s">
        <v>4988</v>
      </c>
    </row>
    <row r="1762" spans="1:8">
      <c r="A1762" s="3" t="s">
        <v>2430</v>
      </c>
      <c r="B1762" s="2" t="s">
        <v>2431</v>
      </c>
      <c r="C1762" s="2" t="s">
        <v>4986</v>
      </c>
      <c r="D1762" s="3" t="s">
        <v>2454</v>
      </c>
      <c r="E1762" s="2" t="s">
        <v>4418</v>
      </c>
      <c r="F1762" s="2" t="s">
        <v>4986</v>
      </c>
      <c r="G1762" s="2"/>
      <c r="H1762" s="2" t="s">
        <v>4988</v>
      </c>
    </row>
    <row r="1763" spans="1:8">
      <c r="A1763" s="3" t="s">
        <v>2430</v>
      </c>
      <c r="B1763" s="2" t="s">
        <v>2431</v>
      </c>
      <c r="C1763" s="2" t="s">
        <v>4986</v>
      </c>
      <c r="D1763" s="3" t="s">
        <v>4419</v>
      </c>
      <c r="E1763" s="2" t="s">
        <v>4420</v>
      </c>
      <c r="F1763" s="2" t="s">
        <v>4986</v>
      </c>
      <c r="G1763" s="2"/>
      <c r="H1763" s="2" t="s">
        <v>4988</v>
      </c>
    </row>
    <row r="1764" spans="1:8">
      <c r="A1764" s="3" t="s">
        <v>2430</v>
      </c>
      <c r="B1764" s="2" t="s">
        <v>2431</v>
      </c>
      <c r="C1764" s="2" t="s">
        <v>4986</v>
      </c>
      <c r="D1764" s="3" t="s">
        <v>4421</v>
      </c>
      <c r="E1764" s="2" t="s">
        <v>4422</v>
      </c>
      <c r="F1764" s="2" t="s">
        <v>4986</v>
      </c>
      <c r="G1764" s="2"/>
      <c r="H1764" s="2" t="s">
        <v>4988</v>
      </c>
    </row>
    <row r="1765" spans="1:8">
      <c r="A1765" s="3" t="s">
        <v>2430</v>
      </c>
      <c r="B1765" s="2" t="s">
        <v>2431</v>
      </c>
      <c r="C1765" s="2" t="s">
        <v>4986</v>
      </c>
      <c r="D1765" s="3" t="s">
        <v>4423</v>
      </c>
      <c r="E1765" s="2" t="s">
        <v>4424</v>
      </c>
      <c r="F1765" s="2" t="s">
        <v>4986</v>
      </c>
      <c r="G1765" s="2"/>
      <c r="H1765" s="2" t="s">
        <v>4988</v>
      </c>
    </row>
    <row r="1766" spans="1:8">
      <c r="A1766" s="3" t="s">
        <v>2432</v>
      </c>
      <c r="B1766" s="2" t="s">
        <v>2433</v>
      </c>
      <c r="C1766" s="2" t="s">
        <v>4986</v>
      </c>
      <c r="D1766" s="3" t="s">
        <v>2432</v>
      </c>
      <c r="E1766" s="2" t="s">
        <v>2433</v>
      </c>
      <c r="F1766" s="2" t="s">
        <v>4987</v>
      </c>
      <c r="G1766" s="2"/>
      <c r="H1766" s="2" t="s">
        <v>4988</v>
      </c>
    </row>
    <row r="1767" spans="1:8">
      <c r="A1767" s="3" t="s">
        <v>2432</v>
      </c>
      <c r="B1767" s="2" t="s">
        <v>2433</v>
      </c>
      <c r="C1767" s="2" t="s">
        <v>4986</v>
      </c>
      <c r="D1767" s="3" t="s">
        <v>4415</v>
      </c>
      <c r="E1767" s="2" t="s">
        <v>4416</v>
      </c>
      <c r="F1767" s="2" t="s">
        <v>4986</v>
      </c>
      <c r="G1767" s="2"/>
      <c r="H1767" s="2" t="s">
        <v>4988</v>
      </c>
    </row>
    <row r="1768" spans="1:8">
      <c r="A1768" s="3" t="s">
        <v>2432</v>
      </c>
      <c r="B1768" s="2" t="s">
        <v>2433</v>
      </c>
      <c r="C1768" s="2" t="s">
        <v>4986</v>
      </c>
      <c r="D1768" s="3" t="s">
        <v>2452</v>
      </c>
      <c r="E1768" s="2" t="s">
        <v>4417</v>
      </c>
      <c r="F1768" s="2" t="s">
        <v>4986</v>
      </c>
      <c r="G1768" s="2"/>
      <c r="H1768" s="2" t="s">
        <v>4988</v>
      </c>
    </row>
    <row r="1769" spans="1:8">
      <c r="A1769" s="3" t="s">
        <v>2432</v>
      </c>
      <c r="B1769" s="2" t="s">
        <v>2433</v>
      </c>
      <c r="C1769" s="2" t="s">
        <v>4986</v>
      </c>
      <c r="D1769" s="3" t="s">
        <v>2454</v>
      </c>
      <c r="E1769" s="2" t="s">
        <v>4418</v>
      </c>
      <c r="F1769" s="2" t="s">
        <v>4986</v>
      </c>
      <c r="G1769" s="2"/>
      <c r="H1769" s="2" t="s">
        <v>4988</v>
      </c>
    </row>
    <row r="1770" spans="1:8">
      <c r="A1770" s="3" t="s">
        <v>2432</v>
      </c>
      <c r="B1770" s="2" t="s">
        <v>2433</v>
      </c>
      <c r="C1770" s="2" t="s">
        <v>4986</v>
      </c>
      <c r="D1770" s="3" t="s">
        <v>4419</v>
      </c>
      <c r="E1770" s="2" t="s">
        <v>4420</v>
      </c>
      <c r="F1770" s="2" t="s">
        <v>4986</v>
      </c>
      <c r="G1770" s="2"/>
      <c r="H1770" s="2" t="s">
        <v>4988</v>
      </c>
    </row>
    <row r="1771" spans="1:8">
      <c r="A1771" s="3" t="s">
        <v>2432</v>
      </c>
      <c r="B1771" s="2" t="s">
        <v>2433</v>
      </c>
      <c r="C1771" s="2" t="s">
        <v>4986</v>
      </c>
      <c r="D1771" s="3" t="s">
        <v>4421</v>
      </c>
      <c r="E1771" s="2" t="s">
        <v>4422</v>
      </c>
      <c r="F1771" s="2" t="s">
        <v>4986</v>
      </c>
      <c r="G1771" s="2"/>
      <c r="H1771" s="2" t="s">
        <v>4988</v>
      </c>
    </row>
    <row r="1772" spans="1:8">
      <c r="A1772" s="3" t="s">
        <v>2434</v>
      </c>
      <c r="B1772" s="2" t="s">
        <v>2435</v>
      </c>
      <c r="C1772" s="2" t="s">
        <v>4986</v>
      </c>
      <c r="D1772" s="3" t="s">
        <v>2434</v>
      </c>
      <c r="E1772" s="2" t="s">
        <v>4388</v>
      </c>
      <c r="F1772" s="2" t="s">
        <v>4987</v>
      </c>
      <c r="G1772" s="2"/>
      <c r="H1772" s="2" t="s">
        <v>4988</v>
      </c>
    </row>
    <row r="1773" spans="1:8">
      <c r="A1773" s="3" t="s">
        <v>2434</v>
      </c>
      <c r="B1773" s="2" t="s">
        <v>2435</v>
      </c>
      <c r="C1773" s="2" t="s">
        <v>4986</v>
      </c>
      <c r="D1773" s="3" t="s">
        <v>4413</v>
      </c>
      <c r="E1773" s="2" t="s">
        <v>4414</v>
      </c>
      <c r="F1773" s="2" t="s">
        <v>4986</v>
      </c>
      <c r="G1773" s="2"/>
      <c r="H1773" s="2" t="s">
        <v>4988</v>
      </c>
    </row>
    <row r="1774" spans="1:8">
      <c r="A1774" s="3" t="s">
        <v>2434</v>
      </c>
      <c r="B1774" s="2" t="s">
        <v>2435</v>
      </c>
      <c r="C1774" s="2" t="s">
        <v>4986</v>
      </c>
      <c r="D1774" s="3" t="s">
        <v>4415</v>
      </c>
      <c r="E1774" s="2" t="s">
        <v>4416</v>
      </c>
      <c r="F1774" s="2" t="s">
        <v>4986</v>
      </c>
      <c r="G1774" s="2"/>
      <c r="H1774" s="2" t="s">
        <v>4988</v>
      </c>
    </row>
    <row r="1775" spans="1:8">
      <c r="A1775" s="3" t="s">
        <v>2434</v>
      </c>
      <c r="B1775" s="2" t="s">
        <v>2435</v>
      </c>
      <c r="C1775" s="2" t="s">
        <v>4986</v>
      </c>
      <c r="D1775" s="3" t="s">
        <v>2452</v>
      </c>
      <c r="E1775" s="2" t="s">
        <v>4417</v>
      </c>
      <c r="F1775" s="2" t="s">
        <v>4986</v>
      </c>
      <c r="G1775" s="2"/>
      <c r="H1775" s="2" t="s">
        <v>4988</v>
      </c>
    </row>
    <row r="1776" spans="1:8">
      <c r="A1776" s="3" t="s">
        <v>2434</v>
      </c>
      <c r="B1776" s="2" t="s">
        <v>2435</v>
      </c>
      <c r="C1776" s="2" t="s">
        <v>4986</v>
      </c>
      <c r="D1776" s="3" t="s">
        <v>2454</v>
      </c>
      <c r="E1776" s="2" t="s">
        <v>4418</v>
      </c>
      <c r="F1776" s="2" t="s">
        <v>4986</v>
      </c>
      <c r="G1776" s="2"/>
      <c r="H1776" s="2" t="s">
        <v>4988</v>
      </c>
    </row>
    <row r="1777" spans="1:8">
      <c r="A1777" s="3" t="s">
        <v>2434</v>
      </c>
      <c r="B1777" s="2" t="s">
        <v>2435</v>
      </c>
      <c r="C1777" s="2" t="s">
        <v>4986</v>
      </c>
      <c r="D1777" s="3" t="s">
        <v>4419</v>
      </c>
      <c r="E1777" s="2" t="s">
        <v>4420</v>
      </c>
      <c r="F1777" s="2" t="s">
        <v>4986</v>
      </c>
      <c r="G1777" s="2"/>
      <c r="H1777" s="2" t="s">
        <v>4988</v>
      </c>
    </row>
    <row r="1778" spans="1:8">
      <c r="A1778" s="3" t="s">
        <v>2434</v>
      </c>
      <c r="B1778" s="2" t="s">
        <v>2435</v>
      </c>
      <c r="C1778" s="2" t="s">
        <v>4986</v>
      </c>
      <c r="D1778" s="3" t="s">
        <v>4421</v>
      </c>
      <c r="E1778" s="2" t="s">
        <v>4422</v>
      </c>
      <c r="F1778" s="2" t="s">
        <v>4986</v>
      </c>
      <c r="G1778" s="2"/>
      <c r="H1778" s="2" t="s">
        <v>4988</v>
      </c>
    </row>
    <row r="1779" spans="1:8">
      <c r="A1779" s="3" t="s">
        <v>2436</v>
      </c>
      <c r="B1779" s="2" t="s">
        <v>2437</v>
      </c>
      <c r="C1779" s="2" t="s">
        <v>4986</v>
      </c>
      <c r="D1779" s="3" t="s">
        <v>4389</v>
      </c>
      <c r="E1779" s="2" t="s">
        <v>4390</v>
      </c>
      <c r="F1779" s="2" t="s">
        <v>4986</v>
      </c>
      <c r="G1779" s="2"/>
      <c r="H1779" s="2" t="s">
        <v>4988</v>
      </c>
    </row>
    <row r="1780" spans="1:8">
      <c r="A1780" s="3" t="s">
        <v>2436</v>
      </c>
      <c r="B1780" s="2" t="s">
        <v>2437</v>
      </c>
      <c r="C1780" s="2" t="s">
        <v>4986</v>
      </c>
      <c r="D1780" s="3" t="s">
        <v>4401</v>
      </c>
      <c r="E1780" s="2" t="s">
        <v>4402</v>
      </c>
      <c r="F1780" s="2" t="s">
        <v>4986</v>
      </c>
      <c r="G1780" s="2"/>
      <c r="H1780" s="2" t="s">
        <v>4988</v>
      </c>
    </row>
    <row r="1781" spans="1:8">
      <c r="A1781" s="3" t="s">
        <v>2436</v>
      </c>
      <c r="B1781" s="2" t="s">
        <v>2437</v>
      </c>
      <c r="C1781" s="2" t="s">
        <v>4986</v>
      </c>
      <c r="D1781" s="3" t="s">
        <v>4403</v>
      </c>
      <c r="E1781" s="2" t="s">
        <v>4404</v>
      </c>
      <c r="F1781" s="2" t="s">
        <v>4986</v>
      </c>
      <c r="G1781" s="2"/>
      <c r="H1781" s="2" t="s">
        <v>4988</v>
      </c>
    </row>
    <row r="1782" spans="1:8">
      <c r="A1782" s="3" t="s">
        <v>2436</v>
      </c>
      <c r="B1782" s="2" t="s">
        <v>2437</v>
      </c>
      <c r="C1782" s="2" t="s">
        <v>4986</v>
      </c>
      <c r="D1782" s="3" t="s">
        <v>4415</v>
      </c>
      <c r="E1782" s="2" t="s">
        <v>4416</v>
      </c>
      <c r="F1782" s="2" t="s">
        <v>4986</v>
      </c>
      <c r="G1782" s="2"/>
      <c r="H1782" s="2" t="s">
        <v>4988</v>
      </c>
    </row>
    <row r="1783" spans="1:8">
      <c r="A1783" s="3" t="s">
        <v>2436</v>
      </c>
      <c r="B1783" s="2" t="s">
        <v>2437</v>
      </c>
      <c r="C1783" s="2" t="s">
        <v>4986</v>
      </c>
      <c r="D1783" s="3" t="s">
        <v>2452</v>
      </c>
      <c r="E1783" s="2" t="s">
        <v>4417</v>
      </c>
      <c r="F1783" s="2" t="s">
        <v>4986</v>
      </c>
      <c r="G1783" s="2"/>
      <c r="H1783" s="2" t="s">
        <v>4988</v>
      </c>
    </row>
    <row r="1784" spans="1:8">
      <c r="A1784" s="3" t="s">
        <v>2436</v>
      </c>
      <c r="B1784" s="2" t="s">
        <v>2437</v>
      </c>
      <c r="C1784" s="2" t="s">
        <v>4986</v>
      </c>
      <c r="D1784" s="3" t="s">
        <v>2454</v>
      </c>
      <c r="E1784" s="2" t="s">
        <v>4418</v>
      </c>
      <c r="F1784" s="2" t="s">
        <v>4986</v>
      </c>
      <c r="G1784" s="2"/>
      <c r="H1784" s="2" t="s">
        <v>4988</v>
      </c>
    </row>
    <row r="1785" spans="1:8">
      <c r="A1785" s="3" t="s">
        <v>2436</v>
      </c>
      <c r="B1785" s="2" t="s">
        <v>2437</v>
      </c>
      <c r="C1785" s="2" t="s">
        <v>4986</v>
      </c>
      <c r="D1785" s="3" t="s">
        <v>4419</v>
      </c>
      <c r="E1785" s="2" t="s">
        <v>4420</v>
      </c>
      <c r="F1785" s="2" t="s">
        <v>4986</v>
      </c>
      <c r="G1785" s="2"/>
      <c r="H1785" s="2" t="s">
        <v>4988</v>
      </c>
    </row>
    <row r="1786" spans="1:8">
      <c r="A1786" s="3" t="s">
        <v>2436</v>
      </c>
      <c r="B1786" s="2" t="s">
        <v>2437</v>
      </c>
      <c r="C1786" s="2" t="s">
        <v>4986</v>
      </c>
      <c r="D1786" s="3" t="s">
        <v>4421</v>
      </c>
      <c r="E1786" s="2" t="s">
        <v>4422</v>
      </c>
      <c r="F1786" s="2" t="s">
        <v>4986</v>
      </c>
      <c r="G1786" s="2"/>
      <c r="H1786" s="2" t="s">
        <v>4988</v>
      </c>
    </row>
    <row r="1787" spans="1:8">
      <c r="A1787" s="3" t="s">
        <v>2438</v>
      </c>
      <c r="B1787" s="2" t="s">
        <v>2439</v>
      </c>
      <c r="C1787" s="2" t="s">
        <v>4986</v>
      </c>
      <c r="D1787" s="3" t="s">
        <v>4389</v>
      </c>
      <c r="E1787" s="2" t="s">
        <v>4390</v>
      </c>
      <c r="F1787" s="2" t="s">
        <v>4986</v>
      </c>
      <c r="G1787" s="2"/>
      <c r="H1787" s="2" t="s">
        <v>4988</v>
      </c>
    </row>
    <row r="1788" spans="1:8">
      <c r="A1788" s="3" t="s">
        <v>2438</v>
      </c>
      <c r="B1788" s="2" t="s">
        <v>2439</v>
      </c>
      <c r="C1788" s="2" t="s">
        <v>4986</v>
      </c>
      <c r="D1788" s="3" t="s">
        <v>4411</v>
      </c>
      <c r="E1788" s="2" t="s">
        <v>4412</v>
      </c>
      <c r="F1788" s="2" t="s">
        <v>4986</v>
      </c>
      <c r="G1788" s="2"/>
      <c r="H1788" s="2" t="s">
        <v>4988</v>
      </c>
    </row>
    <row r="1789" spans="1:8">
      <c r="A1789" s="3" t="s">
        <v>2438</v>
      </c>
      <c r="B1789" s="2" t="s">
        <v>2439</v>
      </c>
      <c r="C1789" s="2" t="s">
        <v>4986</v>
      </c>
      <c r="D1789" s="3" t="s">
        <v>4415</v>
      </c>
      <c r="E1789" s="2" t="s">
        <v>4416</v>
      </c>
      <c r="F1789" s="2" t="s">
        <v>4986</v>
      </c>
      <c r="G1789" s="2"/>
      <c r="H1789" s="2" t="s">
        <v>4988</v>
      </c>
    </row>
    <row r="1790" spans="1:8">
      <c r="A1790" s="3" t="s">
        <v>2438</v>
      </c>
      <c r="B1790" s="2" t="s">
        <v>2439</v>
      </c>
      <c r="C1790" s="2" t="s">
        <v>4986</v>
      </c>
      <c r="D1790" s="3" t="s">
        <v>2452</v>
      </c>
      <c r="E1790" s="2" t="s">
        <v>4417</v>
      </c>
      <c r="F1790" s="2" t="s">
        <v>4986</v>
      </c>
      <c r="G1790" s="2"/>
      <c r="H1790" s="2" t="s">
        <v>4988</v>
      </c>
    </row>
    <row r="1791" spans="1:8">
      <c r="A1791" s="3" t="s">
        <v>2438</v>
      </c>
      <c r="B1791" s="2" t="s">
        <v>2439</v>
      </c>
      <c r="C1791" s="2" t="s">
        <v>4986</v>
      </c>
      <c r="D1791" s="3" t="s">
        <v>2454</v>
      </c>
      <c r="E1791" s="2" t="s">
        <v>4418</v>
      </c>
      <c r="F1791" s="2" t="s">
        <v>4986</v>
      </c>
      <c r="G1791" s="2"/>
      <c r="H1791" s="2" t="s">
        <v>4988</v>
      </c>
    </row>
    <row r="1792" spans="1:8">
      <c r="A1792" s="3" t="s">
        <v>2438</v>
      </c>
      <c r="B1792" s="2" t="s">
        <v>2439</v>
      </c>
      <c r="C1792" s="2" t="s">
        <v>4986</v>
      </c>
      <c r="D1792" s="3" t="s">
        <v>4419</v>
      </c>
      <c r="E1792" s="2" t="s">
        <v>4420</v>
      </c>
      <c r="F1792" s="2" t="s">
        <v>4986</v>
      </c>
      <c r="G1792" s="2"/>
      <c r="H1792" s="2" t="s">
        <v>4988</v>
      </c>
    </row>
    <row r="1793" spans="1:8">
      <c r="A1793" s="3" t="s">
        <v>2438</v>
      </c>
      <c r="B1793" s="2" t="s">
        <v>2439</v>
      </c>
      <c r="C1793" s="2" t="s">
        <v>4986</v>
      </c>
      <c r="D1793" s="3" t="s">
        <v>4421</v>
      </c>
      <c r="E1793" s="2" t="s">
        <v>4422</v>
      </c>
      <c r="F1793" s="2" t="s">
        <v>4986</v>
      </c>
      <c r="G1793" s="2"/>
      <c r="H1793" s="2" t="s">
        <v>4988</v>
      </c>
    </row>
    <row r="1794" spans="1:8">
      <c r="A1794" s="3" t="s">
        <v>2440</v>
      </c>
      <c r="B1794" s="2" t="s">
        <v>2441</v>
      </c>
      <c r="C1794" s="2" t="s">
        <v>4986</v>
      </c>
      <c r="D1794" s="3" t="s">
        <v>4389</v>
      </c>
      <c r="E1794" s="2" t="s">
        <v>4390</v>
      </c>
      <c r="F1794" s="2" t="s">
        <v>4986</v>
      </c>
      <c r="G1794" s="2"/>
      <c r="H1794" s="2" t="s">
        <v>4988</v>
      </c>
    </row>
    <row r="1795" spans="1:8">
      <c r="A1795" s="3" t="s">
        <v>2440</v>
      </c>
      <c r="B1795" s="2" t="s">
        <v>2441</v>
      </c>
      <c r="C1795" s="2" t="s">
        <v>4986</v>
      </c>
      <c r="D1795" s="3" t="s">
        <v>4401</v>
      </c>
      <c r="E1795" s="2" t="s">
        <v>4402</v>
      </c>
      <c r="F1795" s="2" t="s">
        <v>4986</v>
      </c>
      <c r="G1795" s="2"/>
      <c r="H1795" s="2" t="s">
        <v>4988</v>
      </c>
    </row>
    <row r="1796" spans="1:8">
      <c r="A1796" s="3" t="s">
        <v>2440</v>
      </c>
      <c r="B1796" s="2" t="s">
        <v>2441</v>
      </c>
      <c r="C1796" s="2" t="s">
        <v>4986</v>
      </c>
      <c r="D1796" s="3" t="s">
        <v>4403</v>
      </c>
      <c r="E1796" s="2" t="s">
        <v>4404</v>
      </c>
      <c r="F1796" s="2" t="s">
        <v>4986</v>
      </c>
      <c r="G1796" s="2"/>
      <c r="H1796" s="2" t="s">
        <v>4988</v>
      </c>
    </row>
    <row r="1797" spans="1:8">
      <c r="A1797" s="3" t="s">
        <v>2440</v>
      </c>
      <c r="B1797" s="2" t="s">
        <v>2441</v>
      </c>
      <c r="C1797" s="2" t="s">
        <v>4986</v>
      </c>
      <c r="D1797" s="3" t="s">
        <v>4407</v>
      </c>
      <c r="E1797" s="2" t="s">
        <v>4408</v>
      </c>
      <c r="F1797" s="2" t="s">
        <v>4986</v>
      </c>
      <c r="G1797" s="2"/>
      <c r="H1797" s="2" t="s">
        <v>4988</v>
      </c>
    </row>
    <row r="1798" spans="1:8">
      <c r="A1798" s="3" t="s">
        <v>2440</v>
      </c>
      <c r="B1798" s="2" t="s">
        <v>2441</v>
      </c>
      <c r="C1798" s="2" t="s">
        <v>4986</v>
      </c>
      <c r="D1798" s="3" t="s">
        <v>4411</v>
      </c>
      <c r="E1798" s="2" t="s">
        <v>4412</v>
      </c>
      <c r="F1798" s="2" t="s">
        <v>4986</v>
      </c>
      <c r="G1798" s="2"/>
      <c r="H1798" s="2" t="s">
        <v>4988</v>
      </c>
    </row>
    <row r="1799" spans="1:8">
      <c r="A1799" s="3" t="s">
        <v>2440</v>
      </c>
      <c r="B1799" s="2" t="s">
        <v>2441</v>
      </c>
      <c r="C1799" s="2" t="s">
        <v>4986</v>
      </c>
      <c r="D1799" s="3" t="s">
        <v>4413</v>
      </c>
      <c r="E1799" s="2" t="s">
        <v>4414</v>
      </c>
      <c r="F1799" s="2" t="s">
        <v>4986</v>
      </c>
      <c r="G1799" s="2"/>
      <c r="H1799" s="2" t="s">
        <v>4988</v>
      </c>
    </row>
    <row r="1800" spans="1:8">
      <c r="A1800" s="3" t="s">
        <v>2440</v>
      </c>
      <c r="B1800" s="2" t="s">
        <v>2441</v>
      </c>
      <c r="C1800" s="2" t="s">
        <v>4986</v>
      </c>
      <c r="D1800" s="3" t="s">
        <v>4415</v>
      </c>
      <c r="E1800" s="2" t="s">
        <v>4416</v>
      </c>
      <c r="F1800" s="2" t="s">
        <v>4986</v>
      </c>
      <c r="G1800" s="2"/>
      <c r="H1800" s="2" t="s">
        <v>4988</v>
      </c>
    </row>
    <row r="1801" spans="1:8">
      <c r="A1801" s="3" t="s">
        <v>2440</v>
      </c>
      <c r="B1801" s="2" t="s">
        <v>2441</v>
      </c>
      <c r="C1801" s="2" t="s">
        <v>4986</v>
      </c>
      <c r="D1801" s="3" t="s">
        <v>2452</v>
      </c>
      <c r="E1801" s="2" t="s">
        <v>4417</v>
      </c>
      <c r="F1801" s="2" t="s">
        <v>4986</v>
      </c>
      <c r="G1801" s="2"/>
      <c r="H1801" s="2" t="s">
        <v>4988</v>
      </c>
    </row>
    <row r="1802" spans="1:8">
      <c r="A1802" s="3" t="s">
        <v>2440</v>
      </c>
      <c r="B1802" s="2" t="s">
        <v>2441</v>
      </c>
      <c r="C1802" s="2" t="s">
        <v>4986</v>
      </c>
      <c r="D1802" s="3" t="s">
        <v>2454</v>
      </c>
      <c r="E1802" s="2" t="s">
        <v>4418</v>
      </c>
      <c r="F1802" s="2" t="s">
        <v>4986</v>
      </c>
      <c r="G1802" s="2"/>
      <c r="H1802" s="2" t="s">
        <v>4988</v>
      </c>
    </row>
    <row r="1803" spans="1:8">
      <c r="A1803" s="3" t="s">
        <v>2440</v>
      </c>
      <c r="B1803" s="2" t="s">
        <v>2441</v>
      </c>
      <c r="C1803" s="2" t="s">
        <v>4986</v>
      </c>
      <c r="D1803" s="3" t="s">
        <v>4419</v>
      </c>
      <c r="E1803" s="2" t="s">
        <v>4420</v>
      </c>
      <c r="F1803" s="2" t="s">
        <v>4986</v>
      </c>
      <c r="G1803" s="2"/>
      <c r="H1803" s="2" t="s">
        <v>4988</v>
      </c>
    </row>
    <row r="1804" spans="1:8">
      <c r="A1804" s="3" t="s">
        <v>2440</v>
      </c>
      <c r="B1804" s="2" t="s">
        <v>2441</v>
      </c>
      <c r="C1804" s="2" t="s">
        <v>4986</v>
      </c>
      <c r="D1804" s="3" t="s">
        <v>4421</v>
      </c>
      <c r="E1804" s="2" t="s">
        <v>4422</v>
      </c>
      <c r="F1804" s="2" t="s">
        <v>4986</v>
      </c>
      <c r="G1804" s="2"/>
      <c r="H1804" s="2" t="s">
        <v>4988</v>
      </c>
    </row>
    <row r="1805" spans="1:8">
      <c r="A1805" s="3" t="s">
        <v>2442</v>
      </c>
      <c r="B1805" s="2" t="s">
        <v>2443</v>
      </c>
      <c r="C1805" s="2" t="s">
        <v>4987</v>
      </c>
      <c r="D1805" s="3" t="s">
        <v>4008</v>
      </c>
      <c r="E1805" s="2" t="s">
        <v>4009</v>
      </c>
      <c r="F1805" s="2" t="s">
        <v>4986</v>
      </c>
      <c r="G1805" s="2"/>
      <c r="H1805" s="2" t="s">
        <v>4988</v>
      </c>
    </row>
    <row r="1806" spans="1:8">
      <c r="A1806" s="3" t="s">
        <v>2444</v>
      </c>
      <c r="B1806" s="2" t="s">
        <v>2445</v>
      </c>
      <c r="C1806" s="2" t="s">
        <v>4987</v>
      </c>
      <c r="D1806" s="3" t="s">
        <v>4012</v>
      </c>
      <c r="E1806" s="2" t="s">
        <v>4013</v>
      </c>
      <c r="F1806" s="2" t="s">
        <v>4986</v>
      </c>
      <c r="G1806" s="2"/>
      <c r="H1806" s="2" t="s">
        <v>4988</v>
      </c>
    </row>
    <row r="1807" spans="1:8">
      <c r="A1807" s="3" t="s">
        <v>2446</v>
      </c>
      <c r="B1807" s="2" t="s">
        <v>2447</v>
      </c>
      <c r="C1807" s="2" t="s">
        <v>4987</v>
      </c>
      <c r="D1807" s="3" t="s">
        <v>4031</v>
      </c>
      <c r="E1807" s="2" t="s">
        <v>2447</v>
      </c>
      <c r="F1807" s="2" t="s">
        <v>4986</v>
      </c>
      <c r="G1807" s="2"/>
      <c r="H1807" s="2" t="s">
        <v>4988</v>
      </c>
    </row>
    <row r="1808" spans="1:8">
      <c r="A1808" s="3" t="s">
        <v>2448</v>
      </c>
      <c r="B1808" s="2" t="s">
        <v>2449</v>
      </c>
      <c r="C1808" s="2" t="s">
        <v>4987</v>
      </c>
      <c r="D1808" s="3" t="s">
        <v>4032</v>
      </c>
      <c r="E1808" s="2" t="s">
        <v>4033</v>
      </c>
      <c r="F1808" s="2" t="s">
        <v>4986</v>
      </c>
      <c r="G1808" s="2"/>
      <c r="H1808" s="2" t="s">
        <v>4988</v>
      </c>
    </row>
    <row r="1809" spans="1:8">
      <c r="A1809" s="3" t="s">
        <v>2450</v>
      </c>
      <c r="B1809" s="2" t="s">
        <v>2451</v>
      </c>
      <c r="C1809" s="2" t="s">
        <v>4987</v>
      </c>
      <c r="D1809" s="3" t="s">
        <v>4036</v>
      </c>
      <c r="E1809" s="2" t="s">
        <v>4037</v>
      </c>
      <c r="F1809" s="2" t="s">
        <v>4986</v>
      </c>
      <c r="G1809" s="2"/>
      <c r="H1809" s="2" t="s">
        <v>4988</v>
      </c>
    </row>
    <row r="1810" spans="1:8">
      <c r="A1810" s="3" t="s">
        <v>2452</v>
      </c>
      <c r="B1810" s="2" t="s">
        <v>2453</v>
      </c>
      <c r="C1810" s="2" t="s">
        <v>4986</v>
      </c>
      <c r="D1810" s="3" t="s">
        <v>4285</v>
      </c>
      <c r="E1810" s="2" t="s">
        <v>4286</v>
      </c>
      <c r="F1810" s="2" t="s">
        <v>4986</v>
      </c>
      <c r="G1810" s="2"/>
      <c r="H1810" s="2" t="s">
        <v>4988</v>
      </c>
    </row>
    <row r="1811" spans="1:8">
      <c r="A1811" s="3" t="s">
        <v>2452</v>
      </c>
      <c r="B1811" s="2" t="s">
        <v>2453</v>
      </c>
      <c r="C1811" s="2" t="s">
        <v>4986</v>
      </c>
      <c r="D1811" s="3" t="s">
        <v>4391</v>
      </c>
      <c r="E1811" s="2" t="s">
        <v>4392</v>
      </c>
      <c r="F1811" s="2" t="s">
        <v>4986</v>
      </c>
      <c r="G1811" s="2"/>
      <c r="H1811" s="2" t="s">
        <v>4988</v>
      </c>
    </row>
    <row r="1812" spans="1:8">
      <c r="A1812" s="3" t="s">
        <v>2452</v>
      </c>
      <c r="B1812" s="2" t="s">
        <v>2453</v>
      </c>
      <c r="C1812" s="2" t="s">
        <v>4986</v>
      </c>
      <c r="D1812" s="3" t="s">
        <v>2452</v>
      </c>
      <c r="E1812" s="2" t="s">
        <v>4417</v>
      </c>
      <c r="F1812" s="2" t="s">
        <v>4986</v>
      </c>
      <c r="G1812" s="2"/>
      <c r="H1812" s="2" t="s">
        <v>4988</v>
      </c>
    </row>
    <row r="1813" spans="1:8">
      <c r="A1813" s="3" t="s">
        <v>2452</v>
      </c>
      <c r="B1813" s="2" t="s">
        <v>2453</v>
      </c>
      <c r="C1813" s="2" t="s">
        <v>4986</v>
      </c>
      <c r="D1813" s="3" t="s">
        <v>2454</v>
      </c>
      <c r="E1813" s="2" t="s">
        <v>4418</v>
      </c>
      <c r="F1813" s="2" t="s">
        <v>4986</v>
      </c>
      <c r="G1813" s="2"/>
      <c r="H1813" s="2" t="s">
        <v>4988</v>
      </c>
    </row>
    <row r="1814" spans="1:8">
      <c r="A1814" s="3" t="s">
        <v>2452</v>
      </c>
      <c r="B1814" s="2" t="s">
        <v>2453</v>
      </c>
      <c r="C1814" s="2" t="s">
        <v>4986</v>
      </c>
      <c r="D1814" s="3" t="s">
        <v>4419</v>
      </c>
      <c r="E1814" s="2" t="s">
        <v>4420</v>
      </c>
      <c r="F1814" s="2" t="s">
        <v>4986</v>
      </c>
      <c r="G1814" s="2"/>
      <c r="H1814" s="2" t="s">
        <v>4988</v>
      </c>
    </row>
    <row r="1815" spans="1:8">
      <c r="A1815" s="3" t="s">
        <v>2452</v>
      </c>
      <c r="B1815" s="2" t="s">
        <v>2453</v>
      </c>
      <c r="C1815" s="2" t="s">
        <v>4986</v>
      </c>
      <c r="D1815" s="3" t="s">
        <v>4421</v>
      </c>
      <c r="E1815" s="2" t="s">
        <v>4422</v>
      </c>
      <c r="F1815" s="2" t="s">
        <v>4986</v>
      </c>
      <c r="G1815" s="2"/>
      <c r="H1815" s="2" t="s">
        <v>4988</v>
      </c>
    </row>
    <row r="1816" spans="1:8">
      <c r="A1816" s="3" t="s">
        <v>2452</v>
      </c>
      <c r="B1816" s="2" t="s">
        <v>2453</v>
      </c>
      <c r="C1816" s="2" t="s">
        <v>4986</v>
      </c>
      <c r="D1816" s="3" t="s">
        <v>4526</v>
      </c>
      <c r="E1816" s="2" t="s">
        <v>4527</v>
      </c>
      <c r="F1816" s="2" t="s">
        <v>4986</v>
      </c>
      <c r="G1816" s="2"/>
      <c r="H1816" s="2" t="s">
        <v>4988</v>
      </c>
    </row>
    <row r="1817" spans="1:8">
      <c r="A1817" s="3" t="s">
        <v>2452</v>
      </c>
      <c r="B1817" s="2" t="s">
        <v>2453</v>
      </c>
      <c r="C1817" s="2" t="s">
        <v>4986</v>
      </c>
      <c r="D1817" s="3" t="s">
        <v>4535</v>
      </c>
      <c r="E1817" s="2" t="s">
        <v>4536</v>
      </c>
      <c r="F1817" s="2" t="s">
        <v>4986</v>
      </c>
      <c r="G1817" s="2"/>
      <c r="H1817" s="2" t="s">
        <v>4988</v>
      </c>
    </row>
    <row r="1818" spans="1:8">
      <c r="A1818" s="3" t="s">
        <v>2452</v>
      </c>
      <c r="B1818" s="2" t="s">
        <v>2453</v>
      </c>
      <c r="C1818" s="2" t="s">
        <v>4986</v>
      </c>
      <c r="D1818" s="3" t="s">
        <v>4545</v>
      </c>
      <c r="E1818" s="2" t="s">
        <v>4546</v>
      </c>
      <c r="F1818" s="2" t="s">
        <v>4986</v>
      </c>
      <c r="G1818" s="2"/>
      <c r="H1818" s="2" t="s">
        <v>4988</v>
      </c>
    </row>
    <row r="1819" spans="1:8">
      <c r="A1819" s="3" t="s">
        <v>2452</v>
      </c>
      <c r="B1819" s="2" t="s">
        <v>2453</v>
      </c>
      <c r="C1819" s="2" t="s">
        <v>4986</v>
      </c>
      <c r="D1819" s="3" t="s">
        <v>4547</v>
      </c>
      <c r="E1819" s="2" t="s">
        <v>4548</v>
      </c>
      <c r="F1819" s="2" t="s">
        <v>4986</v>
      </c>
      <c r="G1819" s="2"/>
      <c r="H1819" s="2" t="s">
        <v>4988</v>
      </c>
    </row>
    <row r="1820" spans="1:8">
      <c r="A1820" s="3" t="s">
        <v>2452</v>
      </c>
      <c r="B1820" s="2" t="s">
        <v>2453</v>
      </c>
      <c r="C1820" s="2" t="s">
        <v>4986</v>
      </c>
      <c r="D1820" s="3" t="s">
        <v>3051</v>
      </c>
      <c r="E1820" s="2" t="s">
        <v>4770</v>
      </c>
      <c r="F1820" s="2" t="s">
        <v>4986</v>
      </c>
      <c r="G1820" s="2"/>
      <c r="H1820" s="2" t="s">
        <v>4988</v>
      </c>
    </row>
    <row r="1821" spans="1:8">
      <c r="A1821" s="3" t="s">
        <v>2454</v>
      </c>
      <c r="B1821" s="2" t="s">
        <v>2455</v>
      </c>
      <c r="C1821" s="2" t="s">
        <v>4986</v>
      </c>
      <c r="D1821" s="3" t="s">
        <v>4271</v>
      </c>
      <c r="E1821" s="2" t="s">
        <v>4272</v>
      </c>
      <c r="F1821" s="2" t="s">
        <v>4986</v>
      </c>
      <c r="G1821" s="2"/>
      <c r="H1821" s="2" t="s">
        <v>4988</v>
      </c>
    </row>
    <row r="1822" spans="1:8">
      <c r="A1822" s="3" t="s">
        <v>2454</v>
      </c>
      <c r="B1822" s="2" t="s">
        <v>2455</v>
      </c>
      <c r="C1822" s="2" t="s">
        <v>4986</v>
      </c>
      <c r="D1822" s="3" t="s">
        <v>4273</v>
      </c>
      <c r="E1822" s="2" t="s">
        <v>4274</v>
      </c>
      <c r="F1822" s="2" t="s">
        <v>4986</v>
      </c>
      <c r="G1822" s="2"/>
      <c r="H1822" s="2" t="s">
        <v>4988</v>
      </c>
    </row>
    <row r="1823" spans="1:8">
      <c r="A1823" s="3" t="s">
        <v>2454</v>
      </c>
      <c r="B1823" s="2" t="s">
        <v>2455</v>
      </c>
      <c r="C1823" s="2" t="s">
        <v>4986</v>
      </c>
      <c r="D1823" s="3" t="s">
        <v>4275</v>
      </c>
      <c r="E1823" s="2" t="s">
        <v>4276</v>
      </c>
      <c r="F1823" s="2" t="s">
        <v>4986</v>
      </c>
      <c r="G1823" s="2"/>
      <c r="H1823" s="2" t="s">
        <v>4988</v>
      </c>
    </row>
    <row r="1824" spans="1:8">
      <c r="A1824" s="3" t="s">
        <v>2454</v>
      </c>
      <c r="B1824" s="2" t="s">
        <v>2455</v>
      </c>
      <c r="C1824" s="2" t="s">
        <v>4986</v>
      </c>
      <c r="D1824" s="3" t="s">
        <v>4277</v>
      </c>
      <c r="E1824" s="2" t="s">
        <v>4278</v>
      </c>
      <c r="F1824" s="2" t="s">
        <v>4986</v>
      </c>
      <c r="G1824" s="2"/>
      <c r="H1824" s="2" t="s">
        <v>4988</v>
      </c>
    </row>
    <row r="1825" spans="1:8">
      <c r="A1825" s="3" t="s">
        <v>2454</v>
      </c>
      <c r="B1825" s="2" t="s">
        <v>2455</v>
      </c>
      <c r="C1825" s="2" t="s">
        <v>4986</v>
      </c>
      <c r="D1825" s="3" t="s">
        <v>4279</v>
      </c>
      <c r="E1825" s="2" t="s">
        <v>4280</v>
      </c>
      <c r="F1825" s="2" t="s">
        <v>4986</v>
      </c>
      <c r="G1825" s="2"/>
      <c r="H1825" s="2" t="s">
        <v>4988</v>
      </c>
    </row>
    <row r="1826" spans="1:8">
      <c r="A1826" s="3" t="s">
        <v>2454</v>
      </c>
      <c r="B1826" s="2" t="s">
        <v>2455</v>
      </c>
      <c r="C1826" s="2" t="s">
        <v>4986</v>
      </c>
      <c r="D1826" s="3" t="s">
        <v>4281</v>
      </c>
      <c r="E1826" s="2" t="s">
        <v>4282</v>
      </c>
      <c r="F1826" s="2" t="s">
        <v>4986</v>
      </c>
      <c r="G1826" s="2"/>
      <c r="H1826" s="2" t="s">
        <v>4988</v>
      </c>
    </row>
    <row r="1827" spans="1:8">
      <c r="A1827" s="3" t="s">
        <v>2454</v>
      </c>
      <c r="B1827" s="2" t="s">
        <v>2455</v>
      </c>
      <c r="C1827" s="2" t="s">
        <v>4986</v>
      </c>
      <c r="D1827" s="3" t="s">
        <v>4283</v>
      </c>
      <c r="E1827" s="2" t="s">
        <v>4284</v>
      </c>
      <c r="F1827" s="2" t="s">
        <v>4986</v>
      </c>
      <c r="G1827" s="2"/>
      <c r="H1827" s="2" t="s">
        <v>4988</v>
      </c>
    </row>
    <row r="1828" spans="1:8">
      <c r="A1828" s="3" t="s">
        <v>2454</v>
      </c>
      <c r="B1828" s="2" t="s">
        <v>2455</v>
      </c>
      <c r="C1828" s="2" t="s">
        <v>4986</v>
      </c>
      <c r="D1828" s="3" t="s">
        <v>4285</v>
      </c>
      <c r="E1828" s="2" t="s">
        <v>4286</v>
      </c>
      <c r="F1828" s="2" t="s">
        <v>4986</v>
      </c>
      <c r="G1828" s="2"/>
      <c r="H1828" s="2" t="s">
        <v>4988</v>
      </c>
    </row>
    <row r="1829" spans="1:8">
      <c r="A1829" s="3" t="s">
        <v>2454</v>
      </c>
      <c r="B1829" s="2" t="s">
        <v>2455</v>
      </c>
      <c r="C1829" s="2" t="s">
        <v>4986</v>
      </c>
      <c r="D1829" s="3" t="s">
        <v>4391</v>
      </c>
      <c r="E1829" s="2" t="s">
        <v>4392</v>
      </c>
      <c r="F1829" s="2" t="s">
        <v>4986</v>
      </c>
      <c r="G1829" s="2"/>
      <c r="H1829" s="2" t="s">
        <v>4988</v>
      </c>
    </row>
    <row r="1830" spans="1:8">
      <c r="A1830" s="3" t="s">
        <v>2454</v>
      </c>
      <c r="B1830" s="2" t="s">
        <v>2455</v>
      </c>
      <c r="C1830" s="2" t="s">
        <v>4986</v>
      </c>
      <c r="D1830" s="3" t="s">
        <v>2452</v>
      </c>
      <c r="E1830" s="2" t="s">
        <v>4417</v>
      </c>
      <c r="F1830" s="2" t="s">
        <v>4986</v>
      </c>
      <c r="G1830" s="2"/>
      <c r="H1830" s="2" t="s">
        <v>4988</v>
      </c>
    </row>
    <row r="1831" spans="1:8">
      <c r="A1831" s="3" t="s">
        <v>2454</v>
      </c>
      <c r="B1831" s="2" t="s">
        <v>2455</v>
      </c>
      <c r="C1831" s="2" t="s">
        <v>4986</v>
      </c>
      <c r="D1831" s="3" t="s">
        <v>2454</v>
      </c>
      <c r="E1831" s="2" t="s">
        <v>4418</v>
      </c>
      <c r="F1831" s="2" t="s">
        <v>4986</v>
      </c>
      <c r="G1831" s="2"/>
      <c r="H1831" s="2" t="s">
        <v>4988</v>
      </c>
    </row>
    <row r="1832" spans="1:8">
      <c r="A1832" s="3" t="s">
        <v>2454</v>
      </c>
      <c r="B1832" s="2" t="s">
        <v>2455</v>
      </c>
      <c r="C1832" s="2" t="s">
        <v>4986</v>
      </c>
      <c r="D1832" s="3" t="s">
        <v>4419</v>
      </c>
      <c r="E1832" s="2" t="s">
        <v>4420</v>
      </c>
      <c r="F1832" s="2" t="s">
        <v>4986</v>
      </c>
      <c r="G1832" s="2"/>
      <c r="H1832" s="2" t="s">
        <v>4988</v>
      </c>
    </row>
    <row r="1833" spans="1:8">
      <c r="A1833" s="3" t="s">
        <v>2454</v>
      </c>
      <c r="B1833" s="2" t="s">
        <v>2455</v>
      </c>
      <c r="C1833" s="2" t="s">
        <v>4986</v>
      </c>
      <c r="D1833" s="3" t="s">
        <v>4421</v>
      </c>
      <c r="E1833" s="2" t="s">
        <v>4422</v>
      </c>
      <c r="F1833" s="2" t="s">
        <v>4986</v>
      </c>
      <c r="G1833" s="2"/>
      <c r="H1833" s="2" t="s">
        <v>4988</v>
      </c>
    </row>
    <row r="1834" spans="1:8">
      <c r="A1834" s="3" t="s">
        <v>2454</v>
      </c>
      <c r="B1834" s="2" t="s">
        <v>2455</v>
      </c>
      <c r="C1834" s="2" t="s">
        <v>4986</v>
      </c>
      <c r="D1834" s="3" t="s">
        <v>4526</v>
      </c>
      <c r="E1834" s="2" t="s">
        <v>4527</v>
      </c>
      <c r="F1834" s="2" t="s">
        <v>4986</v>
      </c>
      <c r="G1834" s="2"/>
      <c r="H1834" s="2" t="s">
        <v>4988</v>
      </c>
    </row>
    <row r="1835" spans="1:8">
      <c r="A1835" s="3" t="s">
        <v>2454</v>
      </c>
      <c r="B1835" s="2" t="s">
        <v>2455</v>
      </c>
      <c r="C1835" s="2" t="s">
        <v>4986</v>
      </c>
      <c r="D1835" s="3" t="s">
        <v>4535</v>
      </c>
      <c r="E1835" s="2" t="s">
        <v>4536</v>
      </c>
      <c r="F1835" s="2" t="s">
        <v>4986</v>
      </c>
      <c r="G1835" s="2"/>
      <c r="H1835" s="2" t="s">
        <v>4988</v>
      </c>
    </row>
    <row r="1836" spans="1:8">
      <c r="A1836" s="3" t="s">
        <v>2454</v>
      </c>
      <c r="B1836" s="2" t="s">
        <v>2455</v>
      </c>
      <c r="C1836" s="2" t="s">
        <v>4986</v>
      </c>
      <c r="D1836" s="3" t="s">
        <v>4545</v>
      </c>
      <c r="E1836" s="2" t="s">
        <v>4546</v>
      </c>
      <c r="F1836" s="2" t="s">
        <v>4986</v>
      </c>
      <c r="G1836" s="2"/>
      <c r="H1836" s="2" t="s">
        <v>4988</v>
      </c>
    </row>
    <row r="1837" spans="1:8">
      <c r="A1837" s="3" t="s">
        <v>2454</v>
      </c>
      <c r="B1837" s="2" t="s">
        <v>2455</v>
      </c>
      <c r="C1837" s="2" t="s">
        <v>4986</v>
      </c>
      <c r="D1837" s="3" t="s">
        <v>4547</v>
      </c>
      <c r="E1837" s="2" t="s">
        <v>4548</v>
      </c>
      <c r="F1837" s="2" t="s">
        <v>4986</v>
      </c>
      <c r="G1837" s="2"/>
      <c r="H1837" s="2" t="s">
        <v>4988</v>
      </c>
    </row>
    <row r="1838" spans="1:8">
      <c r="A1838" s="3" t="s">
        <v>2454</v>
      </c>
      <c r="B1838" s="2" t="s">
        <v>2455</v>
      </c>
      <c r="C1838" s="2" t="s">
        <v>4986</v>
      </c>
      <c r="D1838" s="3" t="s">
        <v>3051</v>
      </c>
      <c r="E1838" s="2" t="s">
        <v>4770</v>
      </c>
      <c r="F1838" s="2" t="s">
        <v>4986</v>
      </c>
      <c r="G1838" s="2"/>
      <c r="H1838" s="2" t="s">
        <v>4988</v>
      </c>
    </row>
    <row r="1839" spans="1:8">
      <c r="A1839" s="3" t="s">
        <v>2456</v>
      </c>
      <c r="B1839" s="2" t="s">
        <v>2457</v>
      </c>
      <c r="C1839" s="2" t="s">
        <v>4986</v>
      </c>
      <c r="D1839" s="3" t="s">
        <v>2280</v>
      </c>
      <c r="E1839" s="2" t="s">
        <v>2281</v>
      </c>
      <c r="F1839" s="2" t="s">
        <v>4986</v>
      </c>
      <c r="G1839" s="2"/>
      <c r="H1839" s="2" t="s">
        <v>4988</v>
      </c>
    </row>
    <row r="1840" spans="1:8">
      <c r="A1840" s="3" t="s">
        <v>2456</v>
      </c>
      <c r="B1840" s="2" t="s">
        <v>2457</v>
      </c>
      <c r="C1840" s="2" t="s">
        <v>4986</v>
      </c>
      <c r="D1840" s="3" t="s">
        <v>2282</v>
      </c>
      <c r="E1840" s="2" t="s">
        <v>4287</v>
      </c>
      <c r="F1840" s="2" t="s">
        <v>4986</v>
      </c>
      <c r="G1840" s="2"/>
      <c r="H1840" s="2" t="s">
        <v>4988</v>
      </c>
    </row>
    <row r="1841" spans="1:8">
      <c r="A1841" s="3" t="s">
        <v>2456</v>
      </c>
      <c r="B1841" s="2" t="s">
        <v>2457</v>
      </c>
      <c r="C1841" s="2" t="s">
        <v>4986</v>
      </c>
      <c r="D1841" s="3" t="s">
        <v>2284</v>
      </c>
      <c r="E1841" s="2" t="s">
        <v>4288</v>
      </c>
      <c r="F1841" s="2" t="s">
        <v>4986</v>
      </c>
      <c r="G1841" s="2"/>
      <c r="H1841" s="2" t="s">
        <v>4988</v>
      </c>
    </row>
    <row r="1842" spans="1:8">
      <c r="A1842" s="3" t="s">
        <v>2456</v>
      </c>
      <c r="B1842" s="2" t="s">
        <v>2457</v>
      </c>
      <c r="C1842" s="2" t="s">
        <v>4986</v>
      </c>
      <c r="D1842" s="3" t="s">
        <v>2286</v>
      </c>
      <c r="E1842" s="2" t="s">
        <v>4289</v>
      </c>
      <c r="F1842" s="2" t="s">
        <v>4986</v>
      </c>
      <c r="G1842" s="2"/>
      <c r="H1842" s="2" t="s">
        <v>4988</v>
      </c>
    </row>
    <row r="1843" spans="1:8">
      <c r="A1843" s="3" t="s">
        <v>2456</v>
      </c>
      <c r="B1843" s="2" t="s">
        <v>2457</v>
      </c>
      <c r="C1843" s="2" t="s">
        <v>4986</v>
      </c>
      <c r="D1843" s="3" t="s">
        <v>2288</v>
      </c>
      <c r="E1843" s="2" t="s">
        <v>2289</v>
      </c>
      <c r="F1843" s="2" t="s">
        <v>4986</v>
      </c>
      <c r="G1843" s="2"/>
      <c r="H1843" s="2" t="s">
        <v>4988</v>
      </c>
    </row>
    <row r="1844" spans="1:8">
      <c r="A1844" s="3" t="s">
        <v>2456</v>
      </c>
      <c r="B1844" s="2" t="s">
        <v>2457</v>
      </c>
      <c r="C1844" s="2" t="s">
        <v>4986</v>
      </c>
      <c r="D1844" s="3" t="s">
        <v>2290</v>
      </c>
      <c r="E1844" s="2" t="s">
        <v>4290</v>
      </c>
      <c r="F1844" s="2" t="s">
        <v>4986</v>
      </c>
      <c r="G1844" s="2"/>
      <c r="H1844" s="2" t="s">
        <v>4988</v>
      </c>
    </row>
    <row r="1845" spans="1:8">
      <c r="A1845" s="3" t="s">
        <v>2456</v>
      </c>
      <c r="B1845" s="2" t="s">
        <v>2457</v>
      </c>
      <c r="C1845" s="2" t="s">
        <v>4986</v>
      </c>
      <c r="D1845" s="3" t="s">
        <v>2292</v>
      </c>
      <c r="E1845" s="2" t="s">
        <v>2293</v>
      </c>
      <c r="F1845" s="2" t="s">
        <v>4986</v>
      </c>
      <c r="G1845" s="2"/>
      <c r="H1845" s="2" t="s">
        <v>4988</v>
      </c>
    </row>
    <row r="1846" spans="1:8">
      <c r="A1846" s="3" t="s">
        <v>2456</v>
      </c>
      <c r="B1846" s="2" t="s">
        <v>2457</v>
      </c>
      <c r="C1846" s="2" t="s">
        <v>4986</v>
      </c>
      <c r="D1846" s="3" t="s">
        <v>4291</v>
      </c>
      <c r="E1846" s="2" t="s">
        <v>4292</v>
      </c>
      <c r="F1846" s="2" t="s">
        <v>4986</v>
      </c>
      <c r="G1846" s="2"/>
      <c r="H1846" s="2" t="s">
        <v>4988</v>
      </c>
    </row>
    <row r="1847" spans="1:8">
      <c r="A1847" s="3" t="s">
        <v>2456</v>
      </c>
      <c r="B1847" s="2" t="s">
        <v>2457</v>
      </c>
      <c r="C1847" s="2" t="s">
        <v>4986</v>
      </c>
      <c r="D1847" s="3" t="s">
        <v>4293</v>
      </c>
      <c r="E1847" s="2" t="s">
        <v>4294</v>
      </c>
      <c r="F1847" s="2" t="s">
        <v>4986</v>
      </c>
      <c r="G1847" s="2"/>
      <c r="H1847" s="2" t="s">
        <v>4988</v>
      </c>
    </row>
    <row r="1848" spans="1:8">
      <c r="A1848" s="3" t="s">
        <v>2456</v>
      </c>
      <c r="B1848" s="2" t="s">
        <v>2457</v>
      </c>
      <c r="C1848" s="2" t="s">
        <v>4986</v>
      </c>
      <c r="D1848" s="3" t="s">
        <v>4295</v>
      </c>
      <c r="E1848" s="2" t="s">
        <v>4296</v>
      </c>
      <c r="F1848" s="2" t="s">
        <v>4986</v>
      </c>
      <c r="G1848" s="2"/>
      <c r="H1848" s="2" t="s">
        <v>4988</v>
      </c>
    </row>
    <row r="1849" spans="1:8">
      <c r="A1849" s="3" t="s">
        <v>2456</v>
      </c>
      <c r="B1849" s="2" t="s">
        <v>2457</v>
      </c>
      <c r="C1849" s="2" t="s">
        <v>4986</v>
      </c>
      <c r="D1849" s="3" t="s">
        <v>4297</v>
      </c>
      <c r="E1849" s="2" t="s">
        <v>4298</v>
      </c>
      <c r="F1849" s="2" t="s">
        <v>4986</v>
      </c>
      <c r="G1849" s="2"/>
      <c r="H1849" s="2" t="s">
        <v>4988</v>
      </c>
    </row>
    <row r="1850" spans="1:8">
      <c r="A1850" s="3" t="s">
        <v>2456</v>
      </c>
      <c r="B1850" s="2" t="s">
        <v>2457</v>
      </c>
      <c r="C1850" s="2" t="s">
        <v>4986</v>
      </c>
      <c r="D1850" s="3" t="s">
        <v>4299</v>
      </c>
      <c r="E1850" s="2" t="s">
        <v>4300</v>
      </c>
      <c r="F1850" s="2" t="s">
        <v>4986</v>
      </c>
      <c r="G1850" s="2"/>
      <c r="H1850" s="2" t="s">
        <v>4988</v>
      </c>
    </row>
    <row r="1851" spans="1:8">
      <c r="A1851" s="3" t="s">
        <v>2456</v>
      </c>
      <c r="B1851" s="2" t="s">
        <v>2457</v>
      </c>
      <c r="C1851" s="2" t="s">
        <v>4986</v>
      </c>
      <c r="D1851" s="3" t="s">
        <v>2452</v>
      </c>
      <c r="E1851" s="2" t="s">
        <v>4417</v>
      </c>
      <c r="F1851" s="2" t="s">
        <v>4986</v>
      </c>
      <c r="G1851" s="2"/>
      <c r="H1851" s="2" t="s">
        <v>4988</v>
      </c>
    </row>
    <row r="1852" spans="1:8">
      <c r="A1852" s="3" t="s">
        <v>2456</v>
      </c>
      <c r="B1852" s="2" t="s">
        <v>2457</v>
      </c>
      <c r="C1852" s="2" t="s">
        <v>4986</v>
      </c>
      <c r="D1852" s="3" t="s">
        <v>2454</v>
      </c>
      <c r="E1852" s="2" t="s">
        <v>4418</v>
      </c>
      <c r="F1852" s="2" t="s">
        <v>4986</v>
      </c>
      <c r="G1852" s="2"/>
      <c r="H1852" s="2" t="s">
        <v>4988</v>
      </c>
    </row>
    <row r="1853" spans="1:8">
      <c r="A1853" s="3" t="s">
        <v>2456</v>
      </c>
      <c r="B1853" s="2" t="s">
        <v>2457</v>
      </c>
      <c r="C1853" s="2" t="s">
        <v>4986</v>
      </c>
      <c r="D1853" s="3" t="s">
        <v>4419</v>
      </c>
      <c r="E1853" s="2" t="s">
        <v>4420</v>
      </c>
      <c r="F1853" s="2" t="s">
        <v>4986</v>
      </c>
      <c r="G1853" s="2"/>
      <c r="H1853" s="2" t="s">
        <v>4988</v>
      </c>
    </row>
    <row r="1854" spans="1:8">
      <c r="A1854" s="3" t="s">
        <v>2456</v>
      </c>
      <c r="B1854" s="2" t="s">
        <v>2457</v>
      </c>
      <c r="C1854" s="2" t="s">
        <v>4986</v>
      </c>
      <c r="D1854" s="3" t="s">
        <v>4421</v>
      </c>
      <c r="E1854" s="2" t="s">
        <v>4422</v>
      </c>
      <c r="F1854" s="2" t="s">
        <v>4986</v>
      </c>
      <c r="G1854" s="2"/>
      <c r="H1854" s="2" t="s">
        <v>4988</v>
      </c>
    </row>
    <row r="1855" spans="1:8">
      <c r="A1855" s="3" t="s">
        <v>2456</v>
      </c>
      <c r="B1855" s="2" t="s">
        <v>2457</v>
      </c>
      <c r="C1855" s="2" t="s">
        <v>4986</v>
      </c>
      <c r="D1855" s="3" t="s">
        <v>4423</v>
      </c>
      <c r="E1855" s="2" t="s">
        <v>4424</v>
      </c>
      <c r="F1855" s="2" t="s">
        <v>4986</v>
      </c>
      <c r="G1855" s="2"/>
      <c r="H1855" s="2" t="s">
        <v>4988</v>
      </c>
    </row>
    <row r="1856" spans="1:8">
      <c r="A1856" s="3" t="s">
        <v>2456</v>
      </c>
      <c r="B1856" s="2" t="s">
        <v>2457</v>
      </c>
      <c r="C1856" s="2" t="s">
        <v>4986</v>
      </c>
      <c r="D1856" s="3" t="s">
        <v>4526</v>
      </c>
      <c r="E1856" s="2" t="s">
        <v>4527</v>
      </c>
      <c r="F1856" s="2" t="s">
        <v>4986</v>
      </c>
      <c r="G1856" s="2"/>
      <c r="H1856" s="2" t="s">
        <v>4988</v>
      </c>
    </row>
    <row r="1857" spans="1:8">
      <c r="A1857" s="3" t="s">
        <v>2456</v>
      </c>
      <c r="B1857" s="2" t="s">
        <v>2457</v>
      </c>
      <c r="C1857" s="2" t="s">
        <v>4986</v>
      </c>
      <c r="D1857" s="3" t="s">
        <v>4535</v>
      </c>
      <c r="E1857" s="2" t="s">
        <v>4536</v>
      </c>
      <c r="F1857" s="2" t="s">
        <v>4986</v>
      </c>
      <c r="G1857" s="2"/>
      <c r="H1857" s="2" t="s">
        <v>4988</v>
      </c>
    </row>
    <row r="1858" spans="1:8">
      <c r="A1858" s="3" t="s">
        <v>2456</v>
      </c>
      <c r="B1858" s="2" t="s">
        <v>2457</v>
      </c>
      <c r="C1858" s="2" t="s">
        <v>4986</v>
      </c>
      <c r="D1858" s="3" t="s">
        <v>4545</v>
      </c>
      <c r="E1858" s="2" t="s">
        <v>4546</v>
      </c>
      <c r="F1858" s="2" t="s">
        <v>4986</v>
      </c>
      <c r="G1858" s="2"/>
      <c r="H1858" s="2" t="s">
        <v>4988</v>
      </c>
    </row>
    <row r="1859" spans="1:8">
      <c r="A1859" s="3" t="s">
        <v>2456</v>
      </c>
      <c r="B1859" s="2" t="s">
        <v>2457</v>
      </c>
      <c r="C1859" s="2" t="s">
        <v>4986</v>
      </c>
      <c r="D1859" s="3" t="s">
        <v>4547</v>
      </c>
      <c r="E1859" s="2" t="s">
        <v>4548</v>
      </c>
      <c r="F1859" s="2" t="s">
        <v>4986</v>
      </c>
      <c r="G1859" s="2"/>
      <c r="H1859" s="2" t="s">
        <v>4988</v>
      </c>
    </row>
    <row r="1860" spans="1:8">
      <c r="A1860" s="3" t="s">
        <v>2458</v>
      </c>
      <c r="B1860" s="2" t="s">
        <v>2459</v>
      </c>
      <c r="C1860" s="2" t="s">
        <v>4986</v>
      </c>
      <c r="D1860" s="3" t="s">
        <v>4008</v>
      </c>
      <c r="E1860" s="2" t="s">
        <v>4009</v>
      </c>
      <c r="F1860" s="2" t="s">
        <v>4986</v>
      </c>
      <c r="G1860" s="2"/>
      <c r="H1860" s="2" t="s">
        <v>4988</v>
      </c>
    </row>
    <row r="1861" spans="1:8">
      <c r="A1861" s="3" t="s">
        <v>2458</v>
      </c>
      <c r="B1861" s="2" t="s">
        <v>2459</v>
      </c>
      <c r="C1861" s="2" t="s">
        <v>4986</v>
      </c>
      <c r="D1861" s="3" t="s">
        <v>4010</v>
      </c>
      <c r="E1861" s="2" t="s">
        <v>4011</v>
      </c>
      <c r="F1861" s="2" t="s">
        <v>4986</v>
      </c>
      <c r="G1861" s="2"/>
      <c r="H1861" s="2" t="s">
        <v>4988</v>
      </c>
    </row>
    <row r="1862" spans="1:8">
      <c r="A1862" s="3" t="s">
        <v>2458</v>
      </c>
      <c r="B1862" s="2" t="s">
        <v>2459</v>
      </c>
      <c r="C1862" s="2" t="s">
        <v>4986</v>
      </c>
      <c r="D1862" s="3" t="s">
        <v>4014</v>
      </c>
      <c r="E1862" s="2" t="s">
        <v>4015</v>
      </c>
      <c r="F1862" s="2" t="s">
        <v>4986</v>
      </c>
      <c r="G1862" s="2"/>
      <c r="H1862" s="2" t="s">
        <v>4988</v>
      </c>
    </row>
    <row r="1863" spans="1:8">
      <c r="A1863" s="3" t="s">
        <v>2458</v>
      </c>
      <c r="B1863" s="2" t="s">
        <v>2459</v>
      </c>
      <c r="C1863" s="2" t="s">
        <v>4986</v>
      </c>
      <c r="D1863" s="3" t="s">
        <v>4034</v>
      </c>
      <c r="E1863" s="2" t="s">
        <v>4035</v>
      </c>
      <c r="F1863" s="2" t="s">
        <v>4986</v>
      </c>
      <c r="G1863" s="2"/>
      <c r="H1863" s="2" t="s">
        <v>4988</v>
      </c>
    </row>
    <row r="1864" spans="1:8">
      <c r="A1864" s="3" t="s">
        <v>2458</v>
      </c>
      <c r="B1864" s="2" t="s">
        <v>2459</v>
      </c>
      <c r="C1864" s="2" t="s">
        <v>4986</v>
      </c>
      <c r="D1864" s="3" t="s">
        <v>4391</v>
      </c>
      <c r="E1864" s="2" t="s">
        <v>4392</v>
      </c>
      <c r="F1864" s="2" t="s">
        <v>4986</v>
      </c>
      <c r="G1864" s="2"/>
      <c r="H1864" s="2" t="s">
        <v>4988</v>
      </c>
    </row>
    <row r="1865" spans="1:8">
      <c r="A1865" s="3" t="s">
        <v>2458</v>
      </c>
      <c r="B1865" s="2" t="s">
        <v>2459</v>
      </c>
      <c r="C1865" s="2" t="s">
        <v>4986</v>
      </c>
      <c r="D1865" s="3" t="s">
        <v>4526</v>
      </c>
      <c r="E1865" s="2" t="s">
        <v>4527</v>
      </c>
      <c r="F1865" s="2" t="s">
        <v>4986</v>
      </c>
      <c r="G1865" s="2"/>
      <c r="H1865" s="2" t="s">
        <v>4988</v>
      </c>
    </row>
    <row r="1866" spans="1:8">
      <c r="A1866" s="3" t="s">
        <v>2458</v>
      </c>
      <c r="B1866" s="2" t="s">
        <v>2459</v>
      </c>
      <c r="C1866" s="2" t="s">
        <v>4986</v>
      </c>
      <c r="D1866" s="3" t="s">
        <v>4535</v>
      </c>
      <c r="E1866" s="2" t="s">
        <v>4536</v>
      </c>
      <c r="F1866" s="2" t="s">
        <v>4986</v>
      </c>
      <c r="G1866" s="2"/>
      <c r="H1866" s="2" t="s">
        <v>4988</v>
      </c>
    </row>
    <row r="1867" spans="1:8">
      <c r="A1867" s="3" t="s">
        <v>2458</v>
      </c>
      <c r="B1867" s="2" t="s">
        <v>2459</v>
      </c>
      <c r="C1867" s="2" t="s">
        <v>4986</v>
      </c>
      <c r="D1867" s="3" t="s">
        <v>4545</v>
      </c>
      <c r="E1867" s="2" t="s">
        <v>4546</v>
      </c>
      <c r="F1867" s="2" t="s">
        <v>4986</v>
      </c>
      <c r="G1867" s="2"/>
      <c r="H1867" s="2" t="s">
        <v>4988</v>
      </c>
    </row>
    <row r="1868" spans="1:8">
      <c r="A1868" s="3" t="s">
        <v>2458</v>
      </c>
      <c r="B1868" s="2" t="s">
        <v>2459</v>
      </c>
      <c r="C1868" s="2" t="s">
        <v>4986</v>
      </c>
      <c r="D1868" s="3" t="s">
        <v>4547</v>
      </c>
      <c r="E1868" s="2" t="s">
        <v>4548</v>
      </c>
      <c r="F1868" s="2" t="s">
        <v>4986</v>
      </c>
      <c r="G1868" s="2"/>
      <c r="H1868" s="2" t="s">
        <v>4988</v>
      </c>
    </row>
    <row r="1869" spans="1:8">
      <c r="A1869" s="3" t="s">
        <v>2458</v>
      </c>
      <c r="B1869" s="2" t="s">
        <v>2459</v>
      </c>
      <c r="C1869" s="2" t="s">
        <v>4986</v>
      </c>
      <c r="D1869" s="3" t="s">
        <v>3051</v>
      </c>
      <c r="E1869" s="2" t="s">
        <v>4770</v>
      </c>
      <c r="F1869" s="2" t="s">
        <v>4986</v>
      </c>
      <c r="G1869" s="2"/>
      <c r="H1869" s="2" t="s">
        <v>4988</v>
      </c>
    </row>
    <row r="1870" spans="1:8">
      <c r="A1870" s="3" t="s">
        <v>2460</v>
      </c>
      <c r="B1870" s="2" t="s">
        <v>2461</v>
      </c>
      <c r="C1870" s="2" t="s">
        <v>4986</v>
      </c>
      <c r="D1870" s="3" t="s">
        <v>4029</v>
      </c>
      <c r="E1870" s="2" t="s">
        <v>4030</v>
      </c>
      <c r="F1870" s="2" t="s">
        <v>4986</v>
      </c>
      <c r="G1870" s="2"/>
      <c r="H1870" s="2" t="s">
        <v>4988</v>
      </c>
    </row>
    <row r="1871" spans="1:8">
      <c r="A1871" s="3" t="s">
        <v>2460</v>
      </c>
      <c r="B1871" s="2" t="s">
        <v>2461</v>
      </c>
      <c r="C1871" s="2" t="s">
        <v>4986</v>
      </c>
      <c r="D1871" s="3" t="s">
        <v>4031</v>
      </c>
      <c r="E1871" s="2" t="s">
        <v>2447</v>
      </c>
      <c r="F1871" s="2" t="s">
        <v>4986</v>
      </c>
      <c r="G1871" s="2"/>
      <c r="H1871" s="2" t="s">
        <v>4988</v>
      </c>
    </row>
    <row r="1872" spans="1:8">
      <c r="A1872" s="3" t="s">
        <v>2460</v>
      </c>
      <c r="B1872" s="2" t="s">
        <v>2461</v>
      </c>
      <c r="C1872" s="2" t="s">
        <v>4986</v>
      </c>
      <c r="D1872" s="3" t="s">
        <v>4038</v>
      </c>
      <c r="E1872" s="2" t="s">
        <v>4039</v>
      </c>
      <c r="F1872" s="2" t="s">
        <v>4986</v>
      </c>
      <c r="G1872" s="2"/>
      <c r="H1872" s="2" t="s">
        <v>4988</v>
      </c>
    </row>
    <row r="1873" spans="1:8">
      <c r="A1873" s="3" t="s">
        <v>2460</v>
      </c>
      <c r="B1873" s="2" t="s">
        <v>2461</v>
      </c>
      <c r="C1873" s="2" t="s">
        <v>4986</v>
      </c>
      <c r="D1873" s="3" t="s">
        <v>4391</v>
      </c>
      <c r="E1873" s="2" t="s">
        <v>4392</v>
      </c>
      <c r="F1873" s="2" t="s">
        <v>4986</v>
      </c>
      <c r="G1873" s="2"/>
      <c r="H1873" s="2" t="s">
        <v>4988</v>
      </c>
    </row>
    <row r="1874" spans="1:8">
      <c r="A1874" s="3" t="s">
        <v>2460</v>
      </c>
      <c r="B1874" s="2" t="s">
        <v>2461</v>
      </c>
      <c r="C1874" s="2" t="s">
        <v>4986</v>
      </c>
      <c r="D1874" s="3" t="s">
        <v>4526</v>
      </c>
      <c r="E1874" s="2" t="s">
        <v>4527</v>
      </c>
      <c r="F1874" s="2" t="s">
        <v>4986</v>
      </c>
      <c r="G1874" s="2"/>
      <c r="H1874" s="2" t="s">
        <v>4988</v>
      </c>
    </row>
    <row r="1875" spans="1:8">
      <c r="A1875" s="3" t="s">
        <v>2460</v>
      </c>
      <c r="B1875" s="2" t="s">
        <v>2461</v>
      </c>
      <c r="C1875" s="2" t="s">
        <v>4986</v>
      </c>
      <c r="D1875" s="3" t="s">
        <v>4535</v>
      </c>
      <c r="E1875" s="2" t="s">
        <v>4536</v>
      </c>
      <c r="F1875" s="2" t="s">
        <v>4986</v>
      </c>
      <c r="G1875" s="2"/>
      <c r="H1875" s="2" t="s">
        <v>4988</v>
      </c>
    </row>
    <row r="1876" spans="1:8">
      <c r="A1876" s="3" t="s">
        <v>2460</v>
      </c>
      <c r="B1876" s="2" t="s">
        <v>2461</v>
      </c>
      <c r="C1876" s="2" t="s">
        <v>4986</v>
      </c>
      <c r="D1876" s="3" t="s">
        <v>4545</v>
      </c>
      <c r="E1876" s="2" t="s">
        <v>4546</v>
      </c>
      <c r="F1876" s="2" t="s">
        <v>4986</v>
      </c>
      <c r="G1876" s="2"/>
      <c r="H1876" s="2" t="s">
        <v>4988</v>
      </c>
    </row>
    <row r="1877" spans="1:8">
      <c r="A1877" s="3" t="s">
        <v>2460</v>
      </c>
      <c r="B1877" s="2" t="s">
        <v>2461</v>
      </c>
      <c r="C1877" s="2" t="s">
        <v>4986</v>
      </c>
      <c r="D1877" s="3" t="s">
        <v>4547</v>
      </c>
      <c r="E1877" s="2" t="s">
        <v>4548</v>
      </c>
      <c r="F1877" s="2" t="s">
        <v>4986</v>
      </c>
      <c r="G1877" s="2"/>
      <c r="H1877" s="2" t="s">
        <v>4988</v>
      </c>
    </row>
    <row r="1878" spans="1:8">
      <c r="A1878" s="3" t="s">
        <v>2460</v>
      </c>
      <c r="B1878" s="2" t="s">
        <v>2461</v>
      </c>
      <c r="C1878" s="2" t="s">
        <v>4986</v>
      </c>
      <c r="D1878" s="3" t="s">
        <v>3051</v>
      </c>
      <c r="E1878" s="2" t="s">
        <v>4770</v>
      </c>
      <c r="F1878" s="2" t="s">
        <v>4986</v>
      </c>
      <c r="G1878" s="2"/>
      <c r="H1878" s="2" t="s">
        <v>4988</v>
      </c>
    </row>
    <row r="1879" spans="1:8">
      <c r="A1879" s="3" t="s">
        <v>2462</v>
      </c>
      <c r="B1879" s="2" t="s">
        <v>2463</v>
      </c>
      <c r="C1879" s="2" t="s">
        <v>4986</v>
      </c>
      <c r="D1879" s="3" t="s">
        <v>4391</v>
      </c>
      <c r="E1879" s="2" t="s">
        <v>4392</v>
      </c>
      <c r="F1879" s="2" t="s">
        <v>4986</v>
      </c>
      <c r="G1879" s="2"/>
      <c r="H1879" s="2" t="s">
        <v>4988</v>
      </c>
    </row>
    <row r="1880" spans="1:8">
      <c r="A1880" s="3" t="s">
        <v>2462</v>
      </c>
      <c r="B1880" s="2" t="s">
        <v>2463</v>
      </c>
      <c r="C1880" s="2" t="s">
        <v>4986</v>
      </c>
      <c r="D1880" s="3" t="s">
        <v>2452</v>
      </c>
      <c r="E1880" s="2" t="s">
        <v>4417</v>
      </c>
      <c r="F1880" s="2" t="s">
        <v>4986</v>
      </c>
      <c r="G1880" s="2"/>
      <c r="H1880" s="2" t="s">
        <v>4988</v>
      </c>
    </row>
    <row r="1881" spans="1:8">
      <c r="A1881" s="3" t="s">
        <v>2462</v>
      </c>
      <c r="B1881" s="2" t="s">
        <v>2463</v>
      </c>
      <c r="C1881" s="2" t="s">
        <v>4986</v>
      </c>
      <c r="D1881" s="3" t="s">
        <v>2454</v>
      </c>
      <c r="E1881" s="2" t="s">
        <v>4418</v>
      </c>
      <c r="F1881" s="2" t="s">
        <v>4986</v>
      </c>
      <c r="G1881" s="2"/>
      <c r="H1881" s="2" t="s">
        <v>4988</v>
      </c>
    </row>
    <row r="1882" spans="1:8">
      <c r="A1882" s="3" t="s">
        <v>2462</v>
      </c>
      <c r="B1882" s="2" t="s">
        <v>2463</v>
      </c>
      <c r="C1882" s="2" t="s">
        <v>4986</v>
      </c>
      <c r="D1882" s="3" t="s">
        <v>4419</v>
      </c>
      <c r="E1882" s="2" t="s">
        <v>4420</v>
      </c>
      <c r="F1882" s="2" t="s">
        <v>4986</v>
      </c>
      <c r="G1882" s="2"/>
      <c r="H1882" s="2" t="s">
        <v>4988</v>
      </c>
    </row>
    <row r="1883" spans="1:8">
      <c r="A1883" s="3" t="s">
        <v>2462</v>
      </c>
      <c r="B1883" s="2" t="s">
        <v>2463</v>
      </c>
      <c r="C1883" s="2" t="s">
        <v>4986</v>
      </c>
      <c r="D1883" s="3" t="s">
        <v>4421</v>
      </c>
      <c r="E1883" s="2" t="s">
        <v>4422</v>
      </c>
      <c r="F1883" s="2" t="s">
        <v>4986</v>
      </c>
      <c r="G1883" s="2"/>
      <c r="H1883" s="2" t="s">
        <v>4988</v>
      </c>
    </row>
    <row r="1884" spans="1:8">
      <c r="A1884" s="3" t="s">
        <v>2462</v>
      </c>
      <c r="B1884" s="2" t="s">
        <v>2463</v>
      </c>
      <c r="C1884" s="2" t="s">
        <v>4986</v>
      </c>
      <c r="D1884" s="3" t="s">
        <v>4526</v>
      </c>
      <c r="E1884" s="2" t="s">
        <v>4527</v>
      </c>
      <c r="F1884" s="2" t="s">
        <v>4986</v>
      </c>
      <c r="G1884" s="2"/>
      <c r="H1884" s="2" t="s">
        <v>4988</v>
      </c>
    </row>
    <row r="1885" spans="1:8">
      <c r="A1885" s="3" t="s">
        <v>2462</v>
      </c>
      <c r="B1885" s="2" t="s">
        <v>2463</v>
      </c>
      <c r="C1885" s="2" t="s">
        <v>4986</v>
      </c>
      <c r="D1885" s="3" t="s">
        <v>4535</v>
      </c>
      <c r="E1885" s="2" t="s">
        <v>4536</v>
      </c>
      <c r="F1885" s="2" t="s">
        <v>4986</v>
      </c>
      <c r="G1885" s="2"/>
      <c r="H1885" s="2" t="s">
        <v>4988</v>
      </c>
    </row>
    <row r="1886" spans="1:8">
      <c r="A1886" s="3" t="s">
        <v>2462</v>
      </c>
      <c r="B1886" s="2" t="s">
        <v>2463</v>
      </c>
      <c r="C1886" s="2" t="s">
        <v>4986</v>
      </c>
      <c r="D1886" s="3" t="s">
        <v>4545</v>
      </c>
      <c r="E1886" s="2" t="s">
        <v>4546</v>
      </c>
      <c r="F1886" s="2" t="s">
        <v>4986</v>
      </c>
      <c r="G1886" s="2"/>
      <c r="H1886" s="2" t="s">
        <v>4988</v>
      </c>
    </row>
    <row r="1887" spans="1:8">
      <c r="A1887" s="3" t="s">
        <v>2462</v>
      </c>
      <c r="B1887" s="2" t="s">
        <v>2463</v>
      </c>
      <c r="C1887" s="2" t="s">
        <v>4986</v>
      </c>
      <c r="D1887" s="3" t="s">
        <v>4547</v>
      </c>
      <c r="E1887" s="2" t="s">
        <v>4548</v>
      </c>
      <c r="F1887" s="2" t="s">
        <v>4986</v>
      </c>
      <c r="G1887" s="2"/>
      <c r="H1887" s="2" t="s">
        <v>4988</v>
      </c>
    </row>
    <row r="1888" spans="1:8">
      <c r="A1888" s="3" t="s">
        <v>2462</v>
      </c>
      <c r="B1888" s="2" t="s">
        <v>2463</v>
      </c>
      <c r="C1888" s="2" t="s">
        <v>4986</v>
      </c>
      <c r="D1888" s="3" t="s">
        <v>3051</v>
      </c>
      <c r="E1888" s="2" t="s">
        <v>4770</v>
      </c>
      <c r="F1888" s="2" t="s">
        <v>4986</v>
      </c>
      <c r="G1888" s="2"/>
      <c r="H1888" s="2" t="s">
        <v>4988</v>
      </c>
    </row>
    <row r="1889" spans="1:8">
      <c r="A1889" s="3" t="s">
        <v>2464</v>
      </c>
      <c r="B1889" s="2" t="s">
        <v>2465</v>
      </c>
      <c r="C1889" s="2" t="s">
        <v>4986</v>
      </c>
      <c r="D1889" s="3" t="s">
        <v>4008</v>
      </c>
      <c r="E1889" s="2" t="s">
        <v>4009</v>
      </c>
      <c r="F1889" s="2" t="s">
        <v>4986</v>
      </c>
      <c r="G1889" s="2"/>
      <c r="H1889" s="2" t="s">
        <v>4988</v>
      </c>
    </row>
    <row r="1890" spans="1:8">
      <c r="A1890" s="3" t="s">
        <v>2464</v>
      </c>
      <c r="B1890" s="2" t="s">
        <v>2465</v>
      </c>
      <c r="C1890" s="2" t="s">
        <v>4986</v>
      </c>
      <c r="D1890" s="3" t="s">
        <v>4010</v>
      </c>
      <c r="E1890" s="2" t="s">
        <v>4011</v>
      </c>
      <c r="F1890" s="2" t="s">
        <v>4986</v>
      </c>
      <c r="G1890" s="2"/>
      <c r="H1890" s="2" t="s">
        <v>4988</v>
      </c>
    </row>
    <row r="1891" spans="1:8">
      <c r="A1891" s="3" t="s">
        <v>2464</v>
      </c>
      <c r="B1891" s="2" t="s">
        <v>2465</v>
      </c>
      <c r="C1891" s="2" t="s">
        <v>4986</v>
      </c>
      <c r="D1891" s="3" t="s">
        <v>4014</v>
      </c>
      <c r="E1891" s="2" t="s">
        <v>4015</v>
      </c>
      <c r="F1891" s="2" t="s">
        <v>4986</v>
      </c>
      <c r="G1891" s="2"/>
      <c r="H1891" s="2" t="s">
        <v>4988</v>
      </c>
    </row>
    <row r="1892" spans="1:8">
      <c r="A1892" s="3" t="s">
        <v>2464</v>
      </c>
      <c r="B1892" s="2" t="s">
        <v>2465</v>
      </c>
      <c r="C1892" s="2" t="s">
        <v>4986</v>
      </c>
      <c r="D1892" s="3" t="s">
        <v>4391</v>
      </c>
      <c r="E1892" s="2" t="s">
        <v>4392</v>
      </c>
      <c r="F1892" s="2" t="s">
        <v>4986</v>
      </c>
      <c r="G1892" s="2"/>
      <c r="H1892" s="2" t="s">
        <v>4988</v>
      </c>
    </row>
    <row r="1893" spans="1:8">
      <c r="A1893" s="3" t="s">
        <v>2464</v>
      </c>
      <c r="B1893" s="2" t="s">
        <v>2465</v>
      </c>
      <c r="C1893" s="2" t="s">
        <v>4986</v>
      </c>
      <c r="D1893" s="3" t="s">
        <v>4526</v>
      </c>
      <c r="E1893" s="2" t="s">
        <v>4527</v>
      </c>
      <c r="F1893" s="2" t="s">
        <v>4986</v>
      </c>
      <c r="G1893" s="2"/>
      <c r="H1893" s="2" t="s">
        <v>4988</v>
      </c>
    </row>
    <row r="1894" spans="1:8">
      <c r="A1894" s="3" t="s">
        <v>2464</v>
      </c>
      <c r="B1894" s="2" t="s">
        <v>2465</v>
      </c>
      <c r="C1894" s="2" t="s">
        <v>4986</v>
      </c>
      <c r="D1894" s="3" t="s">
        <v>4535</v>
      </c>
      <c r="E1894" s="2" t="s">
        <v>4536</v>
      </c>
      <c r="F1894" s="2" t="s">
        <v>4986</v>
      </c>
      <c r="G1894" s="2"/>
      <c r="H1894" s="2" t="s">
        <v>4988</v>
      </c>
    </row>
    <row r="1895" spans="1:8">
      <c r="A1895" s="3" t="s">
        <v>2464</v>
      </c>
      <c r="B1895" s="2" t="s">
        <v>2465</v>
      </c>
      <c r="C1895" s="2" t="s">
        <v>4986</v>
      </c>
      <c r="D1895" s="3" t="s">
        <v>4545</v>
      </c>
      <c r="E1895" s="2" t="s">
        <v>4546</v>
      </c>
      <c r="F1895" s="2" t="s">
        <v>4986</v>
      </c>
      <c r="G1895" s="2"/>
      <c r="H1895" s="2" t="s">
        <v>4988</v>
      </c>
    </row>
    <row r="1896" spans="1:8">
      <c r="A1896" s="3" t="s">
        <v>2464</v>
      </c>
      <c r="B1896" s="2" t="s">
        <v>2465</v>
      </c>
      <c r="C1896" s="2" t="s">
        <v>4986</v>
      </c>
      <c r="D1896" s="3" t="s">
        <v>4547</v>
      </c>
      <c r="E1896" s="2" t="s">
        <v>4548</v>
      </c>
      <c r="F1896" s="2" t="s">
        <v>4986</v>
      </c>
      <c r="G1896" s="2"/>
      <c r="H1896" s="2" t="s">
        <v>4988</v>
      </c>
    </row>
    <row r="1897" spans="1:8">
      <c r="A1897" s="3" t="s">
        <v>2464</v>
      </c>
      <c r="B1897" s="2" t="s">
        <v>2465</v>
      </c>
      <c r="C1897" s="2" t="s">
        <v>4986</v>
      </c>
      <c r="D1897" s="3" t="s">
        <v>3051</v>
      </c>
      <c r="E1897" s="2" t="s">
        <v>4770</v>
      </c>
      <c r="F1897" s="2" t="s">
        <v>4986</v>
      </c>
      <c r="G1897" s="2"/>
      <c r="H1897" s="2" t="s">
        <v>4988</v>
      </c>
    </row>
    <row r="1898" spans="1:8">
      <c r="A1898" s="3" t="s">
        <v>2466</v>
      </c>
      <c r="B1898" s="2" t="s">
        <v>2467</v>
      </c>
      <c r="C1898" s="2" t="s">
        <v>4986</v>
      </c>
      <c r="D1898" s="3" t="s">
        <v>4029</v>
      </c>
      <c r="E1898" s="2" t="s">
        <v>4030</v>
      </c>
      <c r="F1898" s="2" t="s">
        <v>4986</v>
      </c>
      <c r="G1898" s="2"/>
      <c r="H1898" s="2" t="s">
        <v>4988</v>
      </c>
    </row>
    <row r="1899" spans="1:8">
      <c r="A1899" s="3" t="s">
        <v>2466</v>
      </c>
      <c r="B1899" s="2" t="s">
        <v>2467</v>
      </c>
      <c r="C1899" s="2" t="s">
        <v>4986</v>
      </c>
      <c r="D1899" s="3" t="s">
        <v>4031</v>
      </c>
      <c r="E1899" s="2" t="s">
        <v>2447</v>
      </c>
      <c r="F1899" s="2" t="s">
        <v>4986</v>
      </c>
      <c r="G1899" s="2"/>
      <c r="H1899" s="2" t="s">
        <v>4988</v>
      </c>
    </row>
    <row r="1900" spans="1:8">
      <c r="A1900" s="3" t="s">
        <v>2466</v>
      </c>
      <c r="B1900" s="2" t="s">
        <v>2467</v>
      </c>
      <c r="C1900" s="2" t="s">
        <v>4986</v>
      </c>
      <c r="D1900" s="3" t="s">
        <v>4391</v>
      </c>
      <c r="E1900" s="2" t="s">
        <v>4392</v>
      </c>
      <c r="F1900" s="2" t="s">
        <v>4986</v>
      </c>
      <c r="G1900" s="2"/>
      <c r="H1900" s="2" t="s">
        <v>4988</v>
      </c>
    </row>
    <row r="1901" spans="1:8">
      <c r="A1901" s="3" t="s">
        <v>2466</v>
      </c>
      <c r="B1901" s="2" t="s">
        <v>2467</v>
      </c>
      <c r="C1901" s="2" t="s">
        <v>4986</v>
      </c>
      <c r="D1901" s="3" t="s">
        <v>4526</v>
      </c>
      <c r="E1901" s="2" t="s">
        <v>4527</v>
      </c>
      <c r="F1901" s="2" t="s">
        <v>4986</v>
      </c>
      <c r="G1901" s="2"/>
      <c r="H1901" s="2" t="s">
        <v>4988</v>
      </c>
    </row>
    <row r="1902" spans="1:8">
      <c r="A1902" s="3" t="s">
        <v>2466</v>
      </c>
      <c r="B1902" s="2" t="s">
        <v>2467</v>
      </c>
      <c r="C1902" s="2" t="s">
        <v>4986</v>
      </c>
      <c r="D1902" s="3" t="s">
        <v>4535</v>
      </c>
      <c r="E1902" s="2" t="s">
        <v>4536</v>
      </c>
      <c r="F1902" s="2" t="s">
        <v>4986</v>
      </c>
      <c r="G1902" s="2"/>
      <c r="H1902" s="2" t="s">
        <v>4988</v>
      </c>
    </row>
    <row r="1903" spans="1:8">
      <c r="A1903" s="3" t="s">
        <v>2466</v>
      </c>
      <c r="B1903" s="2" t="s">
        <v>2467</v>
      </c>
      <c r="C1903" s="2" t="s">
        <v>4986</v>
      </c>
      <c r="D1903" s="3" t="s">
        <v>4545</v>
      </c>
      <c r="E1903" s="2" t="s">
        <v>4546</v>
      </c>
      <c r="F1903" s="2" t="s">
        <v>4986</v>
      </c>
      <c r="G1903" s="2"/>
      <c r="H1903" s="2" t="s">
        <v>4988</v>
      </c>
    </row>
    <row r="1904" spans="1:8">
      <c r="A1904" s="3" t="s">
        <v>2466</v>
      </c>
      <c r="B1904" s="2" t="s">
        <v>2467</v>
      </c>
      <c r="C1904" s="2" t="s">
        <v>4986</v>
      </c>
      <c r="D1904" s="3" t="s">
        <v>4547</v>
      </c>
      <c r="E1904" s="2" t="s">
        <v>4548</v>
      </c>
      <c r="F1904" s="2" t="s">
        <v>4986</v>
      </c>
      <c r="G1904" s="2"/>
      <c r="H1904" s="2" t="s">
        <v>4988</v>
      </c>
    </row>
    <row r="1905" spans="1:8">
      <c r="A1905" s="3" t="s">
        <v>2466</v>
      </c>
      <c r="B1905" s="2" t="s">
        <v>2467</v>
      </c>
      <c r="C1905" s="2" t="s">
        <v>4986</v>
      </c>
      <c r="D1905" s="3" t="s">
        <v>3051</v>
      </c>
      <c r="E1905" s="2" t="s">
        <v>4770</v>
      </c>
      <c r="F1905" s="2" t="s">
        <v>4986</v>
      </c>
      <c r="G1905" s="2"/>
      <c r="H1905" s="2" t="s">
        <v>4988</v>
      </c>
    </row>
    <row r="1906" spans="1:8">
      <c r="A1906" s="3" t="s">
        <v>2468</v>
      </c>
      <c r="B1906" s="2" t="s">
        <v>2469</v>
      </c>
      <c r="C1906" s="2" t="s">
        <v>4986</v>
      </c>
      <c r="D1906" s="3" t="s">
        <v>4034</v>
      </c>
      <c r="E1906" s="2" t="s">
        <v>4035</v>
      </c>
      <c r="F1906" s="2" t="s">
        <v>4986</v>
      </c>
      <c r="G1906" s="2"/>
      <c r="H1906" s="2" t="s">
        <v>4988</v>
      </c>
    </row>
    <row r="1907" spans="1:8">
      <c r="A1907" s="3" t="s">
        <v>2468</v>
      </c>
      <c r="B1907" s="2" t="s">
        <v>2469</v>
      </c>
      <c r="C1907" s="2" t="s">
        <v>4986</v>
      </c>
      <c r="D1907" s="3" t="s">
        <v>4038</v>
      </c>
      <c r="E1907" s="2" t="s">
        <v>4039</v>
      </c>
      <c r="F1907" s="2" t="s">
        <v>4986</v>
      </c>
      <c r="G1907" s="2"/>
      <c r="H1907" s="2" t="s">
        <v>4988</v>
      </c>
    </row>
    <row r="1908" spans="1:8">
      <c r="A1908" s="3" t="s">
        <v>2468</v>
      </c>
      <c r="B1908" s="2" t="s">
        <v>2469</v>
      </c>
      <c r="C1908" s="2" t="s">
        <v>4986</v>
      </c>
      <c r="D1908" s="3" t="s">
        <v>4391</v>
      </c>
      <c r="E1908" s="2" t="s">
        <v>4392</v>
      </c>
      <c r="F1908" s="2" t="s">
        <v>4986</v>
      </c>
      <c r="G1908" s="2"/>
      <c r="H1908" s="2" t="s">
        <v>4988</v>
      </c>
    </row>
    <row r="1909" spans="1:8">
      <c r="A1909" s="3" t="s">
        <v>2468</v>
      </c>
      <c r="B1909" s="2" t="s">
        <v>2469</v>
      </c>
      <c r="C1909" s="2" t="s">
        <v>4986</v>
      </c>
      <c r="D1909" s="3" t="s">
        <v>4526</v>
      </c>
      <c r="E1909" s="2" t="s">
        <v>4527</v>
      </c>
      <c r="F1909" s="2" t="s">
        <v>4986</v>
      </c>
      <c r="G1909" s="2"/>
      <c r="H1909" s="2" t="s">
        <v>4988</v>
      </c>
    </row>
    <row r="1910" spans="1:8">
      <c r="A1910" s="3" t="s">
        <v>2468</v>
      </c>
      <c r="B1910" s="2" t="s">
        <v>2469</v>
      </c>
      <c r="C1910" s="2" t="s">
        <v>4986</v>
      </c>
      <c r="D1910" s="3" t="s">
        <v>4535</v>
      </c>
      <c r="E1910" s="2" t="s">
        <v>4536</v>
      </c>
      <c r="F1910" s="2" t="s">
        <v>4986</v>
      </c>
      <c r="G1910" s="2"/>
      <c r="H1910" s="2" t="s">
        <v>4988</v>
      </c>
    </row>
    <row r="1911" spans="1:8">
      <c r="A1911" s="3" t="s">
        <v>2468</v>
      </c>
      <c r="B1911" s="2" t="s">
        <v>2469</v>
      </c>
      <c r="C1911" s="2" t="s">
        <v>4986</v>
      </c>
      <c r="D1911" s="3" t="s">
        <v>4545</v>
      </c>
      <c r="E1911" s="2" t="s">
        <v>4546</v>
      </c>
      <c r="F1911" s="2" t="s">
        <v>4986</v>
      </c>
      <c r="G1911" s="2"/>
      <c r="H1911" s="2" t="s">
        <v>4988</v>
      </c>
    </row>
    <row r="1912" spans="1:8">
      <c r="A1912" s="3" t="s">
        <v>2468</v>
      </c>
      <c r="B1912" s="2" t="s">
        <v>2469</v>
      </c>
      <c r="C1912" s="2" t="s">
        <v>4986</v>
      </c>
      <c r="D1912" s="3" t="s">
        <v>4547</v>
      </c>
      <c r="E1912" s="2" t="s">
        <v>4548</v>
      </c>
      <c r="F1912" s="2" t="s">
        <v>4986</v>
      </c>
      <c r="G1912" s="2"/>
      <c r="H1912" s="2" t="s">
        <v>4988</v>
      </c>
    </row>
    <row r="1913" spans="1:8">
      <c r="A1913" s="3" t="s">
        <v>2468</v>
      </c>
      <c r="B1913" s="2" t="s">
        <v>2469</v>
      </c>
      <c r="C1913" s="2" t="s">
        <v>4986</v>
      </c>
      <c r="D1913" s="3" t="s">
        <v>3051</v>
      </c>
      <c r="E1913" s="2" t="s">
        <v>4770</v>
      </c>
      <c r="F1913" s="2" t="s">
        <v>4986</v>
      </c>
      <c r="G1913" s="2"/>
      <c r="H1913" s="2" t="s">
        <v>4988</v>
      </c>
    </row>
    <row r="1914" spans="1:8">
      <c r="A1914" s="3" t="s">
        <v>2470</v>
      </c>
      <c r="B1914" s="2" t="s">
        <v>2471</v>
      </c>
      <c r="C1914" s="2" t="s">
        <v>4986</v>
      </c>
      <c r="D1914" s="3" t="s">
        <v>2336</v>
      </c>
      <c r="E1914" s="2" t="s">
        <v>4317</v>
      </c>
      <c r="F1914" s="2" t="s">
        <v>4986</v>
      </c>
      <c r="G1914" s="2"/>
      <c r="H1914" s="2" t="s">
        <v>4988</v>
      </c>
    </row>
    <row r="1915" spans="1:8">
      <c r="A1915" s="3" t="s">
        <v>2470</v>
      </c>
      <c r="B1915" s="2" t="s">
        <v>2471</v>
      </c>
      <c r="C1915" s="2" t="s">
        <v>4986</v>
      </c>
      <c r="D1915" s="3" t="s">
        <v>4319</v>
      </c>
      <c r="E1915" s="2" t="s">
        <v>4320</v>
      </c>
      <c r="F1915" s="2" t="s">
        <v>4986</v>
      </c>
      <c r="G1915" s="2"/>
      <c r="H1915" s="2" t="s">
        <v>4988</v>
      </c>
    </row>
    <row r="1916" spans="1:8">
      <c r="A1916" s="3" t="s">
        <v>2470</v>
      </c>
      <c r="B1916" s="2" t="s">
        <v>2471</v>
      </c>
      <c r="C1916" s="2" t="s">
        <v>4986</v>
      </c>
      <c r="D1916" s="3" t="s">
        <v>4322</v>
      </c>
      <c r="E1916" s="2" t="s">
        <v>4323</v>
      </c>
      <c r="F1916" s="2" t="s">
        <v>4986</v>
      </c>
      <c r="G1916" s="2"/>
      <c r="H1916" s="2" t="s">
        <v>4988</v>
      </c>
    </row>
    <row r="1917" spans="1:8">
      <c r="A1917" s="3" t="s">
        <v>2470</v>
      </c>
      <c r="B1917" s="2" t="s">
        <v>2471</v>
      </c>
      <c r="C1917" s="2" t="s">
        <v>4986</v>
      </c>
      <c r="D1917" s="3" t="s">
        <v>4328</v>
      </c>
      <c r="E1917" s="2" t="s">
        <v>4329</v>
      </c>
      <c r="F1917" s="2" t="s">
        <v>4986</v>
      </c>
      <c r="G1917" s="2"/>
      <c r="H1917" s="2" t="s">
        <v>4988</v>
      </c>
    </row>
    <row r="1918" spans="1:8">
      <c r="A1918" s="3" t="s">
        <v>2470</v>
      </c>
      <c r="B1918" s="2" t="s">
        <v>2471</v>
      </c>
      <c r="C1918" s="2" t="s">
        <v>4986</v>
      </c>
      <c r="D1918" s="3" t="s">
        <v>4330</v>
      </c>
      <c r="E1918" s="2" t="s">
        <v>4331</v>
      </c>
      <c r="F1918" s="2" t="s">
        <v>4986</v>
      </c>
      <c r="G1918" s="2"/>
      <c r="H1918" s="2" t="s">
        <v>4988</v>
      </c>
    </row>
    <row r="1919" spans="1:8">
      <c r="A1919" s="3" t="s">
        <v>2470</v>
      </c>
      <c r="B1919" s="2" t="s">
        <v>2471</v>
      </c>
      <c r="C1919" s="2" t="s">
        <v>4986</v>
      </c>
      <c r="D1919" s="3" t="s">
        <v>4391</v>
      </c>
      <c r="E1919" s="2" t="s">
        <v>4392</v>
      </c>
      <c r="F1919" s="2" t="s">
        <v>4986</v>
      </c>
      <c r="G1919" s="2"/>
      <c r="H1919" s="2" t="s">
        <v>4988</v>
      </c>
    </row>
    <row r="1920" spans="1:8">
      <c r="A1920" s="3" t="s">
        <v>2470</v>
      </c>
      <c r="B1920" s="2" t="s">
        <v>2471</v>
      </c>
      <c r="C1920" s="2" t="s">
        <v>4986</v>
      </c>
      <c r="D1920" s="3" t="s">
        <v>2452</v>
      </c>
      <c r="E1920" s="2" t="s">
        <v>4417</v>
      </c>
      <c r="F1920" s="2" t="s">
        <v>4986</v>
      </c>
      <c r="G1920" s="2"/>
      <c r="H1920" s="2" t="s">
        <v>4988</v>
      </c>
    </row>
    <row r="1921" spans="1:8">
      <c r="A1921" s="3" t="s">
        <v>2470</v>
      </c>
      <c r="B1921" s="2" t="s">
        <v>2471</v>
      </c>
      <c r="C1921" s="2" t="s">
        <v>4986</v>
      </c>
      <c r="D1921" s="3" t="s">
        <v>2454</v>
      </c>
      <c r="E1921" s="2" t="s">
        <v>4418</v>
      </c>
      <c r="F1921" s="2" t="s">
        <v>4986</v>
      </c>
      <c r="G1921" s="2"/>
      <c r="H1921" s="2" t="s">
        <v>4988</v>
      </c>
    </row>
    <row r="1922" spans="1:8">
      <c r="A1922" s="3" t="s">
        <v>2470</v>
      </c>
      <c r="B1922" s="2" t="s">
        <v>2471</v>
      </c>
      <c r="C1922" s="2" t="s">
        <v>4986</v>
      </c>
      <c r="D1922" s="3" t="s">
        <v>4419</v>
      </c>
      <c r="E1922" s="2" t="s">
        <v>4420</v>
      </c>
      <c r="F1922" s="2" t="s">
        <v>4986</v>
      </c>
      <c r="G1922" s="2"/>
      <c r="H1922" s="2" t="s">
        <v>4988</v>
      </c>
    </row>
    <row r="1923" spans="1:8">
      <c r="A1923" s="3" t="s">
        <v>2470</v>
      </c>
      <c r="B1923" s="2" t="s">
        <v>2471</v>
      </c>
      <c r="C1923" s="2" t="s">
        <v>4986</v>
      </c>
      <c r="D1923" s="3" t="s">
        <v>4421</v>
      </c>
      <c r="E1923" s="2" t="s">
        <v>4422</v>
      </c>
      <c r="F1923" s="2" t="s">
        <v>4986</v>
      </c>
      <c r="G1923" s="2"/>
      <c r="H1923" s="2" t="s">
        <v>4988</v>
      </c>
    </row>
    <row r="1924" spans="1:8">
      <c r="A1924" s="3" t="s">
        <v>2470</v>
      </c>
      <c r="B1924" s="2" t="s">
        <v>2471</v>
      </c>
      <c r="C1924" s="2" t="s">
        <v>4986</v>
      </c>
      <c r="D1924" s="3" t="s">
        <v>4526</v>
      </c>
      <c r="E1924" s="2" t="s">
        <v>4527</v>
      </c>
      <c r="F1924" s="2" t="s">
        <v>4986</v>
      </c>
      <c r="G1924" s="2"/>
      <c r="H1924" s="2" t="s">
        <v>4988</v>
      </c>
    </row>
    <row r="1925" spans="1:8">
      <c r="A1925" s="3" t="s">
        <v>2470</v>
      </c>
      <c r="B1925" s="2" t="s">
        <v>2471</v>
      </c>
      <c r="C1925" s="2" t="s">
        <v>4986</v>
      </c>
      <c r="D1925" s="3" t="s">
        <v>4535</v>
      </c>
      <c r="E1925" s="2" t="s">
        <v>4536</v>
      </c>
      <c r="F1925" s="2" t="s">
        <v>4986</v>
      </c>
      <c r="G1925" s="2"/>
      <c r="H1925" s="2" t="s">
        <v>4988</v>
      </c>
    </row>
    <row r="1926" spans="1:8">
      <c r="A1926" s="3" t="s">
        <v>2470</v>
      </c>
      <c r="B1926" s="2" t="s">
        <v>2471</v>
      </c>
      <c r="C1926" s="2" t="s">
        <v>4986</v>
      </c>
      <c r="D1926" s="3" t="s">
        <v>4545</v>
      </c>
      <c r="E1926" s="2" t="s">
        <v>4546</v>
      </c>
      <c r="F1926" s="2" t="s">
        <v>4986</v>
      </c>
      <c r="G1926" s="2"/>
      <c r="H1926" s="2" t="s">
        <v>4988</v>
      </c>
    </row>
    <row r="1927" spans="1:8">
      <c r="A1927" s="3" t="s">
        <v>2470</v>
      </c>
      <c r="B1927" s="2" t="s">
        <v>2471</v>
      </c>
      <c r="C1927" s="2" t="s">
        <v>4986</v>
      </c>
      <c r="D1927" s="3" t="s">
        <v>4547</v>
      </c>
      <c r="E1927" s="2" t="s">
        <v>4548</v>
      </c>
      <c r="F1927" s="2" t="s">
        <v>4986</v>
      </c>
      <c r="G1927" s="2"/>
      <c r="H1927" s="2" t="s">
        <v>4988</v>
      </c>
    </row>
    <row r="1928" spans="1:8">
      <c r="A1928" s="3" t="s">
        <v>2470</v>
      </c>
      <c r="B1928" s="2" t="s">
        <v>2471</v>
      </c>
      <c r="C1928" s="2" t="s">
        <v>4986</v>
      </c>
      <c r="D1928" s="3" t="s">
        <v>3051</v>
      </c>
      <c r="E1928" s="2" t="s">
        <v>4770</v>
      </c>
      <c r="F1928" s="2" t="s">
        <v>4986</v>
      </c>
      <c r="G1928" s="2"/>
      <c r="H1928" s="2" t="s">
        <v>4988</v>
      </c>
    </row>
    <row r="1929" spans="1:8">
      <c r="A1929" s="3" t="s">
        <v>2472</v>
      </c>
      <c r="B1929" s="2" t="s">
        <v>2473</v>
      </c>
      <c r="C1929" s="2" t="s">
        <v>4986</v>
      </c>
      <c r="D1929" s="3" t="s">
        <v>2316</v>
      </c>
      <c r="E1929" s="2" t="s">
        <v>4308</v>
      </c>
      <c r="F1929" s="2" t="s">
        <v>4986</v>
      </c>
      <c r="G1929" s="2"/>
      <c r="H1929" s="2" t="s">
        <v>4988</v>
      </c>
    </row>
    <row r="1930" spans="1:8">
      <c r="A1930" s="3" t="s">
        <v>2472</v>
      </c>
      <c r="B1930" s="2" t="s">
        <v>2473</v>
      </c>
      <c r="C1930" s="2" t="s">
        <v>4986</v>
      </c>
      <c r="D1930" s="3" t="s">
        <v>2318</v>
      </c>
      <c r="E1930" s="2" t="s">
        <v>2319</v>
      </c>
      <c r="F1930" s="2" t="s">
        <v>4986</v>
      </c>
      <c r="G1930" s="2"/>
      <c r="H1930" s="2" t="s">
        <v>4988</v>
      </c>
    </row>
    <row r="1931" spans="1:8">
      <c r="A1931" s="3" t="s">
        <v>2472</v>
      </c>
      <c r="B1931" s="2" t="s">
        <v>2473</v>
      </c>
      <c r="C1931" s="2" t="s">
        <v>4986</v>
      </c>
      <c r="D1931" s="3" t="s">
        <v>2330</v>
      </c>
      <c r="E1931" s="2" t="s">
        <v>4314</v>
      </c>
      <c r="F1931" s="2" t="s">
        <v>4986</v>
      </c>
      <c r="G1931" s="2"/>
      <c r="H1931" s="2" t="s">
        <v>4988</v>
      </c>
    </row>
    <row r="1932" spans="1:8">
      <c r="A1932" s="3" t="s">
        <v>2472</v>
      </c>
      <c r="B1932" s="2" t="s">
        <v>2473</v>
      </c>
      <c r="C1932" s="2" t="s">
        <v>4986</v>
      </c>
      <c r="D1932" s="3" t="s">
        <v>2374</v>
      </c>
      <c r="E1932" s="2" t="s">
        <v>4343</v>
      </c>
      <c r="F1932" s="2" t="s">
        <v>4986</v>
      </c>
      <c r="G1932" s="2"/>
      <c r="H1932" s="2" t="s">
        <v>4988</v>
      </c>
    </row>
    <row r="1933" spans="1:8">
      <c r="A1933" s="3" t="s">
        <v>2472</v>
      </c>
      <c r="B1933" s="2" t="s">
        <v>2473</v>
      </c>
      <c r="C1933" s="2" t="s">
        <v>4986</v>
      </c>
      <c r="D1933" s="3" t="s">
        <v>2376</v>
      </c>
      <c r="E1933" s="2" t="s">
        <v>4344</v>
      </c>
      <c r="F1933" s="2" t="s">
        <v>4986</v>
      </c>
      <c r="G1933" s="2"/>
      <c r="H1933" s="2" t="s">
        <v>4988</v>
      </c>
    </row>
    <row r="1934" spans="1:8">
      <c r="A1934" s="3" t="s">
        <v>2472</v>
      </c>
      <c r="B1934" s="2" t="s">
        <v>2473</v>
      </c>
      <c r="C1934" s="2" t="s">
        <v>4986</v>
      </c>
      <c r="D1934" s="3" t="s">
        <v>2378</v>
      </c>
      <c r="E1934" s="2" t="s">
        <v>4345</v>
      </c>
      <c r="F1934" s="2" t="s">
        <v>4986</v>
      </c>
      <c r="G1934" s="2"/>
      <c r="H1934" s="2" t="s">
        <v>4988</v>
      </c>
    </row>
    <row r="1935" spans="1:8">
      <c r="A1935" s="3" t="s">
        <v>2472</v>
      </c>
      <c r="B1935" s="2" t="s">
        <v>2473</v>
      </c>
      <c r="C1935" s="2" t="s">
        <v>4986</v>
      </c>
      <c r="D1935" s="3" t="s">
        <v>2380</v>
      </c>
      <c r="E1935" s="2" t="s">
        <v>4346</v>
      </c>
      <c r="F1935" s="2" t="s">
        <v>4986</v>
      </c>
      <c r="G1935" s="2"/>
      <c r="H1935" s="2" t="s">
        <v>4988</v>
      </c>
    </row>
    <row r="1936" spans="1:8">
      <c r="A1936" s="3" t="s">
        <v>2472</v>
      </c>
      <c r="B1936" s="2" t="s">
        <v>2473</v>
      </c>
      <c r="C1936" s="2" t="s">
        <v>4986</v>
      </c>
      <c r="D1936" s="3" t="s">
        <v>2382</v>
      </c>
      <c r="E1936" s="2" t="s">
        <v>4347</v>
      </c>
      <c r="F1936" s="2" t="s">
        <v>4986</v>
      </c>
      <c r="G1936" s="2"/>
      <c r="H1936" s="2" t="s">
        <v>4988</v>
      </c>
    </row>
    <row r="1937" spans="1:8">
      <c r="A1937" s="3" t="s">
        <v>2472</v>
      </c>
      <c r="B1937" s="2" t="s">
        <v>2473</v>
      </c>
      <c r="C1937" s="2" t="s">
        <v>4986</v>
      </c>
      <c r="D1937" s="3" t="s">
        <v>4348</v>
      </c>
      <c r="E1937" s="2" t="s">
        <v>4349</v>
      </c>
      <c r="F1937" s="2" t="s">
        <v>4986</v>
      </c>
      <c r="G1937" s="2"/>
      <c r="H1937" s="2" t="s">
        <v>4988</v>
      </c>
    </row>
    <row r="1938" spans="1:8">
      <c r="A1938" s="3" t="s">
        <v>2472</v>
      </c>
      <c r="B1938" s="2" t="s">
        <v>2473</v>
      </c>
      <c r="C1938" s="2" t="s">
        <v>4986</v>
      </c>
      <c r="D1938" s="3" t="s">
        <v>2388</v>
      </c>
      <c r="E1938" s="2" t="s">
        <v>4350</v>
      </c>
      <c r="F1938" s="2" t="s">
        <v>4986</v>
      </c>
      <c r="G1938" s="2"/>
      <c r="H1938" s="2" t="s">
        <v>4988</v>
      </c>
    </row>
    <row r="1939" spans="1:8">
      <c r="A1939" s="3" t="s">
        <v>2472</v>
      </c>
      <c r="B1939" s="2" t="s">
        <v>2473</v>
      </c>
      <c r="C1939" s="2" t="s">
        <v>4986</v>
      </c>
      <c r="D1939" s="3" t="s">
        <v>4391</v>
      </c>
      <c r="E1939" s="2" t="s">
        <v>4392</v>
      </c>
      <c r="F1939" s="2" t="s">
        <v>4986</v>
      </c>
      <c r="G1939" s="2"/>
      <c r="H1939" s="2" t="s">
        <v>4988</v>
      </c>
    </row>
    <row r="1940" spans="1:8">
      <c r="A1940" s="3" t="s">
        <v>2472</v>
      </c>
      <c r="B1940" s="2" t="s">
        <v>2473</v>
      </c>
      <c r="C1940" s="2" t="s">
        <v>4986</v>
      </c>
      <c r="D1940" s="3" t="s">
        <v>2452</v>
      </c>
      <c r="E1940" s="2" t="s">
        <v>4417</v>
      </c>
      <c r="F1940" s="2" t="s">
        <v>4986</v>
      </c>
      <c r="G1940" s="2"/>
      <c r="H1940" s="2" t="s">
        <v>4988</v>
      </c>
    </row>
    <row r="1941" spans="1:8">
      <c r="A1941" s="3" t="s">
        <v>2472</v>
      </c>
      <c r="B1941" s="2" t="s">
        <v>2473</v>
      </c>
      <c r="C1941" s="2" t="s">
        <v>4986</v>
      </c>
      <c r="D1941" s="3" t="s">
        <v>2454</v>
      </c>
      <c r="E1941" s="2" t="s">
        <v>4418</v>
      </c>
      <c r="F1941" s="2" t="s">
        <v>4986</v>
      </c>
      <c r="G1941" s="2"/>
      <c r="H1941" s="2" t="s">
        <v>4988</v>
      </c>
    </row>
    <row r="1942" spans="1:8">
      <c r="A1942" s="3" t="s">
        <v>2472</v>
      </c>
      <c r="B1942" s="2" t="s">
        <v>2473</v>
      </c>
      <c r="C1942" s="2" t="s">
        <v>4986</v>
      </c>
      <c r="D1942" s="3" t="s">
        <v>4419</v>
      </c>
      <c r="E1942" s="2" t="s">
        <v>4420</v>
      </c>
      <c r="F1942" s="2" t="s">
        <v>4986</v>
      </c>
      <c r="G1942" s="2"/>
      <c r="H1942" s="2" t="s">
        <v>4988</v>
      </c>
    </row>
    <row r="1943" spans="1:8">
      <c r="A1943" s="3" t="s">
        <v>2472</v>
      </c>
      <c r="B1943" s="2" t="s">
        <v>2473</v>
      </c>
      <c r="C1943" s="2" t="s">
        <v>4986</v>
      </c>
      <c r="D1943" s="3" t="s">
        <v>4421</v>
      </c>
      <c r="E1943" s="2" t="s">
        <v>4422</v>
      </c>
      <c r="F1943" s="2" t="s">
        <v>4986</v>
      </c>
      <c r="G1943" s="2"/>
      <c r="H1943" s="2" t="s">
        <v>4988</v>
      </c>
    </row>
    <row r="1944" spans="1:8">
      <c r="A1944" s="3" t="s">
        <v>2472</v>
      </c>
      <c r="B1944" s="2" t="s">
        <v>2473</v>
      </c>
      <c r="C1944" s="2" t="s">
        <v>4986</v>
      </c>
      <c r="D1944" s="3" t="s">
        <v>4526</v>
      </c>
      <c r="E1944" s="2" t="s">
        <v>4527</v>
      </c>
      <c r="F1944" s="2" t="s">
        <v>4986</v>
      </c>
      <c r="G1944" s="2"/>
      <c r="H1944" s="2" t="s">
        <v>4988</v>
      </c>
    </row>
    <row r="1945" spans="1:8">
      <c r="A1945" s="3" t="s">
        <v>2472</v>
      </c>
      <c r="B1945" s="2" t="s">
        <v>2473</v>
      </c>
      <c r="C1945" s="2" t="s">
        <v>4986</v>
      </c>
      <c r="D1945" s="3" t="s">
        <v>4535</v>
      </c>
      <c r="E1945" s="2" t="s">
        <v>4536</v>
      </c>
      <c r="F1945" s="2" t="s">
        <v>4986</v>
      </c>
      <c r="G1945" s="2"/>
      <c r="H1945" s="2" t="s">
        <v>4988</v>
      </c>
    </row>
    <row r="1946" spans="1:8">
      <c r="A1946" s="3" t="s">
        <v>2472</v>
      </c>
      <c r="B1946" s="2" t="s">
        <v>2473</v>
      </c>
      <c r="C1946" s="2" t="s">
        <v>4986</v>
      </c>
      <c r="D1946" s="3" t="s">
        <v>4545</v>
      </c>
      <c r="E1946" s="2" t="s">
        <v>4546</v>
      </c>
      <c r="F1946" s="2" t="s">
        <v>4986</v>
      </c>
      <c r="G1946" s="2"/>
      <c r="H1946" s="2" t="s">
        <v>4988</v>
      </c>
    </row>
    <row r="1947" spans="1:8">
      <c r="A1947" s="3" t="s">
        <v>2472</v>
      </c>
      <c r="B1947" s="2" t="s">
        <v>2473</v>
      </c>
      <c r="C1947" s="2" t="s">
        <v>4986</v>
      </c>
      <c r="D1947" s="3" t="s">
        <v>4547</v>
      </c>
      <c r="E1947" s="2" t="s">
        <v>4548</v>
      </c>
      <c r="F1947" s="2" t="s">
        <v>4986</v>
      </c>
      <c r="G1947" s="2"/>
      <c r="H1947" s="2" t="s">
        <v>4988</v>
      </c>
    </row>
    <row r="1948" spans="1:8">
      <c r="A1948" s="3" t="s">
        <v>2472</v>
      </c>
      <c r="B1948" s="2" t="s">
        <v>2473</v>
      </c>
      <c r="C1948" s="2" t="s">
        <v>4986</v>
      </c>
      <c r="D1948" s="3" t="s">
        <v>3051</v>
      </c>
      <c r="E1948" s="2" t="s">
        <v>4770</v>
      </c>
      <c r="F1948" s="2" t="s">
        <v>4986</v>
      </c>
      <c r="G1948" s="2"/>
      <c r="H1948" s="2" t="s">
        <v>4988</v>
      </c>
    </row>
    <row r="1949" spans="1:8">
      <c r="A1949" s="3" t="s">
        <v>2474</v>
      </c>
      <c r="B1949" s="2" t="s">
        <v>2475</v>
      </c>
      <c r="C1949" s="2" t="s">
        <v>4986</v>
      </c>
      <c r="D1949" s="3" t="s">
        <v>4355</v>
      </c>
      <c r="E1949" s="2" t="s">
        <v>4356</v>
      </c>
      <c r="F1949" s="2" t="s">
        <v>4986</v>
      </c>
      <c r="G1949" s="2"/>
      <c r="H1949" s="2" t="s">
        <v>4988</v>
      </c>
    </row>
    <row r="1950" spans="1:8">
      <c r="A1950" s="3" t="s">
        <v>2474</v>
      </c>
      <c r="B1950" s="2" t="s">
        <v>2475</v>
      </c>
      <c r="C1950" s="2" t="s">
        <v>4986</v>
      </c>
      <c r="D1950" s="3" t="s">
        <v>4357</v>
      </c>
      <c r="E1950" s="2" t="s">
        <v>4358</v>
      </c>
      <c r="F1950" s="2" t="s">
        <v>4986</v>
      </c>
      <c r="G1950" s="2"/>
      <c r="H1950" s="2" t="s">
        <v>4988</v>
      </c>
    </row>
    <row r="1951" spans="1:8">
      <c r="A1951" s="3" t="s">
        <v>2474</v>
      </c>
      <c r="B1951" s="2" t="s">
        <v>2475</v>
      </c>
      <c r="C1951" s="2" t="s">
        <v>4986</v>
      </c>
      <c r="D1951" s="3" t="s">
        <v>4391</v>
      </c>
      <c r="E1951" s="2" t="s">
        <v>4392</v>
      </c>
      <c r="F1951" s="2" t="s">
        <v>4986</v>
      </c>
      <c r="G1951" s="2"/>
      <c r="H1951" s="2" t="s">
        <v>4988</v>
      </c>
    </row>
    <row r="1952" spans="1:8">
      <c r="A1952" s="3" t="s">
        <v>2474</v>
      </c>
      <c r="B1952" s="2" t="s">
        <v>2475</v>
      </c>
      <c r="C1952" s="2" t="s">
        <v>4986</v>
      </c>
      <c r="D1952" s="3" t="s">
        <v>2452</v>
      </c>
      <c r="E1952" s="2" t="s">
        <v>4417</v>
      </c>
      <c r="F1952" s="2" t="s">
        <v>4986</v>
      </c>
      <c r="G1952" s="2"/>
      <c r="H1952" s="2" t="s">
        <v>4988</v>
      </c>
    </row>
    <row r="1953" spans="1:8">
      <c r="A1953" s="3" t="s">
        <v>2474</v>
      </c>
      <c r="B1953" s="2" t="s">
        <v>2475</v>
      </c>
      <c r="C1953" s="2" t="s">
        <v>4986</v>
      </c>
      <c r="D1953" s="3" t="s">
        <v>2454</v>
      </c>
      <c r="E1953" s="2" t="s">
        <v>4418</v>
      </c>
      <c r="F1953" s="2" t="s">
        <v>4986</v>
      </c>
      <c r="G1953" s="2"/>
      <c r="H1953" s="2" t="s">
        <v>4988</v>
      </c>
    </row>
    <row r="1954" spans="1:8">
      <c r="A1954" s="3" t="s">
        <v>2474</v>
      </c>
      <c r="B1954" s="2" t="s">
        <v>2475</v>
      </c>
      <c r="C1954" s="2" t="s">
        <v>4986</v>
      </c>
      <c r="D1954" s="3" t="s">
        <v>4419</v>
      </c>
      <c r="E1954" s="2" t="s">
        <v>4420</v>
      </c>
      <c r="F1954" s="2" t="s">
        <v>4986</v>
      </c>
      <c r="G1954" s="2"/>
      <c r="H1954" s="2" t="s">
        <v>4988</v>
      </c>
    </row>
    <row r="1955" spans="1:8">
      <c r="A1955" s="3" t="s">
        <v>2474</v>
      </c>
      <c r="B1955" s="2" t="s">
        <v>2475</v>
      </c>
      <c r="C1955" s="2" t="s">
        <v>4986</v>
      </c>
      <c r="D1955" s="3" t="s">
        <v>4421</v>
      </c>
      <c r="E1955" s="2" t="s">
        <v>4422</v>
      </c>
      <c r="F1955" s="2" t="s">
        <v>4986</v>
      </c>
      <c r="G1955" s="2"/>
      <c r="H1955" s="2" t="s">
        <v>4988</v>
      </c>
    </row>
    <row r="1956" spans="1:8">
      <c r="A1956" s="3" t="s">
        <v>2474</v>
      </c>
      <c r="B1956" s="2" t="s">
        <v>2475</v>
      </c>
      <c r="C1956" s="2" t="s">
        <v>4986</v>
      </c>
      <c r="D1956" s="3" t="s">
        <v>4526</v>
      </c>
      <c r="E1956" s="2" t="s">
        <v>4527</v>
      </c>
      <c r="F1956" s="2" t="s">
        <v>4986</v>
      </c>
      <c r="G1956" s="2"/>
      <c r="H1956" s="2" t="s">
        <v>4988</v>
      </c>
    </row>
    <row r="1957" spans="1:8">
      <c r="A1957" s="3" t="s">
        <v>2474</v>
      </c>
      <c r="B1957" s="2" t="s">
        <v>2475</v>
      </c>
      <c r="C1957" s="2" t="s">
        <v>4986</v>
      </c>
      <c r="D1957" s="3" t="s">
        <v>4535</v>
      </c>
      <c r="E1957" s="2" t="s">
        <v>4536</v>
      </c>
      <c r="F1957" s="2" t="s">
        <v>4986</v>
      </c>
      <c r="G1957" s="2"/>
      <c r="H1957" s="2" t="s">
        <v>4988</v>
      </c>
    </row>
    <row r="1958" spans="1:8">
      <c r="A1958" s="3" t="s">
        <v>2474</v>
      </c>
      <c r="B1958" s="2" t="s">
        <v>2475</v>
      </c>
      <c r="C1958" s="2" t="s">
        <v>4986</v>
      </c>
      <c r="D1958" s="3" t="s">
        <v>4545</v>
      </c>
      <c r="E1958" s="2" t="s">
        <v>4546</v>
      </c>
      <c r="F1958" s="2" t="s">
        <v>4986</v>
      </c>
      <c r="G1958" s="2"/>
      <c r="H1958" s="2" t="s">
        <v>4988</v>
      </c>
    </row>
    <row r="1959" spans="1:8">
      <c r="A1959" s="3" t="s">
        <v>2474</v>
      </c>
      <c r="B1959" s="2" t="s">
        <v>2475</v>
      </c>
      <c r="C1959" s="2" t="s">
        <v>4986</v>
      </c>
      <c r="D1959" s="3" t="s">
        <v>4547</v>
      </c>
      <c r="E1959" s="2" t="s">
        <v>4548</v>
      </c>
      <c r="F1959" s="2" t="s">
        <v>4986</v>
      </c>
      <c r="G1959" s="2"/>
      <c r="H1959" s="2" t="s">
        <v>4988</v>
      </c>
    </row>
    <row r="1960" spans="1:8">
      <c r="A1960" s="3" t="s">
        <v>2474</v>
      </c>
      <c r="B1960" s="2" t="s">
        <v>2475</v>
      </c>
      <c r="C1960" s="2" t="s">
        <v>4986</v>
      </c>
      <c r="D1960" s="3" t="s">
        <v>3051</v>
      </c>
      <c r="E1960" s="2" t="s">
        <v>4770</v>
      </c>
      <c r="F1960" s="2" t="s">
        <v>4986</v>
      </c>
      <c r="G1960" s="2"/>
      <c r="H1960" s="2" t="s">
        <v>4988</v>
      </c>
    </row>
    <row r="1961" spans="1:8">
      <c r="A1961" s="3" t="s">
        <v>2476</v>
      </c>
      <c r="B1961" s="2" t="s">
        <v>2477</v>
      </c>
      <c r="C1961" s="2" t="s">
        <v>4986</v>
      </c>
      <c r="D1961" s="3" t="s">
        <v>2308</v>
      </c>
      <c r="E1961" s="2" t="s">
        <v>4301</v>
      </c>
      <c r="F1961" s="2" t="s">
        <v>4986</v>
      </c>
      <c r="G1961" s="2"/>
      <c r="H1961" s="2" t="s">
        <v>4988</v>
      </c>
    </row>
    <row r="1962" spans="1:8">
      <c r="A1962" s="3" t="s">
        <v>2476</v>
      </c>
      <c r="B1962" s="2" t="s">
        <v>2477</v>
      </c>
      <c r="C1962" s="2" t="s">
        <v>4986</v>
      </c>
      <c r="D1962" s="3" t="s">
        <v>4302</v>
      </c>
      <c r="E1962" s="2" t="s">
        <v>4303</v>
      </c>
      <c r="F1962" s="2" t="s">
        <v>4986</v>
      </c>
      <c r="G1962" s="2"/>
      <c r="H1962" s="2" t="s">
        <v>4988</v>
      </c>
    </row>
    <row r="1963" spans="1:8">
      <c r="A1963" s="3" t="s">
        <v>2476</v>
      </c>
      <c r="B1963" s="2" t="s">
        <v>2477</v>
      </c>
      <c r="C1963" s="2" t="s">
        <v>4986</v>
      </c>
      <c r="D1963" s="3" t="s">
        <v>4304</v>
      </c>
      <c r="E1963" s="2" t="s">
        <v>4305</v>
      </c>
      <c r="F1963" s="2" t="s">
        <v>4986</v>
      </c>
      <c r="G1963" s="2"/>
      <c r="H1963" s="2" t="s">
        <v>4988</v>
      </c>
    </row>
    <row r="1964" spans="1:8">
      <c r="A1964" s="3" t="s">
        <v>2476</v>
      </c>
      <c r="B1964" s="2" t="s">
        <v>2477</v>
      </c>
      <c r="C1964" s="2" t="s">
        <v>4986</v>
      </c>
      <c r="D1964" s="3" t="s">
        <v>4306</v>
      </c>
      <c r="E1964" s="2" t="s">
        <v>4307</v>
      </c>
      <c r="F1964" s="2" t="s">
        <v>4986</v>
      </c>
      <c r="G1964" s="2"/>
      <c r="H1964" s="2" t="s">
        <v>4988</v>
      </c>
    </row>
    <row r="1965" spans="1:8">
      <c r="A1965" s="3" t="s">
        <v>2476</v>
      </c>
      <c r="B1965" s="2" t="s">
        <v>2477</v>
      </c>
      <c r="C1965" s="2" t="s">
        <v>4986</v>
      </c>
      <c r="D1965" s="3" t="s">
        <v>2320</v>
      </c>
      <c r="E1965" s="2" t="s">
        <v>4309</v>
      </c>
      <c r="F1965" s="2" t="s">
        <v>4986</v>
      </c>
      <c r="G1965" s="2"/>
      <c r="H1965" s="2" t="s">
        <v>4988</v>
      </c>
    </row>
    <row r="1966" spans="1:8">
      <c r="A1966" s="3" t="s">
        <v>2476</v>
      </c>
      <c r="B1966" s="2" t="s">
        <v>2477</v>
      </c>
      <c r="C1966" s="2" t="s">
        <v>4986</v>
      </c>
      <c r="D1966" s="3" t="s">
        <v>2322</v>
      </c>
      <c r="E1966" s="2" t="s">
        <v>4310</v>
      </c>
      <c r="F1966" s="2" t="s">
        <v>4986</v>
      </c>
      <c r="G1966" s="2"/>
      <c r="H1966" s="2" t="s">
        <v>4988</v>
      </c>
    </row>
    <row r="1967" spans="1:8">
      <c r="A1967" s="3" t="s">
        <v>2476</v>
      </c>
      <c r="B1967" s="2" t="s">
        <v>2477</v>
      </c>
      <c r="C1967" s="2" t="s">
        <v>4986</v>
      </c>
      <c r="D1967" s="3" t="s">
        <v>4311</v>
      </c>
      <c r="E1967" s="2" t="s">
        <v>4312</v>
      </c>
      <c r="F1967" s="2" t="s">
        <v>4986</v>
      </c>
      <c r="G1967" s="2"/>
      <c r="H1967" s="2" t="s">
        <v>4988</v>
      </c>
    </row>
    <row r="1968" spans="1:8">
      <c r="A1968" s="3" t="s">
        <v>2476</v>
      </c>
      <c r="B1968" s="2" t="s">
        <v>2477</v>
      </c>
      <c r="C1968" s="2" t="s">
        <v>4986</v>
      </c>
      <c r="D1968" s="3" t="s">
        <v>2328</v>
      </c>
      <c r="E1968" s="2" t="s">
        <v>4313</v>
      </c>
      <c r="F1968" s="2" t="s">
        <v>4986</v>
      </c>
      <c r="G1968" s="2"/>
      <c r="H1968" s="2" t="s">
        <v>4988</v>
      </c>
    </row>
    <row r="1969" spans="1:8">
      <c r="A1969" s="3" t="s">
        <v>2476</v>
      </c>
      <c r="B1969" s="2" t="s">
        <v>2477</v>
      </c>
      <c r="C1969" s="2" t="s">
        <v>4986</v>
      </c>
      <c r="D1969" s="3" t="s">
        <v>2332</v>
      </c>
      <c r="E1969" s="2" t="s">
        <v>4315</v>
      </c>
      <c r="F1969" s="2" t="s">
        <v>4986</v>
      </c>
      <c r="G1969" s="2"/>
      <c r="H1969" s="2" t="s">
        <v>4988</v>
      </c>
    </row>
    <row r="1970" spans="1:8">
      <c r="A1970" s="3" t="s">
        <v>2476</v>
      </c>
      <c r="B1970" s="2" t="s">
        <v>2477</v>
      </c>
      <c r="C1970" s="2" t="s">
        <v>4986</v>
      </c>
      <c r="D1970" s="3" t="s">
        <v>2334</v>
      </c>
      <c r="E1970" s="2" t="s">
        <v>4316</v>
      </c>
      <c r="F1970" s="2" t="s">
        <v>4986</v>
      </c>
      <c r="G1970" s="2"/>
      <c r="H1970" s="2" t="s">
        <v>4988</v>
      </c>
    </row>
    <row r="1971" spans="1:8">
      <c r="A1971" s="3" t="s">
        <v>2476</v>
      </c>
      <c r="B1971" s="2" t="s">
        <v>2477</v>
      </c>
      <c r="C1971" s="2" t="s">
        <v>4986</v>
      </c>
      <c r="D1971" s="3" t="s">
        <v>4318</v>
      </c>
      <c r="E1971" s="2" t="s">
        <v>2339</v>
      </c>
      <c r="F1971" s="2" t="s">
        <v>4986</v>
      </c>
      <c r="G1971" s="2"/>
      <c r="H1971" s="2" t="s">
        <v>4988</v>
      </c>
    </row>
    <row r="1972" spans="1:8">
      <c r="A1972" s="3" t="s">
        <v>2476</v>
      </c>
      <c r="B1972" s="2" t="s">
        <v>2477</v>
      </c>
      <c r="C1972" s="2" t="s">
        <v>4986</v>
      </c>
      <c r="D1972" s="3" t="s">
        <v>4321</v>
      </c>
      <c r="E1972" s="2" t="s">
        <v>2343</v>
      </c>
      <c r="F1972" s="2" t="s">
        <v>4986</v>
      </c>
      <c r="G1972" s="2"/>
      <c r="H1972" s="2" t="s">
        <v>4988</v>
      </c>
    </row>
    <row r="1973" spans="1:8">
      <c r="A1973" s="3" t="s">
        <v>2476</v>
      </c>
      <c r="B1973" s="2" t="s">
        <v>2477</v>
      </c>
      <c r="C1973" s="2" t="s">
        <v>4986</v>
      </c>
      <c r="D1973" s="3" t="s">
        <v>4324</v>
      </c>
      <c r="E1973" s="2" t="s">
        <v>4325</v>
      </c>
      <c r="F1973" s="2" t="s">
        <v>4986</v>
      </c>
      <c r="G1973" s="2"/>
      <c r="H1973" s="2" t="s">
        <v>4988</v>
      </c>
    </row>
    <row r="1974" spans="1:8">
      <c r="A1974" s="3" t="s">
        <v>2476</v>
      </c>
      <c r="B1974" s="2" t="s">
        <v>2477</v>
      </c>
      <c r="C1974" s="2" t="s">
        <v>4986</v>
      </c>
      <c r="D1974" s="3" t="s">
        <v>4326</v>
      </c>
      <c r="E1974" s="2" t="s">
        <v>4327</v>
      </c>
      <c r="F1974" s="2" t="s">
        <v>4986</v>
      </c>
      <c r="G1974" s="2"/>
      <c r="H1974" s="2" t="s">
        <v>4988</v>
      </c>
    </row>
    <row r="1975" spans="1:8">
      <c r="A1975" s="3" t="s">
        <v>2476</v>
      </c>
      <c r="B1975" s="2" t="s">
        <v>2477</v>
      </c>
      <c r="C1975" s="2" t="s">
        <v>4986</v>
      </c>
      <c r="D1975" s="3" t="s">
        <v>4330</v>
      </c>
      <c r="E1975" s="2" t="s">
        <v>4331</v>
      </c>
      <c r="F1975" s="2" t="s">
        <v>4986</v>
      </c>
      <c r="G1975" s="2"/>
      <c r="H1975" s="2" t="s">
        <v>4988</v>
      </c>
    </row>
    <row r="1976" spans="1:8">
      <c r="A1976" s="3" t="s">
        <v>2476</v>
      </c>
      <c r="B1976" s="2" t="s">
        <v>2477</v>
      </c>
      <c r="C1976" s="2" t="s">
        <v>4986</v>
      </c>
      <c r="D1976" s="3" t="s">
        <v>2348</v>
      </c>
      <c r="E1976" s="2" t="s">
        <v>4332</v>
      </c>
      <c r="F1976" s="2" t="s">
        <v>4986</v>
      </c>
      <c r="G1976" s="2"/>
      <c r="H1976" s="2" t="s">
        <v>4988</v>
      </c>
    </row>
    <row r="1977" spans="1:8">
      <c r="A1977" s="3" t="s">
        <v>2476</v>
      </c>
      <c r="B1977" s="2" t="s">
        <v>2477</v>
      </c>
      <c r="C1977" s="2" t="s">
        <v>4986</v>
      </c>
      <c r="D1977" s="3" t="s">
        <v>2350</v>
      </c>
      <c r="E1977" s="2" t="s">
        <v>4333</v>
      </c>
      <c r="F1977" s="2" t="s">
        <v>4986</v>
      </c>
      <c r="G1977" s="2"/>
      <c r="H1977" s="2" t="s">
        <v>4988</v>
      </c>
    </row>
    <row r="1978" spans="1:8">
      <c r="A1978" s="3" t="s">
        <v>2476</v>
      </c>
      <c r="B1978" s="2" t="s">
        <v>2477</v>
      </c>
      <c r="C1978" s="2" t="s">
        <v>4986</v>
      </c>
      <c r="D1978" s="3" t="s">
        <v>2352</v>
      </c>
      <c r="E1978" s="2" t="s">
        <v>4334</v>
      </c>
      <c r="F1978" s="2" t="s">
        <v>4986</v>
      </c>
      <c r="G1978" s="2"/>
      <c r="H1978" s="2" t="s">
        <v>4988</v>
      </c>
    </row>
    <row r="1979" spans="1:8">
      <c r="A1979" s="3" t="s">
        <v>2476</v>
      </c>
      <c r="B1979" s="2" t="s">
        <v>2477</v>
      </c>
      <c r="C1979" s="2" t="s">
        <v>4986</v>
      </c>
      <c r="D1979" s="3" t="s">
        <v>4335</v>
      </c>
      <c r="E1979" s="2" t="s">
        <v>4336</v>
      </c>
      <c r="F1979" s="2" t="s">
        <v>4986</v>
      </c>
      <c r="G1979" s="2"/>
      <c r="H1979" s="2" t="s">
        <v>4988</v>
      </c>
    </row>
    <row r="1980" spans="1:8">
      <c r="A1980" s="3" t="s">
        <v>2476</v>
      </c>
      <c r="B1980" s="2" t="s">
        <v>2477</v>
      </c>
      <c r="C1980" s="2" t="s">
        <v>4986</v>
      </c>
      <c r="D1980" s="3" t="s">
        <v>4337</v>
      </c>
      <c r="E1980" s="2" t="s">
        <v>4338</v>
      </c>
      <c r="F1980" s="2" t="s">
        <v>4986</v>
      </c>
      <c r="G1980" s="2"/>
      <c r="H1980" s="2" t="s">
        <v>4988</v>
      </c>
    </row>
    <row r="1981" spans="1:8">
      <c r="A1981" s="3" t="s">
        <v>2476</v>
      </c>
      <c r="B1981" s="2" t="s">
        <v>2477</v>
      </c>
      <c r="C1981" s="2" t="s">
        <v>4986</v>
      </c>
      <c r="D1981" s="3" t="s">
        <v>4339</v>
      </c>
      <c r="E1981" s="2" t="s">
        <v>4340</v>
      </c>
      <c r="F1981" s="2" t="s">
        <v>4986</v>
      </c>
      <c r="G1981" s="2"/>
      <c r="H1981" s="2" t="s">
        <v>4988</v>
      </c>
    </row>
    <row r="1982" spans="1:8">
      <c r="A1982" s="3" t="s">
        <v>2476</v>
      </c>
      <c r="B1982" s="2" t="s">
        <v>2477</v>
      </c>
      <c r="C1982" s="2" t="s">
        <v>4986</v>
      </c>
      <c r="D1982" s="3" t="s">
        <v>4341</v>
      </c>
      <c r="E1982" s="2" t="s">
        <v>4342</v>
      </c>
      <c r="F1982" s="2" t="s">
        <v>4986</v>
      </c>
      <c r="G1982" s="2"/>
      <c r="H1982" s="2" t="s">
        <v>4988</v>
      </c>
    </row>
    <row r="1983" spans="1:8">
      <c r="A1983" s="3" t="s">
        <v>2476</v>
      </c>
      <c r="B1983" s="2" t="s">
        <v>2477</v>
      </c>
      <c r="C1983" s="2" t="s">
        <v>4986</v>
      </c>
      <c r="D1983" s="3" t="s">
        <v>2390</v>
      </c>
      <c r="E1983" s="2" t="s">
        <v>4351</v>
      </c>
      <c r="F1983" s="2" t="s">
        <v>4986</v>
      </c>
      <c r="G1983" s="2"/>
      <c r="H1983" s="2" t="s">
        <v>4988</v>
      </c>
    </row>
    <row r="1984" spans="1:8">
      <c r="A1984" s="3" t="s">
        <v>2476</v>
      </c>
      <c r="B1984" s="2" t="s">
        <v>2477</v>
      </c>
      <c r="C1984" s="2" t="s">
        <v>4986</v>
      </c>
      <c r="D1984" s="3" t="s">
        <v>2392</v>
      </c>
      <c r="E1984" s="2" t="s">
        <v>4352</v>
      </c>
      <c r="F1984" s="2" t="s">
        <v>4986</v>
      </c>
      <c r="G1984" s="2"/>
      <c r="H1984" s="2" t="s">
        <v>4988</v>
      </c>
    </row>
    <row r="1985" spans="1:8">
      <c r="A1985" s="3" t="s">
        <v>2476</v>
      </c>
      <c r="B1985" s="2" t="s">
        <v>2477</v>
      </c>
      <c r="C1985" s="2" t="s">
        <v>4986</v>
      </c>
      <c r="D1985" s="3" t="s">
        <v>4353</v>
      </c>
      <c r="E1985" s="2" t="s">
        <v>4354</v>
      </c>
      <c r="F1985" s="2" t="s">
        <v>4986</v>
      </c>
      <c r="G1985" s="2"/>
      <c r="H1985" s="2" t="s">
        <v>4988</v>
      </c>
    </row>
    <row r="1986" spans="1:8">
      <c r="A1986" s="3" t="s">
        <v>2476</v>
      </c>
      <c r="B1986" s="2" t="s">
        <v>2477</v>
      </c>
      <c r="C1986" s="2" t="s">
        <v>4986</v>
      </c>
      <c r="D1986" s="3" t="s">
        <v>2402</v>
      </c>
      <c r="E1986" s="2" t="s">
        <v>4359</v>
      </c>
      <c r="F1986" s="2" t="s">
        <v>4986</v>
      </c>
      <c r="G1986" s="2"/>
      <c r="H1986" s="2" t="s">
        <v>4988</v>
      </c>
    </row>
    <row r="1987" spans="1:8">
      <c r="A1987" s="3" t="s">
        <v>2476</v>
      </c>
      <c r="B1987" s="2" t="s">
        <v>2477</v>
      </c>
      <c r="C1987" s="2" t="s">
        <v>4986</v>
      </c>
      <c r="D1987" s="3" t="s">
        <v>2404</v>
      </c>
      <c r="E1987" s="2" t="s">
        <v>4360</v>
      </c>
      <c r="F1987" s="2" t="s">
        <v>4986</v>
      </c>
      <c r="G1987" s="2"/>
      <c r="H1987" s="2" t="s">
        <v>4988</v>
      </c>
    </row>
    <row r="1988" spans="1:8">
      <c r="A1988" s="3" t="s">
        <v>2476</v>
      </c>
      <c r="B1988" s="2" t="s">
        <v>2477</v>
      </c>
      <c r="C1988" s="2" t="s">
        <v>4986</v>
      </c>
      <c r="D1988" s="3" t="s">
        <v>2406</v>
      </c>
      <c r="E1988" s="2" t="s">
        <v>4361</v>
      </c>
      <c r="F1988" s="2" t="s">
        <v>4986</v>
      </c>
      <c r="G1988" s="2"/>
      <c r="H1988" s="2" t="s">
        <v>4988</v>
      </c>
    </row>
    <row r="1989" spans="1:8">
      <c r="A1989" s="3" t="s">
        <v>2476</v>
      </c>
      <c r="B1989" s="2" t="s">
        <v>2477</v>
      </c>
      <c r="C1989" s="2" t="s">
        <v>4986</v>
      </c>
      <c r="D1989" s="3" t="s">
        <v>2408</v>
      </c>
      <c r="E1989" s="2" t="s">
        <v>4362</v>
      </c>
      <c r="F1989" s="2" t="s">
        <v>4986</v>
      </c>
      <c r="G1989" s="2"/>
      <c r="H1989" s="2" t="s">
        <v>4988</v>
      </c>
    </row>
    <row r="1990" spans="1:8">
      <c r="A1990" s="3" t="s">
        <v>2476</v>
      </c>
      <c r="B1990" s="2" t="s">
        <v>2477</v>
      </c>
      <c r="C1990" s="2" t="s">
        <v>4986</v>
      </c>
      <c r="D1990" s="3" t="s">
        <v>4363</v>
      </c>
      <c r="E1990" s="2" t="s">
        <v>4364</v>
      </c>
      <c r="F1990" s="2" t="s">
        <v>4986</v>
      </c>
      <c r="G1990" s="2"/>
      <c r="H1990" s="2" t="s">
        <v>4988</v>
      </c>
    </row>
    <row r="1991" spans="1:8">
      <c r="A1991" s="3" t="s">
        <v>2476</v>
      </c>
      <c r="B1991" s="2" t="s">
        <v>2477</v>
      </c>
      <c r="C1991" s="2" t="s">
        <v>4986</v>
      </c>
      <c r="D1991" s="3" t="s">
        <v>4365</v>
      </c>
      <c r="E1991" s="2" t="s">
        <v>4366</v>
      </c>
      <c r="F1991" s="2" t="s">
        <v>4986</v>
      </c>
      <c r="G1991" s="2"/>
      <c r="H1991" s="2" t="s">
        <v>4988</v>
      </c>
    </row>
    <row r="1992" spans="1:8">
      <c r="A1992" s="3" t="s">
        <v>2476</v>
      </c>
      <c r="B1992" s="2" t="s">
        <v>2477</v>
      </c>
      <c r="C1992" s="2" t="s">
        <v>4986</v>
      </c>
      <c r="D1992" s="3" t="s">
        <v>4367</v>
      </c>
      <c r="E1992" s="2" t="s">
        <v>4368</v>
      </c>
      <c r="F1992" s="2" t="s">
        <v>4986</v>
      </c>
      <c r="G1992" s="2"/>
      <c r="H1992" s="2" t="s">
        <v>4988</v>
      </c>
    </row>
    <row r="1993" spans="1:8">
      <c r="A1993" s="3" t="s">
        <v>2476</v>
      </c>
      <c r="B1993" s="2" t="s">
        <v>2477</v>
      </c>
      <c r="C1993" s="2" t="s">
        <v>4986</v>
      </c>
      <c r="D1993" s="3" t="s">
        <v>4369</v>
      </c>
      <c r="E1993" s="2" t="s">
        <v>4370</v>
      </c>
      <c r="F1993" s="2" t="s">
        <v>4986</v>
      </c>
      <c r="G1993" s="2"/>
      <c r="H1993" s="2" t="s">
        <v>4988</v>
      </c>
    </row>
    <row r="1994" spans="1:8">
      <c r="A1994" s="3" t="s">
        <v>2476</v>
      </c>
      <c r="B1994" s="2" t="s">
        <v>2477</v>
      </c>
      <c r="C1994" s="2" t="s">
        <v>4986</v>
      </c>
      <c r="D1994" s="3" t="s">
        <v>4371</v>
      </c>
      <c r="E1994" s="2" t="s">
        <v>4372</v>
      </c>
      <c r="F1994" s="2" t="s">
        <v>4986</v>
      </c>
      <c r="G1994" s="2"/>
      <c r="H1994" s="2" t="s">
        <v>4988</v>
      </c>
    </row>
    <row r="1995" spans="1:8">
      <c r="A1995" s="3" t="s">
        <v>2476</v>
      </c>
      <c r="B1995" s="2" t="s">
        <v>2477</v>
      </c>
      <c r="C1995" s="2" t="s">
        <v>4986</v>
      </c>
      <c r="D1995" s="3" t="s">
        <v>4373</v>
      </c>
      <c r="E1995" s="2" t="s">
        <v>2419</v>
      </c>
      <c r="F1995" s="2" t="s">
        <v>4986</v>
      </c>
      <c r="G1995" s="2"/>
      <c r="H1995" s="2" t="s">
        <v>4988</v>
      </c>
    </row>
    <row r="1996" spans="1:8">
      <c r="A1996" s="3" t="s">
        <v>2476</v>
      </c>
      <c r="B1996" s="2" t="s">
        <v>2477</v>
      </c>
      <c r="C1996" s="2" t="s">
        <v>4986</v>
      </c>
      <c r="D1996" s="3" t="s">
        <v>4374</v>
      </c>
      <c r="E1996" s="2" t="s">
        <v>4375</v>
      </c>
      <c r="F1996" s="2" t="s">
        <v>4986</v>
      </c>
      <c r="G1996" s="2"/>
      <c r="H1996" s="2" t="s">
        <v>4988</v>
      </c>
    </row>
    <row r="1997" spans="1:8">
      <c r="A1997" s="3" t="s">
        <v>2476</v>
      </c>
      <c r="B1997" s="2" t="s">
        <v>2477</v>
      </c>
      <c r="C1997" s="2" t="s">
        <v>4986</v>
      </c>
      <c r="D1997" s="3" t="s">
        <v>4376</v>
      </c>
      <c r="E1997" s="2" t="s">
        <v>4377</v>
      </c>
      <c r="F1997" s="2" t="s">
        <v>4986</v>
      </c>
      <c r="G1997" s="2"/>
      <c r="H1997" s="2" t="s">
        <v>4988</v>
      </c>
    </row>
    <row r="1998" spans="1:8">
      <c r="A1998" s="3" t="s">
        <v>2476</v>
      </c>
      <c r="B1998" s="2" t="s">
        <v>2477</v>
      </c>
      <c r="C1998" s="2" t="s">
        <v>4986</v>
      </c>
      <c r="D1998" s="3" t="s">
        <v>2422</v>
      </c>
      <c r="E1998" s="2" t="s">
        <v>4378</v>
      </c>
      <c r="F1998" s="2" t="s">
        <v>4986</v>
      </c>
      <c r="G1998" s="2"/>
      <c r="H1998" s="2" t="s">
        <v>4988</v>
      </c>
    </row>
    <row r="1999" spans="1:8">
      <c r="A1999" s="3" t="s">
        <v>2476</v>
      </c>
      <c r="B1999" s="2" t="s">
        <v>2477</v>
      </c>
      <c r="C1999" s="2" t="s">
        <v>4986</v>
      </c>
      <c r="D1999" s="3" t="s">
        <v>4379</v>
      </c>
      <c r="E1999" s="2" t="s">
        <v>4380</v>
      </c>
      <c r="F1999" s="2" t="s">
        <v>4986</v>
      </c>
      <c r="G1999" s="2"/>
      <c r="H1999" s="2" t="s">
        <v>4988</v>
      </c>
    </row>
    <row r="2000" spans="1:8">
      <c r="A2000" s="3" t="s">
        <v>2476</v>
      </c>
      <c r="B2000" s="2" t="s">
        <v>2477</v>
      </c>
      <c r="C2000" s="2" t="s">
        <v>4986</v>
      </c>
      <c r="D2000" s="3" t="s">
        <v>4381</v>
      </c>
      <c r="E2000" s="2" t="s">
        <v>4382</v>
      </c>
      <c r="F2000" s="2" t="s">
        <v>4986</v>
      </c>
      <c r="G2000" s="2"/>
      <c r="H2000" s="2" t="s">
        <v>4988</v>
      </c>
    </row>
    <row r="2001" spans="1:8">
      <c r="A2001" s="3" t="s">
        <v>2476</v>
      </c>
      <c r="B2001" s="2" t="s">
        <v>2477</v>
      </c>
      <c r="C2001" s="2" t="s">
        <v>4986</v>
      </c>
      <c r="D2001" s="3" t="s">
        <v>2424</v>
      </c>
      <c r="E2001" s="2" t="s">
        <v>4383</v>
      </c>
      <c r="F2001" s="2" t="s">
        <v>4986</v>
      </c>
      <c r="G2001" s="2"/>
      <c r="H2001" s="2" t="s">
        <v>4988</v>
      </c>
    </row>
    <row r="2002" spans="1:8">
      <c r="A2002" s="3" t="s">
        <v>2476</v>
      </c>
      <c r="B2002" s="2" t="s">
        <v>2477</v>
      </c>
      <c r="C2002" s="2" t="s">
        <v>4986</v>
      </c>
      <c r="D2002" s="3" t="s">
        <v>2426</v>
      </c>
      <c r="E2002" s="2" t="s">
        <v>4384</v>
      </c>
      <c r="F2002" s="2" t="s">
        <v>4986</v>
      </c>
      <c r="G2002" s="2"/>
      <c r="H2002" s="2" t="s">
        <v>4988</v>
      </c>
    </row>
    <row r="2003" spans="1:8">
      <c r="A2003" s="3" t="s">
        <v>2476</v>
      </c>
      <c r="B2003" s="2" t="s">
        <v>2477</v>
      </c>
      <c r="C2003" s="2" t="s">
        <v>4986</v>
      </c>
      <c r="D2003" s="3" t="s">
        <v>2428</v>
      </c>
      <c r="E2003" s="2" t="s">
        <v>2427</v>
      </c>
      <c r="F2003" s="2" t="s">
        <v>4986</v>
      </c>
      <c r="G2003" s="2"/>
      <c r="H2003" s="2" t="s">
        <v>4988</v>
      </c>
    </row>
    <row r="2004" spans="1:8">
      <c r="A2004" s="3" t="s">
        <v>2476</v>
      </c>
      <c r="B2004" s="2" t="s">
        <v>2477</v>
      </c>
      <c r="C2004" s="2" t="s">
        <v>4986</v>
      </c>
      <c r="D2004" s="3" t="s">
        <v>4385</v>
      </c>
      <c r="E2004" s="2" t="s">
        <v>4386</v>
      </c>
      <c r="F2004" s="2" t="s">
        <v>4986</v>
      </c>
      <c r="G2004" s="2"/>
      <c r="H2004" s="2" t="s">
        <v>4988</v>
      </c>
    </row>
    <row r="2005" spans="1:8">
      <c r="A2005" s="3" t="s">
        <v>2476</v>
      </c>
      <c r="B2005" s="2" t="s">
        <v>2477</v>
      </c>
      <c r="C2005" s="2" t="s">
        <v>4986</v>
      </c>
      <c r="D2005" s="3" t="s">
        <v>2430</v>
      </c>
      <c r="E2005" s="2" t="s">
        <v>4387</v>
      </c>
      <c r="F2005" s="2" t="s">
        <v>4986</v>
      </c>
      <c r="G2005" s="2"/>
      <c r="H2005" s="2" t="s">
        <v>4988</v>
      </c>
    </row>
    <row r="2006" spans="1:8">
      <c r="A2006" s="3" t="s">
        <v>2476</v>
      </c>
      <c r="B2006" s="2" t="s">
        <v>2477</v>
      </c>
      <c r="C2006" s="2" t="s">
        <v>4986</v>
      </c>
      <c r="D2006" s="3" t="s">
        <v>4391</v>
      </c>
      <c r="E2006" s="2" t="s">
        <v>4392</v>
      </c>
      <c r="F2006" s="2" t="s">
        <v>4986</v>
      </c>
      <c r="G2006" s="2"/>
      <c r="H2006" s="2" t="s">
        <v>4988</v>
      </c>
    </row>
    <row r="2007" spans="1:8">
      <c r="A2007" s="3" t="s">
        <v>2476</v>
      </c>
      <c r="B2007" s="2" t="s">
        <v>2477</v>
      </c>
      <c r="C2007" s="2" t="s">
        <v>4986</v>
      </c>
      <c r="D2007" s="3" t="s">
        <v>2452</v>
      </c>
      <c r="E2007" s="2" t="s">
        <v>4417</v>
      </c>
      <c r="F2007" s="2" t="s">
        <v>4986</v>
      </c>
      <c r="G2007" s="2"/>
      <c r="H2007" s="2" t="s">
        <v>4988</v>
      </c>
    </row>
    <row r="2008" spans="1:8">
      <c r="A2008" s="3" t="s">
        <v>2476</v>
      </c>
      <c r="B2008" s="2" t="s">
        <v>2477</v>
      </c>
      <c r="C2008" s="2" t="s">
        <v>4986</v>
      </c>
      <c r="D2008" s="3" t="s">
        <v>2454</v>
      </c>
      <c r="E2008" s="2" t="s">
        <v>4418</v>
      </c>
      <c r="F2008" s="2" t="s">
        <v>4986</v>
      </c>
      <c r="G2008" s="2"/>
      <c r="H2008" s="2" t="s">
        <v>4988</v>
      </c>
    </row>
    <row r="2009" spans="1:8">
      <c r="A2009" s="3" t="s">
        <v>2476</v>
      </c>
      <c r="B2009" s="2" t="s">
        <v>2477</v>
      </c>
      <c r="C2009" s="2" t="s">
        <v>4986</v>
      </c>
      <c r="D2009" s="3" t="s">
        <v>4419</v>
      </c>
      <c r="E2009" s="2" t="s">
        <v>4420</v>
      </c>
      <c r="F2009" s="2" t="s">
        <v>4986</v>
      </c>
      <c r="G2009" s="2"/>
      <c r="H2009" s="2" t="s">
        <v>4988</v>
      </c>
    </row>
    <row r="2010" spans="1:8">
      <c r="A2010" s="3" t="s">
        <v>2476</v>
      </c>
      <c r="B2010" s="2" t="s">
        <v>2477</v>
      </c>
      <c r="C2010" s="2" t="s">
        <v>4986</v>
      </c>
      <c r="D2010" s="3" t="s">
        <v>4421</v>
      </c>
      <c r="E2010" s="2" t="s">
        <v>4422</v>
      </c>
      <c r="F2010" s="2" t="s">
        <v>4986</v>
      </c>
      <c r="G2010" s="2"/>
      <c r="H2010" s="2" t="s">
        <v>4988</v>
      </c>
    </row>
    <row r="2011" spans="1:8">
      <c r="A2011" s="3" t="s">
        <v>2476</v>
      </c>
      <c r="B2011" s="2" t="s">
        <v>2477</v>
      </c>
      <c r="C2011" s="2" t="s">
        <v>4986</v>
      </c>
      <c r="D2011" s="3" t="s">
        <v>4526</v>
      </c>
      <c r="E2011" s="2" t="s">
        <v>4527</v>
      </c>
      <c r="F2011" s="2" t="s">
        <v>4986</v>
      </c>
      <c r="G2011" s="2"/>
      <c r="H2011" s="2" t="s">
        <v>4988</v>
      </c>
    </row>
    <row r="2012" spans="1:8">
      <c r="A2012" s="3" t="s">
        <v>2476</v>
      </c>
      <c r="B2012" s="2" t="s">
        <v>2477</v>
      </c>
      <c r="C2012" s="2" t="s">
        <v>4986</v>
      </c>
      <c r="D2012" s="3" t="s">
        <v>4535</v>
      </c>
      <c r="E2012" s="2" t="s">
        <v>4536</v>
      </c>
      <c r="F2012" s="2" t="s">
        <v>4986</v>
      </c>
      <c r="G2012" s="2"/>
      <c r="H2012" s="2" t="s">
        <v>4988</v>
      </c>
    </row>
    <row r="2013" spans="1:8">
      <c r="A2013" s="3" t="s">
        <v>2476</v>
      </c>
      <c r="B2013" s="2" t="s">
        <v>2477</v>
      </c>
      <c r="C2013" s="2" t="s">
        <v>4986</v>
      </c>
      <c r="D2013" s="3" t="s">
        <v>4545</v>
      </c>
      <c r="E2013" s="2" t="s">
        <v>4546</v>
      </c>
      <c r="F2013" s="2" t="s">
        <v>4986</v>
      </c>
      <c r="G2013" s="2"/>
      <c r="H2013" s="2" t="s">
        <v>4988</v>
      </c>
    </row>
    <row r="2014" spans="1:8">
      <c r="A2014" s="3" t="s">
        <v>2476</v>
      </c>
      <c r="B2014" s="2" t="s">
        <v>2477</v>
      </c>
      <c r="C2014" s="2" t="s">
        <v>4986</v>
      </c>
      <c r="D2014" s="3" t="s">
        <v>4547</v>
      </c>
      <c r="E2014" s="2" t="s">
        <v>4548</v>
      </c>
      <c r="F2014" s="2" t="s">
        <v>4986</v>
      </c>
      <c r="G2014" s="2"/>
      <c r="H2014" s="2" t="s">
        <v>4988</v>
      </c>
    </row>
    <row r="2015" spans="1:8">
      <c r="A2015" s="3" t="s">
        <v>2476</v>
      </c>
      <c r="B2015" s="2" t="s">
        <v>2477</v>
      </c>
      <c r="C2015" s="2" t="s">
        <v>4986</v>
      </c>
      <c r="D2015" s="3" t="s">
        <v>3051</v>
      </c>
      <c r="E2015" s="2" t="s">
        <v>4770</v>
      </c>
      <c r="F2015" s="2" t="s">
        <v>4986</v>
      </c>
      <c r="G2015" s="2"/>
      <c r="H2015" s="2" t="s">
        <v>4988</v>
      </c>
    </row>
    <row r="2016" spans="1:8">
      <c r="A2016" s="3" t="s">
        <v>2478</v>
      </c>
      <c r="B2016" s="2" t="s">
        <v>2479</v>
      </c>
      <c r="C2016" s="2" t="s">
        <v>4987</v>
      </c>
      <c r="D2016" s="3" t="s">
        <v>4425</v>
      </c>
      <c r="E2016" s="2" t="s">
        <v>4426</v>
      </c>
      <c r="F2016" s="2" t="s">
        <v>4986</v>
      </c>
      <c r="G2016" s="2"/>
      <c r="H2016" s="2" t="s">
        <v>4988</v>
      </c>
    </row>
    <row r="2017" spans="1:8">
      <c r="A2017" s="3" t="s">
        <v>2480</v>
      </c>
      <c r="B2017" s="2" t="s">
        <v>2481</v>
      </c>
      <c r="C2017" s="2" t="s">
        <v>4986</v>
      </c>
      <c r="D2017" s="3" t="s">
        <v>4425</v>
      </c>
      <c r="E2017" s="2" t="s">
        <v>4426</v>
      </c>
      <c r="F2017" s="2" t="s">
        <v>4986</v>
      </c>
      <c r="G2017" s="2"/>
      <c r="H2017" s="2" t="s">
        <v>4988</v>
      </c>
    </row>
    <row r="2018" spans="1:8">
      <c r="A2018" s="3" t="s">
        <v>2480</v>
      </c>
      <c r="B2018" s="2" t="s">
        <v>2481</v>
      </c>
      <c r="C2018" s="2" t="s">
        <v>4986</v>
      </c>
      <c r="D2018" s="3" t="s">
        <v>4427</v>
      </c>
      <c r="E2018" s="2" t="s">
        <v>4428</v>
      </c>
      <c r="F2018" s="2" t="s">
        <v>4986</v>
      </c>
      <c r="G2018" s="2"/>
      <c r="H2018" s="2" t="s">
        <v>4988</v>
      </c>
    </row>
    <row r="2019" spans="1:8">
      <c r="A2019" s="3" t="s">
        <v>2480</v>
      </c>
      <c r="B2019" s="2" t="s">
        <v>2481</v>
      </c>
      <c r="C2019" s="2" t="s">
        <v>4986</v>
      </c>
      <c r="D2019" s="3" t="s">
        <v>4433</v>
      </c>
      <c r="E2019" s="2" t="s">
        <v>4434</v>
      </c>
      <c r="F2019" s="2" t="s">
        <v>4986</v>
      </c>
      <c r="G2019" s="2"/>
      <c r="H2019" s="2" t="s">
        <v>4988</v>
      </c>
    </row>
    <row r="2020" spans="1:8">
      <c r="A2020" s="3" t="s">
        <v>2482</v>
      </c>
      <c r="B2020" s="2" t="s">
        <v>2483</v>
      </c>
      <c r="C2020" s="2" t="s">
        <v>4987</v>
      </c>
      <c r="D2020" s="3" t="s">
        <v>2482</v>
      </c>
      <c r="E2020" s="2" t="s">
        <v>2483</v>
      </c>
      <c r="F2020" s="2" t="s">
        <v>4987</v>
      </c>
      <c r="G2020" s="2"/>
      <c r="H2020" s="2" t="s">
        <v>4988</v>
      </c>
    </row>
    <row r="2021" spans="1:8">
      <c r="A2021" s="3" t="s">
        <v>2484</v>
      </c>
      <c r="B2021" s="2" t="s">
        <v>2485</v>
      </c>
      <c r="C2021" s="2" t="s">
        <v>4986</v>
      </c>
      <c r="D2021" s="3" t="s">
        <v>4427</v>
      </c>
      <c r="E2021" s="2" t="s">
        <v>4428</v>
      </c>
      <c r="F2021" s="2" t="s">
        <v>4986</v>
      </c>
      <c r="G2021" s="2"/>
      <c r="H2021" s="2" t="s">
        <v>4988</v>
      </c>
    </row>
    <row r="2022" spans="1:8">
      <c r="A2022" s="3" t="s">
        <v>2484</v>
      </c>
      <c r="B2022" s="2" t="s">
        <v>2485</v>
      </c>
      <c r="C2022" s="2" t="s">
        <v>4986</v>
      </c>
      <c r="D2022" s="3" t="s">
        <v>4435</v>
      </c>
      <c r="E2022" s="2" t="s">
        <v>4436</v>
      </c>
      <c r="F2022" s="2" t="s">
        <v>4986</v>
      </c>
      <c r="G2022" s="2"/>
      <c r="H2022" s="2" t="s">
        <v>4988</v>
      </c>
    </row>
    <row r="2023" spans="1:8">
      <c r="A2023" s="3" t="s">
        <v>2486</v>
      </c>
      <c r="B2023" s="2" t="s">
        <v>2487</v>
      </c>
      <c r="C2023" s="2" t="s">
        <v>4986</v>
      </c>
      <c r="D2023" s="3" t="s">
        <v>4427</v>
      </c>
      <c r="E2023" s="2" t="s">
        <v>4428</v>
      </c>
      <c r="F2023" s="2" t="s">
        <v>4986</v>
      </c>
      <c r="G2023" s="2"/>
      <c r="H2023" s="2" t="s">
        <v>4988</v>
      </c>
    </row>
    <row r="2024" spans="1:8">
      <c r="A2024" s="3" t="s">
        <v>2486</v>
      </c>
      <c r="B2024" s="2" t="s">
        <v>2487</v>
      </c>
      <c r="C2024" s="2" t="s">
        <v>4986</v>
      </c>
      <c r="D2024" s="3" t="s">
        <v>4435</v>
      </c>
      <c r="E2024" s="2" t="s">
        <v>4436</v>
      </c>
      <c r="F2024" s="2" t="s">
        <v>4986</v>
      </c>
      <c r="G2024" s="2"/>
      <c r="H2024" s="2" t="s">
        <v>4988</v>
      </c>
    </row>
    <row r="2025" spans="1:8">
      <c r="A2025" s="3" t="s">
        <v>2488</v>
      </c>
      <c r="B2025" s="2" t="s">
        <v>2489</v>
      </c>
      <c r="C2025" s="2" t="s">
        <v>4987</v>
      </c>
      <c r="D2025" s="3" t="s">
        <v>4435</v>
      </c>
      <c r="E2025" s="2" t="s">
        <v>4436</v>
      </c>
      <c r="F2025" s="2" t="s">
        <v>4986</v>
      </c>
      <c r="G2025" s="2"/>
      <c r="H2025" s="2" t="s">
        <v>4988</v>
      </c>
    </row>
    <row r="2026" spans="1:8">
      <c r="A2026" s="3" t="s">
        <v>2490</v>
      </c>
      <c r="B2026" s="2" t="s">
        <v>2491</v>
      </c>
      <c r="C2026" s="2" t="s">
        <v>4987</v>
      </c>
      <c r="D2026" s="3" t="s">
        <v>4435</v>
      </c>
      <c r="E2026" s="2" t="s">
        <v>4436</v>
      </c>
      <c r="F2026" s="2" t="s">
        <v>4986</v>
      </c>
      <c r="G2026" s="2"/>
      <c r="H2026" s="2" t="s">
        <v>4988</v>
      </c>
    </row>
    <row r="2027" spans="1:8">
      <c r="A2027" s="3" t="s">
        <v>2492</v>
      </c>
      <c r="B2027" s="2" t="s">
        <v>2493</v>
      </c>
      <c r="C2027" s="2" t="s">
        <v>4987</v>
      </c>
      <c r="D2027" s="3" t="s">
        <v>4429</v>
      </c>
      <c r="E2027" s="2" t="s">
        <v>4430</v>
      </c>
      <c r="F2027" s="2" t="s">
        <v>4986</v>
      </c>
      <c r="G2027" s="2"/>
      <c r="H2027" s="2" t="s">
        <v>4988</v>
      </c>
    </row>
    <row r="2028" spans="1:8">
      <c r="A2028" s="3" t="s">
        <v>2494</v>
      </c>
      <c r="B2028" s="2" t="s">
        <v>2495</v>
      </c>
      <c r="C2028" s="2" t="s">
        <v>4987</v>
      </c>
      <c r="D2028" s="3" t="s">
        <v>4431</v>
      </c>
      <c r="E2028" s="2" t="s">
        <v>4432</v>
      </c>
      <c r="F2028" s="2" t="s">
        <v>4986</v>
      </c>
      <c r="G2028" s="2"/>
      <c r="H2028" s="2" t="s">
        <v>4988</v>
      </c>
    </row>
    <row r="2029" spans="1:8">
      <c r="A2029" s="3" t="s">
        <v>2496</v>
      </c>
      <c r="B2029" s="2" t="s">
        <v>2497</v>
      </c>
      <c r="C2029" s="2" t="s">
        <v>4986</v>
      </c>
      <c r="D2029" s="3" t="s">
        <v>3977</v>
      </c>
      <c r="E2029" s="2" t="s">
        <v>3978</v>
      </c>
      <c r="F2029" s="2" t="s">
        <v>4986</v>
      </c>
      <c r="G2029" s="2"/>
      <c r="H2029" s="2" t="s">
        <v>4988</v>
      </c>
    </row>
    <row r="2030" spans="1:8">
      <c r="A2030" s="3" t="s">
        <v>2496</v>
      </c>
      <c r="B2030" s="2" t="s">
        <v>2497</v>
      </c>
      <c r="C2030" s="2" t="s">
        <v>4986</v>
      </c>
      <c r="D2030" s="3" t="s">
        <v>4427</v>
      </c>
      <c r="E2030" s="2" t="s">
        <v>4428</v>
      </c>
      <c r="F2030" s="2" t="s">
        <v>4986</v>
      </c>
      <c r="G2030" s="2"/>
      <c r="H2030" s="2" t="s">
        <v>4988</v>
      </c>
    </row>
    <row r="2031" spans="1:8">
      <c r="A2031" s="3" t="s">
        <v>2496</v>
      </c>
      <c r="B2031" s="2" t="s">
        <v>2497</v>
      </c>
      <c r="C2031" s="2" t="s">
        <v>4986</v>
      </c>
      <c r="D2031" s="3" t="s">
        <v>4433</v>
      </c>
      <c r="E2031" s="2" t="s">
        <v>4434</v>
      </c>
      <c r="F2031" s="2" t="s">
        <v>4986</v>
      </c>
      <c r="G2031" s="2"/>
      <c r="H2031" s="2" t="s">
        <v>4988</v>
      </c>
    </row>
    <row r="2032" spans="1:8">
      <c r="A2032" s="3" t="s">
        <v>2496</v>
      </c>
      <c r="B2032" s="2" t="s">
        <v>2497</v>
      </c>
      <c r="C2032" s="2" t="s">
        <v>4986</v>
      </c>
      <c r="D2032" s="3" t="s">
        <v>2500</v>
      </c>
      <c r="E2032" s="2" t="s">
        <v>2501</v>
      </c>
      <c r="F2032" s="2" t="s">
        <v>4986</v>
      </c>
      <c r="G2032" s="2"/>
      <c r="H2032" s="2" t="s">
        <v>4988</v>
      </c>
    </row>
    <row r="2033" spans="1:8">
      <c r="A2033" s="3" t="s">
        <v>2498</v>
      </c>
      <c r="B2033" s="2" t="s">
        <v>2499</v>
      </c>
      <c r="C2033" s="2" t="s">
        <v>4987</v>
      </c>
      <c r="D2033" s="3" t="s">
        <v>4435</v>
      </c>
      <c r="E2033" s="2" t="s">
        <v>4436</v>
      </c>
      <c r="F2033" s="2" t="s">
        <v>4986</v>
      </c>
      <c r="G2033" s="2"/>
      <c r="H2033" s="2" t="s">
        <v>4988</v>
      </c>
    </row>
    <row r="2034" spans="1:8">
      <c r="A2034" s="3" t="s">
        <v>2500</v>
      </c>
      <c r="B2034" s="2" t="s">
        <v>2501</v>
      </c>
      <c r="C2034" s="2" t="s">
        <v>4987</v>
      </c>
      <c r="D2034" s="3" t="s">
        <v>2500</v>
      </c>
      <c r="E2034" s="2" t="s">
        <v>2501</v>
      </c>
      <c r="F2034" s="2" t="s">
        <v>4986</v>
      </c>
      <c r="G2034" s="2"/>
      <c r="H2034" s="2" t="s">
        <v>4988</v>
      </c>
    </row>
    <row r="2035" spans="1:8">
      <c r="A2035" s="3" t="s">
        <v>2502</v>
      </c>
      <c r="B2035" s="2" t="s">
        <v>2503</v>
      </c>
      <c r="C2035" s="2" t="s">
        <v>4987</v>
      </c>
      <c r="D2035" s="3" t="s">
        <v>2502</v>
      </c>
      <c r="E2035" s="2" t="s">
        <v>2503</v>
      </c>
      <c r="F2035" s="2" t="s">
        <v>4987</v>
      </c>
      <c r="G2035" s="2"/>
      <c r="H2035" s="2" t="s">
        <v>4988</v>
      </c>
    </row>
    <row r="2036" spans="1:8">
      <c r="A2036" s="3" t="s">
        <v>2504</v>
      </c>
      <c r="B2036" s="2" t="s">
        <v>2505</v>
      </c>
      <c r="C2036" s="2" t="s">
        <v>4987</v>
      </c>
      <c r="D2036" s="3" t="s">
        <v>2504</v>
      </c>
      <c r="E2036" s="2" t="s">
        <v>2505</v>
      </c>
      <c r="F2036" s="2" t="s">
        <v>4987</v>
      </c>
      <c r="G2036" s="2"/>
      <c r="H2036" s="2" t="s">
        <v>4988</v>
      </c>
    </row>
    <row r="2037" spans="1:8">
      <c r="A2037" s="3" t="s">
        <v>2506</v>
      </c>
      <c r="B2037" s="2" t="s">
        <v>2507</v>
      </c>
      <c r="C2037" s="2" t="s">
        <v>4987</v>
      </c>
      <c r="D2037" s="3" t="s">
        <v>2506</v>
      </c>
      <c r="E2037" s="2" t="s">
        <v>2507</v>
      </c>
      <c r="F2037" s="2" t="s">
        <v>4987</v>
      </c>
      <c r="G2037" s="2"/>
      <c r="H2037" s="2" t="s">
        <v>4988</v>
      </c>
    </row>
    <row r="2038" spans="1:8">
      <c r="A2038" s="3" t="s">
        <v>2508</v>
      </c>
      <c r="B2038" s="2" t="s">
        <v>2509</v>
      </c>
      <c r="C2038" s="2" t="s">
        <v>4987</v>
      </c>
      <c r="D2038" s="3" t="s">
        <v>2508</v>
      </c>
      <c r="E2038" s="2" t="s">
        <v>2509</v>
      </c>
      <c r="F2038" s="2" t="s">
        <v>4987</v>
      </c>
      <c r="G2038" s="2"/>
      <c r="H2038" s="2" t="s">
        <v>4988</v>
      </c>
    </row>
    <row r="2039" spans="1:8">
      <c r="A2039" s="3" t="s">
        <v>2510</v>
      </c>
      <c r="B2039" s="2" t="s">
        <v>2511</v>
      </c>
      <c r="C2039" s="2" t="s">
        <v>4987</v>
      </c>
      <c r="D2039" s="3" t="s">
        <v>2510</v>
      </c>
      <c r="E2039" s="2" t="s">
        <v>2511</v>
      </c>
      <c r="F2039" s="2" t="s">
        <v>4987</v>
      </c>
      <c r="G2039" s="2"/>
      <c r="H2039" s="2" t="s">
        <v>4988</v>
      </c>
    </row>
    <row r="2040" spans="1:8">
      <c r="A2040" s="3" t="s">
        <v>2512</v>
      </c>
      <c r="B2040" s="2" t="s">
        <v>2513</v>
      </c>
      <c r="C2040" s="2" t="s">
        <v>4987</v>
      </c>
      <c r="D2040" s="3" t="s">
        <v>2512</v>
      </c>
      <c r="E2040" s="2" t="s">
        <v>4437</v>
      </c>
      <c r="F2040" s="2" t="s">
        <v>4987</v>
      </c>
      <c r="G2040" s="2"/>
      <c r="H2040" s="2" t="s">
        <v>4988</v>
      </c>
    </row>
    <row r="2041" spans="1:8">
      <c r="A2041" s="3" t="s">
        <v>2514</v>
      </c>
      <c r="B2041" s="2" t="s">
        <v>2515</v>
      </c>
      <c r="C2041" s="2" t="s">
        <v>4987</v>
      </c>
      <c r="D2041" s="3" t="s">
        <v>2514</v>
      </c>
      <c r="E2041" s="2" t="s">
        <v>4438</v>
      </c>
      <c r="F2041" s="2" t="s">
        <v>4987</v>
      </c>
      <c r="G2041" s="2"/>
      <c r="H2041" s="2" t="s">
        <v>4988</v>
      </c>
    </row>
    <row r="2042" spans="1:8">
      <c r="A2042" s="3" t="s">
        <v>2516</v>
      </c>
      <c r="B2042" s="2" t="s">
        <v>2517</v>
      </c>
      <c r="C2042" s="2" t="s">
        <v>4987</v>
      </c>
      <c r="D2042" s="3" t="s">
        <v>2516</v>
      </c>
      <c r="E2042" s="2" t="s">
        <v>2517</v>
      </c>
      <c r="F2042" s="2" t="s">
        <v>4987</v>
      </c>
      <c r="G2042" s="2"/>
      <c r="H2042" s="2" t="s">
        <v>4988</v>
      </c>
    </row>
    <row r="2043" spans="1:8">
      <c r="A2043" s="3" t="s">
        <v>2518</v>
      </c>
      <c r="B2043" s="2" t="s">
        <v>2519</v>
      </c>
      <c r="C2043" s="2" t="s">
        <v>4987</v>
      </c>
      <c r="D2043" s="3" t="s">
        <v>2518</v>
      </c>
      <c r="E2043" s="2" t="s">
        <v>4439</v>
      </c>
      <c r="F2043" s="2" t="s">
        <v>4987</v>
      </c>
      <c r="G2043" s="2"/>
      <c r="H2043" s="2" t="s">
        <v>4988</v>
      </c>
    </row>
    <row r="2044" spans="1:8">
      <c r="A2044" s="3" t="s">
        <v>2520</v>
      </c>
      <c r="B2044" s="2" t="s">
        <v>2521</v>
      </c>
      <c r="C2044" s="2" t="s">
        <v>4987</v>
      </c>
      <c r="D2044" s="3" t="s">
        <v>2520</v>
      </c>
      <c r="E2044" s="2" t="s">
        <v>2521</v>
      </c>
      <c r="F2044" s="2" t="s">
        <v>4987</v>
      </c>
      <c r="G2044" s="2"/>
      <c r="H2044" s="2" t="s">
        <v>4988</v>
      </c>
    </row>
    <row r="2045" spans="1:8">
      <c r="A2045" s="3" t="s">
        <v>2522</v>
      </c>
      <c r="B2045" s="2" t="s">
        <v>2523</v>
      </c>
      <c r="C2045" s="2" t="s">
        <v>4987</v>
      </c>
      <c r="D2045" s="3" t="s">
        <v>2522</v>
      </c>
      <c r="E2045" s="2" t="s">
        <v>2523</v>
      </c>
      <c r="F2045" s="2" t="s">
        <v>4987</v>
      </c>
      <c r="G2045" s="2"/>
      <c r="H2045" s="2" t="s">
        <v>4988</v>
      </c>
    </row>
    <row r="2046" spans="1:8">
      <c r="A2046" s="3" t="s">
        <v>2524</v>
      </c>
      <c r="B2046" s="2" t="s">
        <v>2525</v>
      </c>
      <c r="C2046" s="2" t="s">
        <v>4987</v>
      </c>
      <c r="D2046" s="3" t="s">
        <v>2524</v>
      </c>
      <c r="E2046" s="2" t="s">
        <v>4440</v>
      </c>
      <c r="F2046" s="2" t="s">
        <v>4986</v>
      </c>
      <c r="G2046" s="2"/>
      <c r="H2046" s="2" t="s">
        <v>4988</v>
      </c>
    </row>
    <row r="2047" spans="1:8">
      <c r="A2047" s="3" t="s">
        <v>2526</v>
      </c>
      <c r="B2047" s="2" t="s">
        <v>2527</v>
      </c>
      <c r="C2047" s="2" t="s">
        <v>4987</v>
      </c>
      <c r="D2047" s="3" t="s">
        <v>2526</v>
      </c>
      <c r="E2047" s="2" t="s">
        <v>4441</v>
      </c>
      <c r="F2047" s="2" t="s">
        <v>4987</v>
      </c>
      <c r="G2047" s="2"/>
      <c r="H2047" s="2" t="s">
        <v>4988</v>
      </c>
    </row>
    <row r="2048" spans="1:8">
      <c r="A2048" s="3" t="s">
        <v>2528</v>
      </c>
      <c r="B2048" s="2" t="s">
        <v>2529</v>
      </c>
      <c r="C2048" s="2" t="s">
        <v>4987</v>
      </c>
      <c r="D2048" s="3" t="s">
        <v>2528</v>
      </c>
      <c r="E2048" s="2" t="s">
        <v>2529</v>
      </c>
      <c r="F2048" s="2" t="s">
        <v>4987</v>
      </c>
      <c r="G2048" s="2"/>
      <c r="H2048" s="2" t="s">
        <v>4988</v>
      </c>
    </row>
    <row r="2049" spans="1:8">
      <c r="A2049" s="3" t="s">
        <v>2530</v>
      </c>
      <c r="B2049" s="2" t="s">
        <v>2531</v>
      </c>
      <c r="C2049" s="2" t="s">
        <v>4987</v>
      </c>
      <c r="D2049" s="3" t="s">
        <v>2530</v>
      </c>
      <c r="E2049" s="2" t="s">
        <v>4442</v>
      </c>
      <c r="F2049" s="2" t="s">
        <v>4987</v>
      </c>
      <c r="G2049" s="2"/>
      <c r="H2049" s="2" t="s">
        <v>4988</v>
      </c>
    </row>
    <row r="2050" spans="1:8">
      <c r="A2050" s="3" t="s">
        <v>2532</v>
      </c>
      <c r="B2050" s="2" t="s">
        <v>2533</v>
      </c>
      <c r="C2050" s="2" t="s">
        <v>4987</v>
      </c>
      <c r="D2050" s="3" t="s">
        <v>2532</v>
      </c>
      <c r="E2050" s="2" t="s">
        <v>2533</v>
      </c>
      <c r="F2050" s="2" t="s">
        <v>4987</v>
      </c>
      <c r="G2050" s="2"/>
      <c r="H2050" s="2" t="s">
        <v>4988</v>
      </c>
    </row>
    <row r="2051" spans="1:8">
      <c r="A2051" s="3" t="s">
        <v>2534</v>
      </c>
      <c r="B2051" s="2" t="s">
        <v>2535</v>
      </c>
      <c r="C2051" s="2" t="s">
        <v>4987</v>
      </c>
      <c r="D2051" s="3" t="s">
        <v>2534</v>
      </c>
      <c r="E2051" s="2" t="s">
        <v>4443</v>
      </c>
      <c r="F2051" s="2" t="s">
        <v>4987</v>
      </c>
      <c r="G2051" s="2"/>
      <c r="H2051" s="2" t="s">
        <v>4988</v>
      </c>
    </row>
    <row r="2052" spans="1:8">
      <c r="A2052" s="3" t="s">
        <v>2536</v>
      </c>
      <c r="B2052" s="2" t="s">
        <v>2537</v>
      </c>
      <c r="C2052" s="2" t="s">
        <v>4987</v>
      </c>
      <c r="D2052" s="3" t="s">
        <v>2536</v>
      </c>
      <c r="E2052" s="2" t="s">
        <v>2537</v>
      </c>
      <c r="F2052" s="2" t="s">
        <v>4987</v>
      </c>
      <c r="G2052" s="2"/>
      <c r="H2052" s="2" t="s">
        <v>4988</v>
      </c>
    </row>
    <row r="2053" spans="1:8">
      <c r="A2053" s="3" t="s">
        <v>2538</v>
      </c>
      <c r="B2053" s="2" t="s">
        <v>2539</v>
      </c>
      <c r="C2053" s="2" t="s">
        <v>4987</v>
      </c>
      <c r="D2053" s="3" t="s">
        <v>2538</v>
      </c>
      <c r="E2053" s="2" t="s">
        <v>2539</v>
      </c>
      <c r="F2053" s="2" t="s">
        <v>4987</v>
      </c>
      <c r="G2053" s="2"/>
      <c r="H2053" s="2" t="s">
        <v>4988</v>
      </c>
    </row>
    <row r="2054" spans="1:8">
      <c r="A2054" s="3" t="s">
        <v>2540</v>
      </c>
      <c r="B2054" s="2" t="s">
        <v>2541</v>
      </c>
      <c r="C2054" s="2" t="s">
        <v>4987</v>
      </c>
      <c r="D2054" s="3" t="s">
        <v>2540</v>
      </c>
      <c r="E2054" s="2" t="s">
        <v>4444</v>
      </c>
      <c r="F2054" s="2" t="s">
        <v>4986</v>
      </c>
      <c r="G2054" s="2"/>
      <c r="H2054" s="2" t="s">
        <v>4988</v>
      </c>
    </row>
    <row r="2055" spans="1:8">
      <c r="A2055" s="3" t="s">
        <v>2542</v>
      </c>
      <c r="B2055" s="2" t="s">
        <v>2543</v>
      </c>
      <c r="C2055" s="2" t="s">
        <v>4987</v>
      </c>
      <c r="D2055" s="3" t="s">
        <v>2542</v>
      </c>
      <c r="E2055" s="2" t="s">
        <v>4445</v>
      </c>
      <c r="F2055" s="2" t="s">
        <v>4987</v>
      </c>
      <c r="G2055" s="2"/>
      <c r="H2055" s="2" t="s">
        <v>4988</v>
      </c>
    </row>
    <row r="2056" spans="1:8">
      <c r="A2056" s="3" t="s">
        <v>2544</v>
      </c>
      <c r="B2056" s="2" t="s">
        <v>2545</v>
      </c>
      <c r="C2056" s="2" t="s">
        <v>4986</v>
      </c>
      <c r="D2056" s="3" t="s">
        <v>2544</v>
      </c>
      <c r="E2056" s="2" t="s">
        <v>4446</v>
      </c>
      <c r="F2056" s="2" t="s">
        <v>4987</v>
      </c>
      <c r="G2056" s="2"/>
      <c r="H2056" s="2" t="s">
        <v>4988</v>
      </c>
    </row>
    <row r="2057" spans="1:8">
      <c r="A2057" s="3" t="s">
        <v>2544</v>
      </c>
      <c r="B2057" s="2" t="s">
        <v>2545</v>
      </c>
      <c r="C2057" s="2" t="s">
        <v>4986</v>
      </c>
      <c r="D2057" s="3" t="s">
        <v>4454</v>
      </c>
      <c r="E2057" s="2" t="s">
        <v>4455</v>
      </c>
      <c r="F2057" s="2" t="s">
        <v>4986</v>
      </c>
      <c r="G2057" s="2" t="s">
        <v>233</v>
      </c>
      <c r="H2057" s="2" t="s">
        <v>4988</v>
      </c>
    </row>
    <row r="2058" spans="1:8">
      <c r="A2058" s="3" t="s">
        <v>2546</v>
      </c>
      <c r="B2058" s="2" t="s">
        <v>2547</v>
      </c>
      <c r="C2058" s="2" t="s">
        <v>4987</v>
      </c>
      <c r="D2058" s="3" t="s">
        <v>2546</v>
      </c>
      <c r="E2058" s="2" t="s">
        <v>4447</v>
      </c>
      <c r="F2058" s="2" t="s">
        <v>4987</v>
      </c>
      <c r="G2058" s="2"/>
      <c r="H2058" s="2" t="s">
        <v>4988</v>
      </c>
    </row>
    <row r="2059" spans="1:8">
      <c r="A2059" s="3" t="s">
        <v>2548</v>
      </c>
      <c r="B2059" s="2" t="s">
        <v>2549</v>
      </c>
      <c r="C2059" s="2" t="s">
        <v>4987</v>
      </c>
      <c r="D2059" s="3" t="s">
        <v>2548</v>
      </c>
      <c r="E2059" s="2" t="s">
        <v>4448</v>
      </c>
      <c r="F2059" s="2" t="s">
        <v>4987</v>
      </c>
      <c r="G2059" s="2"/>
      <c r="H2059" s="2" t="s">
        <v>4988</v>
      </c>
    </row>
    <row r="2060" spans="1:8">
      <c r="A2060" s="3" t="s">
        <v>2550</v>
      </c>
      <c r="B2060" s="2" t="s">
        <v>2551</v>
      </c>
      <c r="C2060" s="2" t="s">
        <v>4987</v>
      </c>
      <c r="D2060" s="3" t="s">
        <v>2550</v>
      </c>
      <c r="E2060" s="2" t="s">
        <v>4449</v>
      </c>
      <c r="F2060" s="2" t="s">
        <v>4987</v>
      </c>
      <c r="G2060" s="2"/>
      <c r="H2060" s="2" t="s">
        <v>4988</v>
      </c>
    </row>
    <row r="2061" spans="1:8">
      <c r="A2061" s="3" t="s">
        <v>2552</v>
      </c>
      <c r="B2061" s="2" t="s">
        <v>2553</v>
      </c>
      <c r="C2061" s="2" t="s">
        <v>4987</v>
      </c>
      <c r="D2061" s="3" t="s">
        <v>2552</v>
      </c>
      <c r="E2061" s="2" t="s">
        <v>4450</v>
      </c>
      <c r="F2061" s="2" t="s">
        <v>4987</v>
      </c>
      <c r="G2061" s="2"/>
      <c r="H2061" s="2" t="s">
        <v>4988</v>
      </c>
    </row>
    <row r="2062" spans="1:8">
      <c r="A2062" s="3" t="s">
        <v>2554</v>
      </c>
      <c r="B2062" s="2" t="s">
        <v>2555</v>
      </c>
      <c r="C2062" s="2" t="s">
        <v>4986</v>
      </c>
      <c r="D2062" s="3" t="s">
        <v>2500</v>
      </c>
      <c r="E2062" s="2" t="s">
        <v>2501</v>
      </c>
      <c r="F2062" s="2" t="s">
        <v>4986</v>
      </c>
      <c r="G2062" s="2"/>
      <c r="H2062" s="2" t="s">
        <v>4988</v>
      </c>
    </row>
    <row r="2063" spans="1:8">
      <c r="A2063" s="3" t="s">
        <v>2554</v>
      </c>
      <c r="B2063" s="2" t="s">
        <v>2555</v>
      </c>
      <c r="C2063" s="2" t="s">
        <v>4986</v>
      </c>
      <c r="D2063" s="3" t="s">
        <v>2554</v>
      </c>
      <c r="E2063" s="2" t="s">
        <v>4451</v>
      </c>
      <c r="F2063" s="2" t="s">
        <v>4987</v>
      </c>
      <c r="G2063" s="2"/>
      <c r="H2063" s="2" t="s">
        <v>4988</v>
      </c>
    </row>
    <row r="2064" spans="1:8">
      <c r="A2064" s="3" t="s">
        <v>2556</v>
      </c>
      <c r="B2064" s="2" t="s">
        <v>2557</v>
      </c>
      <c r="C2064" s="2" t="s">
        <v>4987</v>
      </c>
      <c r="D2064" s="3" t="s">
        <v>4456</v>
      </c>
      <c r="E2064" s="2" t="s">
        <v>4457</v>
      </c>
      <c r="F2064" s="2" t="s">
        <v>4986</v>
      </c>
      <c r="G2064" s="2"/>
      <c r="H2064" s="2" t="s">
        <v>4988</v>
      </c>
    </row>
    <row r="2065" spans="1:8">
      <c r="A2065" s="3" t="s">
        <v>2558</v>
      </c>
      <c r="B2065" s="2" t="s">
        <v>2559</v>
      </c>
      <c r="C2065" s="2" t="s">
        <v>4986</v>
      </c>
      <c r="D2065" s="3" t="s">
        <v>4454</v>
      </c>
      <c r="E2065" s="2" t="s">
        <v>4455</v>
      </c>
      <c r="F2065" s="2" t="s">
        <v>4986</v>
      </c>
      <c r="G2065" s="2"/>
      <c r="H2065" s="2" t="s">
        <v>4988</v>
      </c>
    </row>
    <row r="2066" spans="1:8">
      <c r="A2066" s="3" t="s">
        <v>2558</v>
      </c>
      <c r="B2066" s="2" t="s">
        <v>2559</v>
      </c>
      <c r="C2066" s="2" t="s">
        <v>4986</v>
      </c>
      <c r="D2066" s="3" t="s">
        <v>4456</v>
      </c>
      <c r="E2066" s="2" t="s">
        <v>4457</v>
      </c>
      <c r="F2066" s="2" t="s">
        <v>4986</v>
      </c>
      <c r="G2066" s="2"/>
      <c r="H2066" s="2" t="s">
        <v>4988</v>
      </c>
    </row>
    <row r="2067" spans="1:8">
      <c r="A2067" s="3" t="s">
        <v>2560</v>
      </c>
      <c r="B2067" s="2" t="s">
        <v>2561</v>
      </c>
      <c r="C2067" s="2" t="s">
        <v>4986</v>
      </c>
      <c r="D2067" s="3" t="s">
        <v>4452</v>
      </c>
      <c r="E2067" s="2" t="s">
        <v>4453</v>
      </c>
      <c r="F2067" s="2" t="s">
        <v>4986</v>
      </c>
      <c r="G2067" s="2"/>
      <c r="H2067" s="2" t="s">
        <v>4988</v>
      </c>
    </row>
    <row r="2068" spans="1:8">
      <c r="A2068" s="3" t="s">
        <v>2560</v>
      </c>
      <c r="B2068" s="2" t="s">
        <v>2561</v>
      </c>
      <c r="C2068" s="2" t="s">
        <v>4986</v>
      </c>
      <c r="D2068" s="3" t="s">
        <v>4454</v>
      </c>
      <c r="E2068" s="2" t="s">
        <v>4455</v>
      </c>
      <c r="F2068" s="2" t="s">
        <v>4986</v>
      </c>
      <c r="G2068" s="2" t="s">
        <v>233</v>
      </c>
      <c r="H2068" s="2" t="s">
        <v>4988</v>
      </c>
    </row>
    <row r="2069" spans="1:8">
      <c r="A2069" s="3" t="s">
        <v>2562</v>
      </c>
      <c r="B2069" s="2" t="s">
        <v>2563</v>
      </c>
      <c r="C2069" s="2" t="s">
        <v>4986</v>
      </c>
      <c r="D2069" s="3" t="s">
        <v>4452</v>
      </c>
      <c r="E2069" s="2" t="s">
        <v>4453</v>
      </c>
      <c r="F2069" s="2" t="s">
        <v>4986</v>
      </c>
      <c r="G2069" s="2"/>
      <c r="H2069" s="2" t="s">
        <v>4988</v>
      </c>
    </row>
    <row r="2070" spans="1:8">
      <c r="A2070" s="3" t="s">
        <v>2562</v>
      </c>
      <c r="B2070" s="2" t="s">
        <v>2563</v>
      </c>
      <c r="C2070" s="2" t="s">
        <v>4986</v>
      </c>
      <c r="D2070" s="3" t="s">
        <v>4454</v>
      </c>
      <c r="E2070" s="2" t="s">
        <v>4455</v>
      </c>
      <c r="F2070" s="2" t="s">
        <v>4986</v>
      </c>
      <c r="G2070" s="2"/>
      <c r="H2070" s="2" t="s">
        <v>4988</v>
      </c>
    </row>
    <row r="2071" spans="1:8">
      <c r="A2071" s="3" t="s">
        <v>2564</v>
      </c>
      <c r="B2071" s="2" t="s">
        <v>2565</v>
      </c>
      <c r="C2071" s="2" t="s">
        <v>4986</v>
      </c>
      <c r="D2071" s="3" t="s">
        <v>4421</v>
      </c>
      <c r="E2071" s="2" t="s">
        <v>4422</v>
      </c>
      <c r="F2071" s="2" t="s">
        <v>4986</v>
      </c>
      <c r="G2071" s="2"/>
      <c r="H2071" s="2" t="s">
        <v>4988</v>
      </c>
    </row>
    <row r="2072" spans="1:8">
      <c r="A2072" s="3" t="s">
        <v>2564</v>
      </c>
      <c r="B2072" s="2" t="s">
        <v>2565</v>
      </c>
      <c r="C2072" s="2" t="s">
        <v>4986</v>
      </c>
      <c r="D2072" s="3" t="s">
        <v>4454</v>
      </c>
      <c r="E2072" s="2" t="s">
        <v>4455</v>
      </c>
      <c r="F2072" s="2" t="s">
        <v>4986</v>
      </c>
      <c r="G2072" s="2"/>
      <c r="H2072" s="2" t="s">
        <v>4988</v>
      </c>
    </row>
    <row r="2073" spans="1:8">
      <c r="A2073" s="3" t="s">
        <v>2564</v>
      </c>
      <c r="B2073" s="2" t="s">
        <v>2565</v>
      </c>
      <c r="C2073" s="2" t="s">
        <v>4986</v>
      </c>
      <c r="D2073" s="3" t="s">
        <v>4526</v>
      </c>
      <c r="E2073" s="2" t="s">
        <v>4527</v>
      </c>
      <c r="F2073" s="2" t="s">
        <v>4986</v>
      </c>
      <c r="G2073" s="2"/>
      <c r="H2073" s="2" t="s">
        <v>4988</v>
      </c>
    </row>
    <row r="2074" spans="1:8">
      <c r="A2074" s="3" t="s">
        <v>2564</v>
      </c>
      <c r="B2074" s="2" t="s">
        <v>2565</v>
      </c>
      <c r="C2074" s="2" t="s">
        <v>4986</v>
      </c>
      <c r="D2074" s="3" t="s">
        <v>4535</v>
      </c>
      <c r="E2074" s="2" t="s">
        <v>4536</v>
      </c>
      <c r="F2074" s="2" t="s">
        <v>4986</v>
      </c>
      <c r="G2074" s="2"/>
      <c r="H2074" s="2" t="s">
        <v>4988</v>
      </c>
    </row>
    <row r="2075" spans="1:8">
      <c r="A2075" s="3" t="s">
        <v>2564</v>
      </c>
      <c r="B2075" s="2" t="s">
        <v>2565</v>
      </c>
      <c r="C2075" s="2" t="s">
        <v>4986</v>
      </c>
      <c r="D2075" s="3" t="s">
        <v>4545</v>
      </c>
      <c r="E2075" s="2" t="s">
        <v>4546</v>
      </c>
      <c r="F2075" s="2" t="s">
        <v>4986</v>
      </c>
      <c r="G2075" s="2"/>
      <c r="H2075" s="2" t="s">
        <v>4988</v>
      </c>
    </row>
    <row r="2076" spans="1:8">
      <c r="A2076" s="3" t="s">
        <v>2564</v>
      </c>
      <c r="B2076" s="2" t="s">
        <v>2565</v>
      </c>
      <c r="C2076" s="2" t="s">
        <v>4986</v>
      </c>
      <c r="D2076" s="3" t="s">
        <v>4547</v>
      </c>
      <c r="E2076" s="2" t="s">
        <v>4548</v>
      </c>
      <c r="F2076" s="2" t="s">
        <v>4986</v>
      </c>
      <c r="G2076" s="2"/>
      <c r="H2076" s="2" t="s">
        <v>4988</v>
      </c>
    </row>
    <row r="2077" spans="1:8">
      <c r="A2077" s="3" t="s">
        <v>2566</v>
      </c>
      <c r="B2077" s="2" t="s">
        <v>2567</v>
      </c>
      <c r="C2077" s="2" t="s">
        <v>4986</v>
      </c>
      <c r="D2077" s="3" t="s">
        <v>4421</v>
      </c>
      <c r="E2077" s="2" t="s">
        <v>4422</v>
      </c>
      <c r="F2077" s="2" t="s">
        <v>4986</v>
      </c>
      <c r="G2077" s="2"/>
      <c r="H2077" s="2" t="s">
        <v>4988</v>
      </c>
    </row>
    <row r="2078" spans="1:8">
      <c r="A2078" s="3" t="s">
        <v>2566</v>
      </c>
      <c r="B2078" s="2" t="s">
        <v>2567</v>
      </c>
      <c r="C2078" s="2" t="s">
        <v>4986</v>
      </c>
      <c r="D2078" s="3" t="s">
        <v>4429</v>
      </c>
      <c r="E2078" s="2" t="s">
        <v>4430</v>
      </c>
      <c r="F2078" s="2" t="s">
        <v>4986</v>
      </c>
      <c r="G2078" s="2"/>
      <c r="H2078" s="2" t="s">
        <v>4988</v>
      </c>
    </row>
    <row r="2079" spans="1:8">
      <c r="A2079" s="3" t="s">
        <v>2566</v>
      </c>
      <c r="B2079" s="2" t="s">
        <v>2567</v>
      </c>
      <c r="C2079" s="2" t="s">
        <v>4986</v>
      </c>
      <c r="D2079" s="3" t="s">
        <v>4431</v>
      </c>
      <c r="E2079" s="2" t="s">
        <v>4432</v>
      </c>
      <c r="F2079" s="2" t="s">
        <v>4986</v>
      </c>
      <c r="G2079" s="2"/>
      <c r="H2079" s="2" t="s">
        <v>4988</v>
      </c>
    </row>
    <row r="2080" spans="1:8">
      <c r="A2080" s="3" t="s">
        <v>2566</v>
      </c>
      <c r="B2080" s="2" t="s">
        <v>2567</v>
      </c>
      <c r="C2080" s="2" t="s">
        <v>4986</v>
      </c>
      <c r="D2080" s="3" t="s">
        <v>2540</v>
      </c>
      <c r="E2080" s="2" t="s">
        <v>4444</v>
      </c>
      <c r="F2080" s="2" t="s">
        <v>4986</v>
      </c>
      <c r="G2080" s="2"/>
      <c r="H2080" s="2" t="s">
        <v>4988</v>
      </c>
    </row>
    <row r="2081" spans="1:8">
      <c r="A2081" s="3" t="s">
        <v>2566</v>
      </c>
      <c r="B2081" s="2" t="s">
        <v>2567</v>
      </c>
      <c r="C2081" s="2" t="s">
        <v>4986</v>
      </c>
      <c r="D2081" s="3" t="s">
        <v>4454</v>
      </c>
      <c r="E2081" s="2" t="s">
        <v>4455</v>
      </c>
      <c r="F2081" s="2" t="s">
        <v>4986</v>
      </c>
      <c r="G2081" s="2"/>
      <c r="H2081" s="2" t="s">
        <v>4988</v>
      </c>
    </row>
    <row r="2082" spans="1:8">
      <c r="A2082" s="3" t="s">
        <v>2566</v>
      </c>
      <c r="B2082" s="2" t="s">
        <v>2567</v>
      </c>
      <c r="C2082" s="2" t="s">
        <v>4986</v>
      </c>
      <c r="D2082" s="3" t="s">
        <v>4526</v>
      </c>
      <c r="E2082" s="2" t="s">
        <v>4527</v>
      </c>
      <c r="F2082" s="2" t="s">
        <v>4986</v>
      </c>
      <c r="G2082" s="2"/>
      <c r="H2082" s="2" t="s">
        <v>4988</v>
      </c>
    </row>
    <row r="2083" spans="1:8">
      <c r="A2083" s="3" t="s">
        <v>2566</v>
      </c>
      <c r="B2083" s="2" t="s">
        <v>2567</v>
      </c>
      <c r="C2083" s="2" t="s">
        <v>4986</v>
      </c>
      <c r="D2083" s="3" t="s">
        <v>4535</v>
      </c>
      <c r="E2083" s="2" t="s">
        <v>4536</v>
      </c>
      <c r="F2083" s="2" t="s">
        <v>4986</v>
      </c>
      <c r="G2083" s="2"/>
      <c r="H2083" s="2" t="s">
        <v>4988</v>
      </c>
    </row>
    <row r="2084" spans="1:8">
      <c r="A2084" s="3" t="s">
        <v>2566</v>
      </c>
      <c r="B2084" s="2" t="s">
        <v>2567</v>
      </c>
      <c r="C2084" s="2" t="s">
        <v>4986</v>
      </c>
      <c r="D2084" s="3" t="s">
        <v>4545</v>
      </c>
      <c r="E2084" s="2" t="s">
        <v>4546</v>
      </c>
      <c r="F2084" s="2" t="s">
        <v>4986</v>
      </c>
      <c r="G2084" s="2"/>
      <c r="H2084" s="2" t="s">
        <v>4988</v>
      </c>
    </row>
    <row r="2085" spans="1:8">
      <c r="A2085" s="3" t="s">
        <v>2566</v>
      </c>
      <c r="B2085" s="2" t="s">
        <v>2567</v>
      </c>
      <c r="C2085" s="2" t="s">
        <v>4986</v>
      </c>
      <c r="D2085" s="3" t="s">
        <v>4547</v>
      </c>
      <c r="E2085" s="2" t="s">
        <v>4548</v>
      </c>
      <c r="F2085" s="2" t="s">
        <v>4986</v>
      </c>
      <c r="G2085" s="2"/>
      <c r="H2085" s="2" t="s">
        <v>4988</v>
      </c>
    </row>
    <row r="2086" spans="1:8">
      <c r="A2086" s="3" t="s">
        <v>2566</v>
      </c>
      <c r="B2086" s="2" t="s">
        <v>2567</v>
      </c>
      <c r="C2086" s="2" t="s">
        <v>4986</v>
      </c>
      <c r="D2086" s="3" t="s">
        <v>2977</v>
      </c>
      <c r="E2086" s="2" t="s">
        <v>4721</v>
      </c>
      <c r="F2086" s="2" t="s">
        <v>4986</v>
      </c>
      <c r="G2086" s="2"/>
      <c r="H2086" s="2" t="s">
        <v>4988</v>
      </c>
    </row>
    <row r="2087" spans="1:8">
      <c r="A2087" s="3" t="s">
        <v>2566</v>
      </c>
      <c r="B2087" s="2" t="s">
        <v>2567</v>
      </c>
      <c r="C2087" s="2" t="s">
        <v>4986</v>
      </c>
      <c r="D2087" s="3" t="s">
        <v>4725</v>
      </c>
      <c r="E2087" s="2" t="s">
        <v>4726</v>
      </c>
      <c r="F2087" s="2" t="s">
        <v>4986</v>
      </c>
      <c r="G2087" s="2"/>
      <c r="H2087" s="2" t="s">
        <v>4988</v>
      </c>
    </row>
    <row r="2088" spans="1:8">
      <c r="A2088" s="3" t="s">
        <v>2568</v>
      </c>
      <c r="B2088" s="2" t="s">
        <v>2569</v>
      </c>
      <c r="C2088" s="2" t="s">
        <v>4987</v>
      </c>
      <c r="D2088" s="3" t="s">
        <v>2568</v>
      </c>
      <c r="E2088" s="2" t="s">
        <v>2569</v>
      </c>
      <c r="F2088" s="2" t="s">
        <v>4987</v>
      </c>
      <c r="G2088" s="2"/>
      <c r="H2088" s="2" t="s">
        <v>4988</v>
      </c>
    </row>
    <row r="2089" spans="1:8">
      <c r="A2089" s="3" t="s">
        <v>2570</v>
      </c>
      <c r="B2089" s="2" t="s">
        <v>2571</v>
      </c>
      <c r="C2089" s="2" t="s">
        <v>4986</v>
      </c>
      <c r="D2089" s="3" t="s">
        <v>2570</v>
      </c>
      <c r="E2089" s="2" t="s">
        <v>4458</v>
      </c>
      <c r="F2089" s="2" t="s">
        <v>4987</v>
      </c>
      <c r="G2089" s="2"/>
      <c r="H2089" s="2" t="s">
        <v>4988</v>
      </c>
    </row>
    <row r="2090" spans="1:8">
      <c r="A2090" s="3" t="s">
        <v>2570</v>
      </c>
      <c r="B2090" s="2" t="s">
        <v>2571</v>
      </c>
      <c r="C2090" s="2" t="s">
        <v>4986</v>
      </c>
      <c r="D2090" s="3" t="s">
        <v>4944</v>
      </c>
      <c r="E2090" s="2" t="s">
        <v>4945</v>
      </c>
      <c r="F2090" s="2" t="s">
        <v>4986</v>
      </c>
      <c r="G2090" s="2"/>
      <c r="H2090" s="2" t="s">
        <v>4988</v>
      </c>
    </row>
    <row r="2091" spans="1:8">
      <c r="A2091" s="3" t="s">
        <v>2572</v>
      </c>
      <c r="B2091" s="2" t="s">
        <v>2573</v>
      </c>
      <c r="C2091" s="2" t="s">
        <v>4986</v>
      </c>
      <c r="D2091" s="3" t="s">
        <v>4421</v>
      </c>
      <c r="E2091" s="2" t="s">
        <v>4422</v>
      </c>
      <c r="F2091" s="2" t="s">
        <v>4986</v>
      </c>
      <c r="G2091" s="2"/>
      <c r="H2091" s="2" t="s">
        <v>4988</v>
      </c>
    </row>
    <row r="2092" spans="1:8">
      <c r="A2092" s="3" t="s">
        <v>2572</v>
      </c>
      <c r="B2092" s="2" t="s">
        <v>2573</v>
      </c>
      <c r="C2092" s="2" t="s">
        <v>4986</v>
      </c>
      <c r="D2092" s="3" t="s">
        <v>4526</v>
      </c>
      <c r="E2092" s="2" t="s">
        <v>4527</v>
      </c>
      <c r="F2092" s="2" t="s">
        <v>4986</v>
      </c>
      <c r="G2092" s="2"/>
      <c r="H2092" s="2" t="s">
        <v>4988</v>
      </c>
    </row>
    <row r="2093" spans="1:8">
      <c r="A2093" s="3" t="s">
        <v>2572</v>
      </c>
      <c r="B2093" s="2" t="s">
        <v>2573</v>
      </c>
      <c r="C2093" s="2" t="s">
        <v>4986</v>
      </c>
      <c r="D2093" s="3" t="s">
        <v>4535</v>
      </c>
      <c r="E2093" s="2" t="s">
        <v>4536</v>
      </c>
      <c r="F2093" s="2" t="s">
        <v>4986</v>
      </c>
      <c r="G2093" s="2"/>
      <c r="H2093" s="2" t="s">
        <v>4988</v>
      </c>
    </row>
    <row r="2094" spans="1:8">
      <c r="A2094" s="3" t="s">
        <v>2572</v>
      </c>
      <c r="B2094" s="2" t="s">
        <v>2573</v>
      </c>
      <c r="C2094" s="2" t="s">
        <v>4986</v>
      </c>
      <c r="D2094" s="3" t="s">
        <v>4545</v>
      </c>
      <c r="E2094" s="2" t="s">
        <v>4546</v>
      </c>
      <c r="F2094" s="2" t="s">
        <v>4986</v>
      </c>
      <c r="G2094" s="2"/>
      <c r="H2094" s="2" t="s">
        <v>4988</v>
      </c>
    </row>
    <row r="2095" spans="1:8">
      <c r="A2095" s="3" t="s">
        <v>2572</v>
      </c>
      <c r="B2095" s="2" t="s">
        <v>2573</v>
      </c>
      <c r="C2095" s="2" t="s">
        <v>4986</v>
      </c>
      <c r="D2095" s="3" t="s">
        <v>4547</v>
      </c>
      <c r="E2095" s="2" t="s">
        <v>4548</v>
      </c>
      <c r="F2095" s="2" t="s">
        <v>4986</v>
      </c>
      <c r="G2095" s="2"/>
      <c r="H2095" s="2" t="s">
        <v>4988</v>
      </c>
    </row>
    <row r="2096" spans="1:8">
      <c r="A2096" s="3" t="s">
        <v>2572</v>
      </c>
      <c r="B2096" s="2" t="s">
        <v>2573</v>
      </c>
      <c r="C2096" s="2" t="s">
        <v>4986</v>
      </c>
      <c r="D2096" s="3" t="s">
        <v>3051</v>
      </c>
      <c r="E2096" s="2" t="s">
        <v>4770</v>
      </c>
      <c r="F2096" s="2" t="s">
        <v>4986</v>
      </c>
      <c r="G2096" s="2"/>
      <c r="H2096" s="2" t="s">
        <v>4988</v>
      </c>
    </row>
    <row r="2097" spans="1:8">
      <c r="A2097" s="3" t="s">
        <v>2574</v>
      </c>
      <c r="B2097" s="2" t="s">
        <v>2575</v>
      </c>
      <c r="C2097" s="2" t="s">
        <v>4986</v>
      </c>
      <c r="D2097" s="3" t="s">
        <v>2574</v>
      </c>
      <c r="E2097" s="2" t="s">
        <v>4459</v>
      </c>
      <c r="F2097" s="2" t="s">
        <v>4987</v>
      </c>
      <c r="G2097" s="2"/>
      <c r="H2097" s="2" t="s">
        <v>4988</v>
      </c>
    </row>
    <row r="2098" spans="1:8">
      <c r="A2098" s="3" t="s">
        <v>2574</v>
      </c>
      <c r="B2098" s="2" t="s">
        <v>2575</v>
      </c>
      <c r="C2098" s="2" t="s">
        <v>4986</v>
      </c>
      <c r="D2098" s="3" t="s">
        <v>2576</v>
      </c>
      <c r="E2098" s="2" t="s">
        <v>4460</v>
      </c>
      <c r="F2098" s="2" t="s">
        <v>4986</v>
      </c>
      <c r="G2098" s="2"/>
      <c r="H2098" s="2" t="s">
        <v>4988</v>
      </c>
    </row>
    <row r="2099" spans="1:8">
      <c r="A2099" s="3" t="s">
        <v>2576</v>
      </c>
      <c r="B2099" s="2" t="s">
        <v>2577</v>
      </c>
      <c r="C2099" s="2" t="s">
        <v>4987</v>
      </c>
      <c r="D2099" s="3" t="s">
        <v>2578</v>
      </c>
      <c r="E2099" s="2" t="s">
        <v>4461</v>
      </c>
      <c r="F2099" s="2" t="s">
        <v>4987</v>
      </c>
      <c r="G2099" s="2"/>
      <c r="H2099" s="2" t="s">
        <v>4988</v>
      </c>
    </row>
    <row r="2100" spans="1:8">
      <c r="A2100" s="3" t="s">
        <v>2578</v>
      </c>
      <c r="B2100" s="2" t="s">
        <v>2579</v>
      </c>
      <c r="C2100" s="2" t="s">
        <v>4987</v>
      </c>
      <c r="D2100" s="3" t="s">
        <v>4462</v>
      </c>
      <c r="E2100" s="2" t="s">
        <v>4463</v>
      </c>
      <c r="F2100" s="2" t="s">
        <v>4987</v>
      </c>
      <c r="G2100" s="2"/>
      <c r="H2100" s="2" t="s">
        <v>4988</v>
      </c>
    </row>
    <row r="2101" spans="1:8">
      <c r="A2101" s="3" t="s">
        <v>2580</v>
      </c>
      <c r="B2101" s="2" t="s">
        <v>2581</v>
      </c>
      <c r="C2101" s="2" t="s">
        <v>4986</v>
      </c>
      <c r="D2101" s="3" t="s">
        <v>4464</v>
      </c>
      <c r="E2101" s="2" t="s">
        <v>4465</v>
      </c>
      <c r="F2101" s="2" t="s">
        <v>4986</v>
      </c>
      <c r="G2101" s="2"/>
      <c r="H2101" s="2" t="s">
        <v>4988</v>
      </c>
    </row>
    <row r="2102" spans="1:8">
      <c r="A2102" s="3" t="s">
        <v>2580</v>
      </c>
      <c r="B2102" s="2" t="s">
        <v>2581</v>
      </c>
      <c r="C2102" s="2" t="s">
        <v>4986</v>
      </c>
      <c r="D2102" s="3" t="s">
        <v>2588</v>
      </c>
      <c r="E2102" s="2" t="s">
        <v>4466</v>
      </c>
      <c r="F2102" s="2" t="s">
        <v>4986</v>
      </c>
      <c r="G2102" s="2"/>
      <c r="H2102" s="2" t="s">
        <v>4988</v>
      </c>
    </row>
    <row r="2103" spans="1:8">
      <c r="A2103" s="3" t="s">
        <v>2582</v>
      </c>
      <c r="B2103" s="2" t="s">
        <v>2583</v>
      </c>
      <c r="C2103" s="2" t="s">
        <v>4986</v>
      </c>
      <c r="D2103" s="3" t="s">
        <v>4464</v>
      </c>
      <c r="E2103" s="2" t="s">
        <v>4465</v>
      </c>
      <c r="F2103" s="2" t="s">
        <v>4986</v>
      </c>
      <c r="G2103" s="2"/>
      <c r="H2103" s="2" t="s">
        <v>4988</v>
      </c>
    </row>
    <row r="2104" spans="1:8">
      <c r="A2104" s="3" t="s">
        <v>2582</v>
      </c>
      <c r="B2104" s="2" t="s">
        <v>2583</v>
      </c>
      <c r="C2104" s="2" t="s">
        <v>4986</v>
      </c>
      <c r="D2104" s="3" t="s">
        <v>2588</v>
      </c>
      <c r="E2104" s="2" t="s">
        <v>4466</v>
      </c>
      <c r="F2104" s="2" t="s">
        <v>4986</v>
      </c>
      <c r="G2104" s="2"/>
      <c r="H2104" s="2" t="s">
        <v>4988</v>
      </c>
    </row>
    <row r="2105" spans="1:8">
      <c r="A2105" s="3" t="s">
        <v>2584</v>
      </c>
      <c r="B2105" s="2" t="s">
        <v>2585</v>
      </c>
      <c r="C2105" s="2" t="s">
        <v>4987</v>
      </c>
      <c r="D2105" s="3" t="s">
        <v>2588</v>
      </c>
      <c r="E2105" s="2" t="s">
        <v>4466</v>
      </c>
      <c r="F2105" s="2" t="s">
        <v>4986</v>
      </c>
      <c r="G2105" s="2"/>
      <c r="H2105" s="2" t="s">
        <v>4988</v>
      </c>
    </row>
    <row r="2106" spans="1:8">
      <c r="A2106" s="3" t="s">
        <v>2586</v>
      </c>
      <c r="B2106" s="2" t="s">
        <v>2587</v>
      </c>
      <c r="C2106" s="2" t="s">
        <v>4987</v>
      </c>
      <c r="D2106" s="3" t="s">
        <v>2588</v>
      </c>
      <c r="E2106" s="2" t="s">
        <v>4466</v>
      </c>
      <c r="F2106" s="2" t="s">
        <v>4986</v>
      </c>
      <c r="G2106" s="2"/>
      <c r="H2106" s="2" t="s">
        <v>4988</v>
      </c>
    </row>
    <row r="2107" spans="1:8">
      <c r="A2107" s="3" t="s">
        <v>2588</v>
      </c>
      <c r="B2107" s="2" t="s">
        <v>2589</v>
      </c>
      <c r="C2107" s="2" t="s">
        <v>4987</v>
      </c>
      <c r="D2107" s="3" t="s">
        <v>2590</v>
      </c>
      <c r="E2107" s="2" t="s">
        <v>4467</v>
      </c>
      <c r="F2107" s="2" t="s">
        <v>4987</v>
      </c>
      <c r="G2107" s="2"/>
      <c r="H2107" s="2" t="s">
        <v>4988</v>
      </c>
    </row>
    <row r="2108" spans="1:8">
      <c r="A2108" s="3" t="s">
        <v>2590</v>
      </c>
      <c r="B2108" s="2" t="s">
        <v>2591</v>
      </c>
      <c r="C2108" s="2" t="s">
        <v>4987</v>
      </c>
      <c r="D2108" s="3" t="s">
        <v>4468</v>
      </c>
      <c r="E2108" s="2" t="s">
        <v>4469</v>
      </c>
      <c r="F2108" s="2" t="s">
        <v>4987</v>
      </c>
      <c r="G2108" s="2"/>
      <c r="H2108" s="2" t="s">
        <v>4988</v>
      </c>
    </row>
    <row r="2109" spans="1:8">
      <c r="A2109" s="3" t="s">
        <v>2592</v>
      </c>
      <c r="B2109" s="2" t="s">
        <v>2593</v>
      </c>
      <c r="C2109" s="2" t="s">
        <v>4987</v>
      </c>
      <c r="D2109" s="3" t="s">
        <v>4470</v>
      </c>
      <c r="E2109" s="2" t="s">
        <v>4471</v>
      </c>
      <c r="F2109" s="2" t="s">
        <v>4986</v>
      </c>
      <c r="G2109" s="2"/>
      <c r="H2109" s="2" t="s">
        <v>4988</v>
      </c>
    </row>
    <row r="2110" spans="1:8">
      <c r="A2110" s="3" t="s">
        <v>2594</v>
      </c>
      <c r="B2110" s="2" t="s">
        <v>2595</v>
      </c>
      <c r="C2110" s="2" t="s">
        <v>4986</v>
      </c>
      <c r="D2110" s="3" t="s">
        <v>2576</v>
      </c>
      <c r="E2110" s="2" t="s">
        <v>4460</v>
      </c>
      <c r="F2110" s="2" t="s">
        <v>4986</v>
      </c>
      <c r="G2110" s="2"/>
      <c r="H2110" s="2" t="s">
        <v>4988</v>
      </c>
    </row>
    <row r="2111" spans="1:8">
      <c r="A2111" s="3" t="s">
        <v>2594</v>
      </c>
      <c r="B2111" s="2" t="s">
        <v>2595</v>
      </c>
      <c r="C2111" s="2" t="s">
        <v>4986</v>
      </c>
      <c r="D2111" s="3" t="s">
        <v>4470</v>
      </c>
      <c r="E2111" s="2" t="s">
        <v>4471</v>
      </c>
      <c r="F2111" s="2" t="s">
        <v>4986</v>
      </c>
      <c r="G2111" s="2"/>
      <c r="H2111" s="2" t="s">
        <v>4988</v>
      </c>
    </row>
    <row r="2112" spans="1:8">
      <c r="A2112" s="3" t="s">
        <v>2596</v>
      </c>
      <c r="B2112" s="2" t="s">
        <v>2597</v>
      </c>
      <c r="C2112" s="2" t="s">
        <v>4987</v>
      </c>
      <c r="D2112" s="3" t="s">
        <v>4470</v>
      </c>
      <c r="E2112" s="2" t="s">
        <v>4471</v>
      </c>
      <c r="F2112" s="2" t="s">
        <v>4986</v>
      </c>
      <c r="G2112" s="2"/>
      <c r="H2112" s="2" t="s">
        <v>4988</v>
      </c>
    </row>
    <row r="2113" spans="1:8">
      <c r="A2113" s="3" t="s">
        <v>2598</v>
      </c>
      <c r="B2113" s="2" t="s">
        <v>2599</v>
      </c>
      <c r="C2113" s="2" t="s">
        <v>4987</v>
      </c>
      <c r="D2113" s="3" t="s">
        <v>4470</v>
      </c>
      <c r="E2113" s="2" t="s">
        <v>4471</v>
      </c>
      <c r="F2113" s="2" t="s">
        <v>4986</v>
      </c>
      <c r="G2113" s="2"/>
      <c r="H2113" s="2" t="s">
        <v>4988</v>
      </c>
    </row>
    <row r="2114" spans="1:8">
      <c r="A2114" s="3" t="s">
        <v>2600</v>
      </c>
      <c r="B2114" s="2" t="s">
        <v>2601</v>
      </c>
      <c r="C2114" s="2" t="s">
        <v>4986</v>
      </c>
      <c r="D2114" s="3" t="s">
        <v>4421</v>
      </c>
      <c r="E2114" s="2" t="s">
        <v>4422</v>
      </c>
      <c r="F2114" s="2" t="s">
        <v>4986</v>
      </c>
      <c r="G2114" s="2"/>
      <c r="H2114" s="2" t="s">
        <v>4988</v>
      </c>
    </row>
    <row r="2115" spans="1:8">
      <c r="A2115" s="3" t="s">
        <v>2600</v>
      </c>
      <c r="B2115" s="2" t="s">
        <v>2601</v>
      </c>
      <c r="C2115" s="2" t="s">
        <v>4986</v>
      </c>
      <c r="D2115" s="3" t="s">
        <v>4526</v>
      </c>
      <c r="E2115" s="2" t="s">
        <v>4527</v>
      </c>
      <c r="F2115" s="2" t="s">
        <v>4986</v>
      </c>
      <c r="G2115" s="2"/>
      <c r="H2115" s="2" t="s">
        <v>4988</v>
      </c>
    </row>
    <row r="2116" spans="1:8">
      <c r="A2116" s="3" t="s">
        <v>2600</v>
      </c>
      <c r="B2116" s="2" t="s">
        <v>2601</v>
      </c>
      <c r="C2116" s="2" t="s">
        <v>4986</v>
      </c>
      <c r="D2116" s="3" t="s">
        <v>4535</v>
      </c>
      <c r="E2116" s="2" t="s">
        <v>4536</v>
      </c>
      <c r="F2116" s="2" t="s">
        <v>4986</v>
      </c>
      <c r="G2116" s="2"/>
      <c r="H2116" s="2" t="s">
        <v>4988</v>
      </c>
    </row>
    <row r="2117" spans="1:8">
      <c r="A2117" s="3" t="s">
        <v>2600</v>
      </c>
      <c r="B2117" s="2" t="s">
        <v>2601</v>
      </c>
      <c r="C2117" s="2" t="s">
        <v>4986</v>
      </c>
      <c r="D2117" s="3" t="s">
        <v>4545</v>
      </c>
      <c r="E2117" s="2" t="s">
        <v>4546</v>
      </c>
      <c r="F2117" s="2" t="s">
        <v>4986</v>
      </c>
      <c r="G2117" s="2"/>
      <c r="H2117" s="2" t="s">
        <v>4988</v>
      </c>
    </row>
    <row r="2118" spans="1:8">
      <c r="A2118" s="3" t="s">
        <v>2600</v>
      </c>
      <c r="B2118" s="2" t="s">
        <v>2601</v>
      </c>
      <c r="C2118" s="2" t="s">
        <v>4986</v>
      </c>
      <c r="D2118" s="3" t="s">
        <v>4547</v>
      </c>
      <c r="E2118" s="2" t="s">
        <v>4548</v>
      </c>
      <c r="F2118" s="2" t="s">
        <v>4986</v>
      </c>
      <c r="G2118" s="2"/>
      <c r="H2118" s="2" t="s">
        <v>4988</v>
      </c>
    </row>
    <row r="2119" spans="1:8">
      <c r="A2119" s="3" t="s">
        <v>2600</v>
      </c>
      <c r="B2119" s="2" t="s">
        <v>2601</v>
      </c>
      <c r="C2119" s="2" t="s">
        <v>4986</v>
      </c>
      <c r="D2119" s="3" t="s">
        <v>2977</v>
      </c>
      <c r="E2119" s="2" t="s">
        <v>4721</v>
      </c>
      <c r="F2119" s="2" t="s">
        <v>4986</v>
      </c>
      <c r="G2119" s="2"/>
      <c r="H2119" s="2" t="s">
        <v>4988</v>
      </c>
    </row>
    <row r="2120" spans="1:8">
      <c r="A2120" s="3" t="s">
        <v>2600</v>
      </c>
      <c r="B2120" s="2" t="s">
        <v>2601</v>
      </c>
      <c r="C2120" s="2" t="s">
        <v>4986</v>
      </c>
      <c r="D2120" s="3" t="s">
        <v>4725</v>
      </c>
      <c r="E2120" s="2" t="s">
        <v>4726</v>
      </c>
      <c r="F2120" s="2" t="s">
        <v>4986</v>
      </c>
      <c r="G2120" s="2"/>
      <c r="H2120" s="2" t="s">
        <v>4988</v>
      </c>
    </row>
    <row r="2121" spans="1:8">
      <c r="A2121" s="3" t="s">
        <v>2602</v>
      </c>
      <c r="B2121" s="2" t="s">
        <v>2603</v>
      </c>
      <c r="C2121" s="2" t="s">
        <v>4986</v>
      </c>
      <c r="D2121" s="3" t="s">
        <v>4472</v>
      </c>
      <c r="E2121" s="2" t="s">
        <v>4473</v>
      </c>
      <c r="F2121" s="2" t="s">
        <v>4987</v>
      </c>
      <c r="G2121" s="2"/>
      <c r="H2121" s="2" t="s">
        <v>4988</v>
      </c>
    </row>
    <row r="2122" spans="1:8">
      <c r="A2122" s="3" t="s">
        <v>2602</v>
      </c>
      <c r="B2122" s="2" t="s">
        <v>2603</v>
      </c>
      <c r="C2122" s="2" t="s">
        <v>4986</v>
      </c>
      <c r="D2122" s="3" t="s">
        <v>4474</v>
      </c>
      <c r="E2122" s="2" t="s">
        <v>4475</v>
      </c>
      <c r="F2122" s="2" t="s">
        <v>4987</v>
      </c>
      <c r="G2122" s="2"/>
      <c r="H2122" s="2" t="s">
        <v>4988</v>
      </c>
    </row>
    <row r="2123" spans="1:8">
      <c r="A2123" s="3" t="s">
        <v>2602</v>
      </c>
      <c r="B2123" s="2" t="s">
        <v>2603</v>
      </c>
      <c r="C2123" s="2" t="s">
        <v>4986</v>
      </c>
      <c r="D2123" s="3" t="s">
        <v>2776</v>
      </c>
      <c r="E2123" s="2" t="s">
        <v>4604</v>
      </c>
      <c r="F2123" s="2" t="s">
        <v>4986</v>
      </c>
      <c r="G2123" s="2"/>
      <c r="H2123" s="2" t="s">
        <v>4988</v>
      </c>
    </row>
    <row r="2124" spans="1:8">
      <c r="A2124" s="3" t="s">
        <v>2604</v>
      </c>
      <c r="B2124" s="2" t="s">
        <v>2605</v>
      </c>
      <c r="C2124" s="2" t="s">
        <v>4987</v>
      </c>
      <c r="D2124" s="3" t="s">
        <v>4476</v>
      </c>
      <c r="E2124" s="2" t="s">
        <v>4477</v>
      </c>
      <c r="F2124" s="2" t="s">
        <v>4987</v>
      </c>
      <c r="G2124" s="2"/>
      <c r="H2124" s="2" t="s">
        <v>4988</v>
      </c>
    </row>
    <row r="2125" spans="1:8">
      <c r="A2125" s="3" t="s">
        <v>2606</v>
      </c>
      <c r="B2125" s="2" t="s">
        <v>2607</v>
      </c>
      <c r="C2125" s="2" t="s">
        <v>4986</v>
      </c>
      <c r="D2125" s="3" t="s">
        <v>4482</v>
      </c>
      <c r="E2125" s="2" t="s">
        <v>4483</v>
      </c>
      <c r="F2125" s="2" t="s">
        <v>4987</v>
      </c>
      <c r="G2125" s="2"/>
      <c r="H2125" s="2" t="s">
        <v>4988</v>
      </c>
    </row>
    <row r="2126" spans="1:8">
      <c r="A2126" s="3" t="s">
        <v>2606</v>
      </c>
      <c r="B2126" s="2" t="s">
        <v>2607</v>
      </c>
      <c r="C2126" s="2" t="s">
        <v>4986</v>
      </c>
      <c r="D2126" s="3" t="s">
        <v>4971</v>
      </c>
      <c r="E2126" s="2" t="s">
        <v>4972</v>
      </c>
      <c r="F2126" s="2" t="s">
        <v>4986</v>
      </c>
      <c r="G2126" s="2" t="s">
        <v>233</v>
      </c>
      <c r="H2126" s="2" t="s">
        <v>4988</v>
      </c>
    </row>
    <row r="2127" spans="1:8">
      <c r="A2127" s="3" t="s">
        <v>2608</v>
      </c>
      <c r="B2127" s="2" t="s">
        <v>2609</v>
      </c>
      <c r="C2127" s="2" t="s">
        <v>4987</v>
      </c>
      <c r="D2127" s="3" t="s">
        <v>4484</v>
      </c>
      <c r="E2127" s="2" t="s">
        <v>4485</v>
      </c>
      <c r="F2127" s="2" t="s">
        <v>4986</v>
      </c>
      <c r="G2127" s="2"/>
      <c r="H2127" s="2" t="s">
        <v>4988</v>
      </c>
    </row>
    <row r="2128" spans="1:8">
      <c r="A2128" s="3" t="s">
        <v>2610</v>
      </c>
      <c r="B2128" s="2" t="s">
        <v>2611</v>
      </c>
      <c r="C2128" s="2" t="s">
        <v>4987</v>
      </c>
      <c r="D2128" s="3" t="s">
        <v>4484</v>
      </c>
      <c r="E2128" s="2" t="s">
        <v>4485</v>
      </c>
      <c r="F2128" s="2" t="s">
        <v>4986</v>
      </c>
      <c r="G2128" s="2"/>
      <c r="H2128" s="2" t="s">
        <v>4988</v>
      </c>
    </row>
    <row r="2129" spans="1:8">
      <c r="A2129" s="3" t="s">
        <v>2612</v>
      </c>
      <c r="B2129" s="2" t="s">
        <v>2613</v>
      </c>
      <c r="C2129" s="2" t="s">
        <v>4987</v>
      </c>
      <c r="D2129" s="3" t="s">
        <v>4484</v>
      </c>
      <c r="E2129" s="2" t="s">
        <v>4485</v>
      </c>
      <c r="F2129" s="2" t="s">
        <v>4986</v>
      </c>
      <c r="G2129" s="2"/>
      <c r="H2129" s="2" t="s">
        <v>4988</v>
      </c>
    </row>
    <row r="2130" spans="1:8">
      <c r="A2130" s="3" t="s">
        <v>2614</v>
      </c>
      <c r="B2130" s="2" t="s">
        <v>2615</v>
      </c>
      <c r="C2130" s="2" t="s">
        <v>4987</v>
      </c>
      <c r="D2130" s="3" t="s">
        <v>4484</v>
      </c>
      <c r="E2130" s="2" t="s">
        <v>4485</v>
      </c>
      <c r="F2130" s="2" t="s">
        <v>4986</v>
      </c>
      <c r="G2130" s="2"/>
      <c r="H2130" s="2" t="s">
        <v>4988</v>
      </c>
    </row>
    <row r="2131" spans="1:8">
      <c r="A2131" s="3" t="s">
        <v>2616</v>
      </c>
      <c r="B2131" s="2" t="s">
        <v>2617</v>
      </c>
      <c r="C2131" s="2" t="s">
        <v>4987</v>
      </c>
      <c r="D2131" s="3" t="s">
        <v>4478</v>
      </c>
      <c r="E2131" s="2" t="s">
        <v>4479</v>
      </c>
      <c r="F2131" s="2" t="s">
        <v>4987</v>
      </c>
      <c r="G2131" s="2"/>
      <c r="H2131" s="2" t="s">
        <v>4988</v>
      </c>
    </row>
    <row r="2132" spans="1:8">
      <c r="A2132" s="3" t="s">
        <v>2618</v>
      </c>
      <c r="B2132" s="2" t="s">
        <v>2619</v>
      </c>
      <c r="C2132" s="2" t="s">
        <v>4987</v>
      </c>
      <c r="D2132" s="3" t="s">
        <v>4480</v>
      </c>
      <c r="E2132" s="2" t="s">
        <v>4481</v>
      </c>
      <c r="F2132" s="2" t="s">
        <v>4987</v>
      </c>
      <c r="G2132" s="2"/>
      <c r="H2132" s="2" t="s">
        <v>4988</v>
      </c>
    </row>
    <row r="2133" spans="1:8">
      <c r="A2133" s="3" t="s">
        <v>2620</v>
      </c>
      <c r="B2133" s="2" t="s">
        <v>2621</v>
      </c>
      <c r="C2133" s="2" t="s">
        <v>4987</v>
      </c>
      <c r="D2133" s="3" t="s">
        <v>4490</v>
      </c>
      <c r="E2133" s="2" t="s">
        <v>4491</v>
      </c>
      <c r="F2133" s="2" t="s">
        <v>4987</v>
      </c>
      <c r="G2133" s="2"/>
      <c r="H2133" s="2" t="s">
        <v>4988</v>
      </c>
    </row>
    <row r="2134" spans="1:8">
      <c r="A2134" s="3" t="s">
        <v>2622</v>
      </c>
      <c r="B2134" s="2" t="s">
        <v>2623</v>
      </c>
      <c r="C2134" s="2" t="s">
        <v>4987</v>
      </c>
      <c r="D2134" s="3" t="s">
        <v>4488</v>
      </c>
      <c r="E2134" s="2" t="s">
        <v>4489</v>
      </c>
      <c r="F2134" s="2" t="s">
        <v>4987</v>
      </c>
      <c r="G2134" s="2"/>
      <c r="H2134" s="2" t="s">
        <v>4988</v>
      </c>
    </row>
    <row r="2135" spans="1:8">
      <c r="A2135" s="3" t="s">
        <v>2624</v>
      </c>
      <c r="B2135" s="2" t="s">
        <v>2625</v>
      </c>
      <c r="C2135" s="2" t="s">
        <v>4987</v>
      </c>
      <c r="D2135" s="3" t="s">
        <v>4486</v>
      </c>
      <c r="E2135" s="2" t="s">
        <v>4487</v>
      </c>
      <c r="F2135" s="2" t="s">
        <v>4986</v>
      </c>
      <c r="G2135" s="2"/>
      <c r="H2135" s="2" t="s">
        <v>4988</v>
      </c>
    </row>
    <row r="2136" spans="1:8">
      <c r="A2136" s="3" t="s">
        <v>2626</v>
      </c>
      <c r="B2136" s="2" t="s">
        <v>2627</v>
      </c>
      <c r="C2136" s="2" t="s">
        <v>4987</v>
      </c>
      <c r="D2136" s="3" t="s">
        <v>4486</v>
      </c>
      <c r="E2136" s="2" t="s">
        <v>4487</v>
      </c>
      <c r="F2136" s="2" t="s">
        <v>4986</v>
      </c>
      <c r="G2136" s="2"/>
      <c r="H2136" s="2" t="s">
        <v>4988</v>
      </c>
    </row>
    <row r="2137" spans="1:8">
      <c r="A2137" s="3" t="s">
        <v>2628</v>
      </c>
      <c r="B2137" s="2" t="s">
        <v>2629</v>
      </c>
      <c r="C2137" s="2" t="s">
        <v>4987</v>
      </c>
      <c r="D2137" s="3" t="s">
        <v>4492</v>
      </c>
      <c r="E2137" s="2" t="s">
        <v>4493</v>
      </c>
      <c r="F2137" s="2" t="s">
        <v>4986</v>
      </c>
      <c r="G2137" s="2"/>
      <c r="H2137" s="2" t="s">
        <v>4988</v>
      </c>
    </row>
    <row r="2138" spans="1:8">
      <c r="A2138" s="3" t="s">
        <v>2630</v>
      </c>
      <c r="B2138" s="2" t="s">
        <v>2631</v>
      </c>
      <c r="C2138" s="2" t="s">
        <v>4987</v>
      </c>
      <c r="D2138" s="3" t="s">
        <v>4492</v>
      </c>
      <c r="E2138" s="2" t="s">
        <v>4493</v>
      </c>
      <c r="F2138" s="2" t="s">
        <v>4986</v>
      </c>
      <c r="G2138" s="2"/>
      <c r="H2138" s="2" t="s">
        <v>4988</v>
      </c>
    </row>
    <row r="2139" spans="1:8">
      <c r="A2139" s="3" t="s">
        <v>2632</v>
      </c>
      <c r="B2139" s="2" t="s">
        <v>2633</v>
      </c>
      <c r="C2139" s="2" t="s">
        <v>4987</v>
      </c>
      <c r="D2139" s="3" t="s">
        <v>4496</v>
      </c>
      <c r="E2139" s="2" t="s">
        <v>4497</v>
      </c>
      <c r="F2139" s="2" t="s">
        <v>4987</v>
      </c>
      <c r="G2139" s="2"/>
      <c r="H2139" s="2" t="s">
        <v>4988</v>
      </c>
    </row>
    <row r="2140" spans="1:8">
      <c r="A2140" s="3" t="s">
        <v>2634</v>
      </c>
      <c r="B2140" s="2" t="s">
        <v>2635</v>
      </c>
      <c r="C2140" s="2" t="s">
        <v>4987</v>
      </c>
      <c r="D2140" s="3" t="s">
        <v>4494</v>
      </c>
      <c r="E2140" s="2" t="s">
        <v>4495</v>
      </c>
      <c r="F2140" s="2" t="s">
        <v>4987</v>
      </c>
      <c r="G2140" s="2"/>
      <c r="H2140" s="2" t="s">
        <v>4988</v>
      </c>
    </row>
    <row r="2141" spans="1:8">
      <c r="A2141" s="3" t="s">
        <v>2636</v>
      </c>
      <c r="B2141" s="2" t="s">
        <v>2637</v>
      </c>
      <c r="C2141" s="2" t="s">
        <v>4987</v>
      </c>
      <c r="D2141" s="3" t="s">
        <v>4498</v>
      </c>
      <c r="E2141" s="2" t="s">
        <v>4499</v>
      </c>
      <c r="F2141" s="2" t="s">
        <v>4986</v>
      </c>
      <c r="G2141" s="2"/>
      <c r="H2141" s="2" t="s">
        <v>4988</v>
      </c>
    </row>
    <row r="2142" spans="1:8">
      <c r="A2142" s="3" t="s">
        <v>2638</v>
      </c>
      <c r="B2142" s="2" t="s">
        <v>2639</v>
      </c>
      <c r="C2142" s="2" t="s">
        <v>4987</v>
      </c>
      <c r="D2142" s="3" t="s">
        <v>4498</v>
      </c>
      <c r="E2142" s="2" t="s">
        <v>4499</v>
      </c>
      <c r="F2142" s="2" t="s">
        <v>4986</v>
      </c>
      <c r="G2142" s="2"/>
      <c r="H2142" s="2" t="s">
        <v>4988</v>
      </c>
    </row>
    <row r="2143" spans="1:8">
      <c r="A2143" s="3" t="s">
        <v>2640</v>
      </c>
      <c r="B2143" s="2" t="s">
        <v>2641</v>
      </c>
      <c r="C2143" s="2" t="s">
        <v>4987</v>
      </c>
      <c r="D2143" s="3" t="s">
        <v>4498</v>
      </c>
      <c r="E2143" s="2" t="s">
        <v>4499</v>
      </c>
      <c r="F2143" s="2" t="s">
        <v>4986</v>
      </c>
      <c r="G2143" s="2"/>
      <c r="H2143" s="2" t="s">
        <v>4988</v>
      </c>
    </row>
    <row r="2144" spans="1:8">
      <c r="A2144" s="3" t="s">
        <v>2642</v>
      </c>
      <c r="B2144" s="2" t="s">
        <v>2643</v>
      </c>
      <c r="C2144" s="2" t="s">
        <v>4987</v>
      </c>
      <c r="D2144" s="3" t="s">
        <v>4498</v>
      </c>
      <c r="E2144" s="2" t="s">
        <v>4499</v>
      </c>
      <c r="F2144" s="2" t="s">
        <v>4986</v>
      </c>
      <c r="G2144" s="2"/>
      <c r="H2144" s="2" t="s">
        <v>4988</v>
      </c>
    </row>
    <row r="2145" spans="1:8">
      <c r="A2145" s="3" t="s">
        <v>2644</v>
      </c>
      <c r="B2145" s="2" t="s">
        <v>2645</v>
      </c>
      <c r="C2145" s="2" t="s">
        <v>4986</v>
      </c>
      <c r="D2145" s="3" t="s">
        <v>4421</v>
      </c>
      <c r="E2145" s="2" t="s">
        <v>4422</v>
      </c>
      <c r="F2145" s="2" t="s">
        <v>4986</v>
      </c>
      <c r="G2145" s="2"/>
      <c r="H2145" s="2" t="s">
        <v>4988</v>
      </c>
    </row>
    <row r="2146" spans="1:8">
      <c r="A2146" s="3" t="s">
        <v>2644</v>
      </c>
      <c r="B2146" s="2" t="s">
        <v>2645</v>
      </c>
      <c r="C2146" s="2" t="s">
        <v>4986</v>
      </c>
      <c r="D2146" s="3" t="s">
        <v>4526</v>
      </c>
      <c r="E2146" s="2" t="s">
        <v>4527</v>
      </c>
      <c r="F2146" s="2" t="s">
        <v>4986</v>
      </c>
      <c r="G2146" s="2"/>
      <c r="H2146" s="2" t="s">
        <v>4988</v>
      </c>
    </row>
    <row r="2147" spans="1:8">
      <c r="A2147" s="3" t="s">
        <v>2644</v>
      </c>
      <c r="B2147" s="2" t="s">
        <v>2645</v>
      </c>
      <c r="C2147" s="2" t="s">
        <v>4986</v>
      </c>
      <c r="D2147" s="3" t="s">
        <v>4535</v>
      </c>
      <c r="E2147" s="2" t="s">
        <v>4536</v>
      </c>
      <c r="F2147" s="2" t="s">
        <v>4986</v>
      </c>
      <c r="G2147" s="2"/>
      <c r="H2147" s="2" t="s">
        <v>4988</v>
      </c>
    </row>
    <row r="2148" spans="1:8">
      <c r="A2148" s="3" t="s">
        <v>2644</v>
      </c>
      <c r="B2148" s="2" t="s">
        <v>2645</v>
      </c>
      <c r="C2148" s="2" t="s">
        <v>4986</v>
      </c>
      <c r="D2148" s="3" t="s">
        <v>4545</v>
      </c>
      <c r="E2148" s="2" t="s">
        <v>4546</v>
      </c>
      <c r="F2148" s="2" t="s">
        <v>4986</v>
      </c>
      <c r="G2148" s="2"/>
      <c r="H2148" s="2" t="s">
        <v>4988</v>
      </c>
    </row>
    <row r="2149" spans="1:8">
      <c r="A2149" s="3" t="s">
        <v>2644</v>
      </c>
      <c r="B2149" s="2" t="s">
        <v>2645</v>
      </c>
      <c r="C2149" s="2" t="s">
        <v>4986</v>
      </c>
      <c r="D2149" s="3" t="s">
        <v>4547</v>
      </c>
      <c r="E2149" s="2" t="s">
        <v>4548</v>
      </c>
      <c r="F2149" s="2" t="s">
        <v>4986</v>
      </c>
      <c r="G2149" s="2"/>
      <c r="H2149" s="2" t="s">
        <v>4988</v>
      </c>
    </row>
    <row r="2150" spans="1:8">
      <c r="A2150" s="3" t="s">
        <v>2644</v>
      </c>
      <c r="B2150" s="2" t="s">
        <v>2645</v>
      </c>
      <c r="C2150" s="2" t="s">
        <v>4986</v>
      </c>
      <c r="D2150" s="3" t="s">
        <v>4725</v>
      </c>
      <c r="E2150" s="2" t="s">
        <v>4726</v>
      </c>
      <c r="F2150" s="2" t="s">
        <v>4986</v>
      </c>
      <c r="G2150" s="2"/>
      <c r="H2150" s="2" t="s">
        <v>4988</v>
      </c>
    </row>
    <row r="2151" spans="1:8">
      <c r="A2151" s="3" t="s">
        <v>2646</v>
      </c>
      <c r="B2151" s="2" t="s">
        <v>2647</v>
      </c>
      <c r="C2151" s="2" t="s">
        <v>4987</v>
      </c>
      <c r="D2151" s="3" t="s">
        <v>2646</v>
      </c>
      <c r="E2151" s="2" t="s">
        <v>2647</v>
      </c>
      <c r="F2151" s="2" t="s">
        <v>4987</v>
      </c>
      <c r="G2151" s="2"/>
      <c r="H2151" s="2" t="s">
        <v>4988</v>
      </c>
    </row>
    <row r="2152" spans="1:8">
      <c r="A2152" s="3" t="s">
        <v>2648</v>
      </c>
      <c r="B2152" s="2" t="s">
        <v>2649</v>
      </c>
      <c r="C2152" s="2" t="s">
        <v>4987</v>
      </c>
      <c r="D2152" s="3" t="s">
        <v>2650</v>
      </c>
      <c r="E2152" s="2" t="s">
        <v>2649</v>
      </c>
      <c r="F2152" s="2" t="s">
        <v>4987</v>
      </c>
      <c r="G2152" s="2"/>
      <c r="H2152" s="2" t="s">
        <v>4988</v>
      </c>
    </row>
    <row r="2153" spans="1:8">
      <c r="A2153" s="3" t="s">
        <v>2650</v>
      </c>
      <c r="B2153" s="2" t="s">
        <v>2651</v>
      </c>
      <c r="C2153" s="2" t="s">
        <v>4987</v>
      </c>
      <c r="D2153" s="3" t="s">
        <v>4504</v>
      </c>
      <c r="E2153" s="2" t="s">
        <v>2651</v>
      </c>
      <c r="F2153" s="2" t="s">
        <v>4987</v>
      </c>
      <c r="G2153" s="2"/>
      <c r="H2153" s="2" t="s">
        <v>4988</v>
      </c>
    </row>
    <row r="2154" spans="1:8">
      <c r="A2154" s="3" t="s">
        <v>2652</v>
      </c>
      <c r="B2154" s="2" t="s">
        <v>2653</v>
      </c>
      <c r="C2154" s="2" t="s">
        <v>4986</v>
      </c>
      <c r="D2154" s="3" t="s">
        <v>4500</v>
      </c>
      <c r="E2154" s="2" t="s">
        <v>4501</v>
      </c>
      <c r="F2154" s="2" t="s">
        <v>4987</v>
      </c>
      <c r="G2154" s="2"/>
      <c r="H2154" s="2" t="s">
        <v>4988</v>
      </c>
    </row>
    <row r="2155" spans="1:8">
      <c r="A2155" s="3" t="s">
        <v>2652</v>
      </c>
      <c r="B2155" s="2" t="s">
        <v>2653</v>
      </c>
      <c r="C2155" s="2" t="s">
        <v>4986</v>
      </c>
      <c r="D2155" s="3" t="s">
        <v>4502</v>
      </c>
      <c r="E2155" s="2" t="s">
        <v>4503</v>
      </c>
      <c r="F2155" s="2" t="s">
        <v>4987</v>
      </c>
      <c r="G2155" s="2"/>
      <c r="H2155" s="2" t="s">
        <v>4988</v>
      </c>
    </row>
    <row r="2156" spans="1:8">
      <c r="A2156" s="3" t="s">
        <v>2652</v>
      </c>
      <c r="B2156" s="2" t="s">
        <v>2653</v>
      </c>
      <c r="C2156" s="2" t="s">
        <v>4986</v>
      </c>
      <c r="D2156" s="3" t="s">
        <v>2652</v>
      </c>
      <c r="E2156" s="2" t="s">
        <v>4505</v>
      </c>
      <c r="F2156" s="2" t="s">
        <v>4987</v>
      </c>
      <c r="G2156" s="2"/>
      <c r="H2156" s="2" t="s">
        <v>4988</v>
      </c>
    </row>
    <row r="2157" spans="1:8">
      <c r="A2157" s="3" t="s">
        <v>2654</v>
      </c>
      <c r="B2157" s="2" t="s">
        <v>2655</v>
      </c>
      <c r="C2157" s="2" t="s">
        <v>4986</v>
      </c>
      <c r="D2157" s="3" t="s">
        <v>4421</v>
      </c>
      <c r="E2157" s="2" t="s">
        <v>4422</v>
      </c>
      <c r="F2157" s="2" t="s">
        <v>4986</v>
      </c>
      <c r="G2157" s="2"/>
      <c r="H2157" s="2" t="s">
        <v>4988</v>
      </c>
    </row>
    <row r="2158" spans="1:8">
      <c r="A2158" s="3" t="s">
        <v>2654</v>
      </c>
      <c r="B2158" s="2" t="s">
        <v>2655</v>
      </c>
      <c r="C2158" s="2" t="s">
        <v>4986</v>
      </c>
      <c r="D2158" s="3" t="s">
        <v>2654</v>
      </c>
      <c r="E2158" s="2" t="s">
        <v>4506</v>
      </c>
      <c r="F2158" s="2" t="s">
        <v>4987</v>
      </c>
      <c r="G2158" s="2"/>
      <c r="H2158" s="2" t="s">
        <v>4988</v>
      </c>
    </row>
    <row r="2159" spans="1:8">
      <c r="A2159" s="3" t="s">
        <v>2654</v>
      </c>
      <c r="B2159" s="2" t="s">
        <v>2655</v>
      </c>
      <c r="C2159" s="2" t="s">
        <v>4986</v>
      </c>
      <c r="D2159" s="3" t="s">
        <v>4526</v>
      </c>
      <c r="E2159" s="2" t="s">
        <v>4527</v>
      </c>
      <c r="F2159" s="2" t="s">
        <v>4986</v>
      </c>
      <c r="G2159" s="2"/>
      <c r="H2159" s="2" t="s">
        <v>4988</v>
      </c>
    </row>
    <row r="2160" spans="1:8">
      <c r="A2160" s="3" t="s">
        <v>2654</v>
      </c>
      <c r="B2160" s="2" t="s">
        <v>2655</v>
      </c>
      <c r="C2160" s="2" t="s">
        <v>4986</v>
      </c>
      <c r="D2160" s="3" t="s">
        <v>4535</v>
      </c>
      <c r="E2160" s="2" t="s">
        <v>4536</v>
      </c>
      <c r="F2160" s="2" t="s">
        <v>4986</v>
      </c>
      <c r="G2160" s="2"/>
      <c r="H2160" s="2" t="s">
        <v>4988</v>
      </c>
    </row>
    <row r="2161" spans="1:8">
      <c r="A2161" s="3" t="s">
        <v>2654</v>
      </c>
      <c r="B2161" s="2" t="s">
        <v>2655</v>
      </c>
      <c r="C2161" s="2" t="s">
        <v>4986</v>
      </c>
      <c r="D2161" s="3" t="s">
        <v>4545</v>
      </c>
      <c r="E2161" s="2" t="s">
        <v>4546</v>
      </c>
      <c r="F2161" s="2" t="s">
        <v>4986</v>
      </c>
      <c r="G2161" s="2"/>
      <c r="H2161" s="2" t="s">
        <v>4988</v>
      </c>
    </row>
    <row r="2162" spans="1:8">
      <c r="A2162" s="3" t="s">
        <v>2654</v>
      </c>
      <c r="B2162" s="2" t="s">
        <v>2655</v>
      </c>
      <c r="C2162" s="2" t="s">
        <v>4986</v>
      </c>
      <c r="D2162" s="3" t="s">
        <v>4547</v>
      </c>
      <c r="E2162" s="2" t="s">
        <v>4548</v>
      </c>
      <c r="F2162" s="2" t="s">
        <v>4986</v>
      </c>
      <c r="G2162" s="2"/>
      <c r="H2162" s="2" t="s">
        <v>4988</v>
      </c>
    </row>
    <row r="2163" spans="1:8">
      <c r="A2163" s="3" t="s">
        <v>2656</v>
      </c>
      <c r="B2163" s="2" t="s">
        <v>2657</v>
      </c>
      <c r="C2163" s="2" t="s">
        <v>4986</v>
      </c>
      <c r="D2163" s="3" t="s">
        <v>4421</v>
      </c>
      <c r="E2163" s="2" t="s">
        <v>4422</v>
      </c>
      <c r="F2163" s="2" t="s">
        <v>4986</v>
      </c>
      <c r="G2163" s="2"/>
      <c r="H2163" s="2" t="s">
        <v>4988</v>
      </c>
    </row>
    <row r="2164" spans="1:8">
      <c r="A2164" s="3" t="s">
        <v>2656</v>
      </c>
      <c r="B2164" s="2" t="s">
        <v>2657</v>
      </c>
      <c r="C2164" s="2" t="s">
        <v>4986</v>
      </c>
      <c r="D2164" s="3" t="s">
        <v>2656</v>
      </c>
      <c r="E2164" s="2" t="s">
        <v>4507</v>
      </c>
      <c r="F2164" s="2" t="s">
        <v>4987</v>
      </c>
      <c r="G2164" s="2"/>
      <c r="H2164" s="2" t="s">
        <v>4988</v>
      </c>
    </row>
    <row r="2165" spans="1:8">
      <c r="A2165" s="3" t="s">
        <v>2656</v>
      </c>
      <c r="B2165" s="2" t="s">
        <v>2657</v>
      </c>
      <c r="C2165" s="2" t="s">
        <v>4986</v>
      </c>
      <c r="D2165" s="3" t="s">
        <v>4526</v>
      </c>
      <c r="E2165" s="2" t="s">
        <v>4527</v>
      </c>
      <c r="F2165" s="2" t="s">
        <v>4986</v>
      </c>
      <c r="G2165" s="2"/>
      <c r="H2165" s="2" t="s">
        <v>4988</v>
      </c>
    </row>
    <row r="2166" spans="1:8">
      <c r="A2166" s="3" t="s">
        <v>2656</v>
      </c>
      <c r="B2166" s="2" t="s">
        <v>2657</v>
      </c>
      <c r="C2166" s="2" t="s">
        <v>4986</v>
      </c>
      <c r="D2166" s="3" t="s">
        <v>4535</v>
      </c>
      <c r="E2166" s="2" t="s">
        <v>4536</v>
      </c>
      <c r="F2166" s="2" t="s">
        <v>4986</v>
      </c>
      <c r="G2166" s="2"/>
      <c r="H2166" s="2" t="s">
        <v>4988</v>
      </c>
    </row>
    <row r="2167" spans="1:8">
      <c r="A2167" s="3" t="s">
        <v>2656</v>
      </c>
      <c r="B2167" s="2" t="s">
        <v>2657</v>
      </c>
      <c r="C2167" s="2" t="s">
        <v>4986</v>
      </c>
      <c r="D2167" s="3" t="s">
        <v>4545</v>
      </c>
      <c r="E2167" s="2" t="s">
        <v>4546</v>
      </c>
      <c r="F2167" s="2" t="s">
        <v>4986</v>
      </c>
      <c r="G2167" s="2"/>
      <c r="H2167" s="2" t="s">
        <v>4988</v>
      </c>
    </row>
    <row r="2168" spans="1:8">
      <c r="A2168" s="3" t="s">
        <v>2656</v>
      </c>
      <c r="B2168" s="2" t="s">
        <v>2657</v>
      </c>
      <c r="C2168" s="2" t="s">
        <v>4986</v>
      </c>
      <c r="D2168" s="3" t="s">
        <v>4547</v>
      </c>
      <c r="E2168" s="2" t="s">
        <v>4548</v>
      </c>
      <c r="F2168" s="2" t="s">
        <v>4986</v>
      </c>
      <c r="G2168" s="2"/>
      <c r="H2168" s="2" t="s">
        <v>4988</v>
      </c>
    </row>
    <row r="2169" spans="1:8">
      <c r="A2169" s="3" t="s">
        <v>2658</v>
      </c>
      <c r="B2169" s="2" t="s">
        <v>2659</v>
      </c>
      <c r="C2169" s="2" t="s">
        <v>4987</v>
      </c>
      <c r="D2169" s="3" t="s">
        <v>2658</v>
      </c>
      <c r="E2169" s="2" t="s">
        <v>4508</v>
      </c>
      <c r="F2169" s="2" t="s">
        <v>4987</v>
      </c>
      <c r="G2169" s="2"/>
      <c r="H2169" s="2" t="s">
        <v>4988</v>
      </c>
    </row>
    <row r="2170" spans="1:8">
      <c r="A2170" s="3" t="s">
        <v>2660</v>
      </c>
      <c r="B2170" s="2" t="s">
        <v>2661</v>
      </c>
      <c r="C2170" s="2" t="s">
        <v>4987</v>
      </c>
      <c r="D2170" s="3" t="s">
        <v>2660</v>
      </c>
      <c r="E2170" s="2" t="s">
        <v>4509</v>
      </c>
      <c r="F2170" s="2" t="s">
        <v>4987</v>
      </c>
      <c r="G2170" s="2"/>
      <c r="H2170" s="2" t="s">
        <v>4988</v>
      </c>
    </row>
    <row r="2171" spans="1:8">
      <c r="A2171" s="3" t="s">
        <v>2662</v>
      </c>
      <c r="B2171" s="2" t="s">
        <v>2663</v>
      </c>
      <c r="C2171" s="2" t="s">
        <v>4987</v>
      </c>
      <c r="D2171" s="3" t="s">
        <v>2662</v>
      </c>
      <c r="E2171" s="2" t="s">
        <v>4510</v>
      </c>
      <c r="F2171" s="2" t="s">
        <v>4986</v>
      </c>
      <c r="G2171" s="2"/>
      <c r="H2171" s="2" t="s">
        <v>4988</v>
      </c>
    </row>
    <row r="2172" spans="1:8">
      <c r="A2172" s="3" t="s">
        <v>2664</v>
      </c>
      <c r="B2172" s="2" t="s">
        <v>2665</v>
      </c>
      <c r="C2172" s="2" t="s">
        <v>4987</v>
      </c>
      <c r="D2172" s="3" t="s">
        <v>2664</v>
      </c>
      <c r="E2172" s="2" t="s">
        <v>2665</v>
      </c>
      <c r="F2172" s="2" t="s">
        <v>4987</v>
      </c>
      <c r="G2172" s="2"/>
      <c r="H2172" s="2" t="s">
        <v>4988</v>
      </c>
    </row>
    <row r="2173" spans="1:8">
      <c r="A2173" s="3" t="s">
        <v>2666</v>
      </c>
      <c r="B2173" s="2" t="s">
        <v>2667</v>
      </c>
      <c r="C2173" s="2" t="s">
        <v>4987</v>
      </c>
      <c r="D2173" s="3" t="s">
        <v>4513</v>
      </c>
      <c r="E2173" s="2" t="s">
        <v>4514</v>
      </c>
      <c r="F2173" s="2" t="s">
        <v>4987</v>
      </c>
      <c r="G2173" s="2"/>
      <c r="H2173" s="2" t="s">
        <v>4988</v>
      </c>
    </row>
    <row r="2174" spans="1:8">
      <c r="A2174" s="3" t="s">
        <v>2668</v>
      </c>
      <c r="B2174" s="2" t="s">
        <v>2669</v>
      </c>
      <c r="C2174" s="2" t="s">
        <v>4986</v>
      </c>
      <c r="D2174" s="3" t="s">
        <v>2666</v>
      </c>
      <c r="E2174" s="2" t="s">
        <v>4511</v>
      </c>
      <c r="F2174" s="2" t="s">
        <v>4987</v>
      </c>
      <c r="G2174" s="2"/>
      <c r="H2174" s="2" t="s">
        <v>4988</v>
      </c>
    </row>
    <row r="2175" spans="1:8">
      <c r="A2175" s="3" t="s">
        <v>2668</v>
      </c>
      <c r="B2175" s="2" t="s">
        <v>2669</v>
      </c>
      <c r="C2175" s="2" t="s">
        <v>4986</v>
      </c>
      <c r="D2175" s="3" t="s">
        <v>2668</v>
      </c>
      <c r="E2175" s="2" t="s">
        <v>4512</v>
      </c>
      <c r="F2175" s="2" t="s">
        <v>4987</v>
      </c>
      <c r="G2175" s="2"/>
      <c r="H2175" s="2" t="s">
        <v>4988</v>
      </c>
    </row>
    <row r="2176" spans="1:8">
      <c r="A2176" s="3" t="s">
        <v>2670</v>
      </c>
      <c r="B2176" s="2" t="s">
        <v>2671</v>
      </c>
      <c r="C2176" s="2" t="s">
        <v>4987</v>
      </c>
      <c r="D2176" s="3" t="s">
        <v>2670</v>
      </c>
      <c r="E2176" s="2" t="s">
        <v>4515</v>
      </c>
      <c r="F2176" s="2" t="s">
        <v>4987</v>
      </c>
      <c r="G2176" s="2"/>
      <c r="H2176" s="2" t="s">
        <v>4988</v>
      </c>
    </row>
    <row r="2177" spans="1:8">
      <c r="A2177" s="3" t="s">
        <v>2672</v>
      </c>
      <c r="B2177" s="2" t="s">
        <v>2673</v>
      </c>
      <c r="C2177" s="2" t="s">
        <v>4986</v>
      </c>
      <c r="D2177" s="3" t="s">
        <v>2662</v>
      </c>
      <c r="E2177" s="2" t="s">
        <v>4510</v>
      </c>
      <c r="F2177" s="2" t="s">
        <v>4986</v>
      </c>
      <c r="G2177" s="2" t="s">
        <v>233</v>
      </c>
      <c r="H2177" s="2" t="s">
        <v>4988</v>
      </c>
    </row>
    <row r="2178" spans="1:8">
      <c r="A2178" s="3" t="s">
        <v>2672</v>
      </c>
      <c r="B2178" s="2" t="s">
        <v>2673</v>
      </c>
      <c r="C2178" s="2" t="s">
        <v>4986</v>
      </c>
      <c r="D2178" s="3" t="s">
        <v>2672</v>
      </c>
      <c r="E2178" s="2" t="s">
        <v>4516</v>
      </c>
      <c r="F2178" s="2" t="s">
        <v>4987</v>
      </c>
      <c r="G2178" s="2"/>
      <c r="H2178" s="2" t="s">
        <v>4988</v>
      </c>
    </row>
    <row r="2179" spans="1:8">
      <c r="A2179" s="3" t="s">
        <v>2672</v>
      </c>
      <c r="B2179" s="2" t="s">
        <v>2673</v>
      </c>
      <c r="C2179" s="2" t="s">
        <v>4986</v>
      </c>
      <c r="D2179" s="3" t="s">
        <v>4543</v>
      </c>
      <c r="E2179" s="2" t="s">
        <v>4544</v>
      </c>
      <c r="F2179" s="2" t="s">
        <v>4986</v>
      </c>
      <c r="G2179" s="2"/>
      <c r="H2179" s="2" t="s">
        <v>4988</v>
      </c>
    </row>
    <row r="2180" spans="1:8">
      <c r="A2180" s="3" t="s">
        <v>2674</v>
      </c>
      <c r="B2180" s="2" t="s">
        <v>2675</v>
      </c>
      <c r="C2180" s="2" t="s">
        <v>4987</v>
      </c>
      <c r="D2180" s="3" t="s">
        <v>2708</v>
      </c>
      <c r="E2180" s="2" t="s">
        <v>2675</v>
      </c>
      <c r="F2180" s="2" t="s">
        <v>4987</v>
      </c>
      <c r="G2180" s="2"/>
      <c r="H2180" s="2" t="s">
        <v>4988</v>
      </c>
    </row>
    <row r="2181" spans="1:8">
      <c r="A2181" s="3" t="s">
        <v>2676</v>
      </c>
      <c r="B2181" s="2" t="s">
        <v>2677</v>
      </c>
      <c r="C2181" s="2" t="s">
        <v>4986</v>
      </c>
      <c r="D2181" s="3" t="s">
        <v>2452</v>
      </c>
      <c r="E2181" s="2" t="s">
        <v>4417</v>
      </c>
      <c r="F2181" s="2" t="s">
        <v>4986</v>
      </c>
      <c r="G2181" s="2"/>
      <c r="H2181" s="2" t="s">
        <v>4988</v>
      </c>
    </row>
    <row r="2182" spans="1:8">
      <c r="A2182" s="3" t="s">
        <v>2676</v>
      </c>
      <c r="B2182" s="2" t="s">
        <v>2677</v>
      </c>
      <c r="C2182" s="2" t="s">
        <v>4986</v>
      </c>
      <c r="D2182" s="3" t="s">
        <v>4421</v>
      </c>
      <c r="E2182" s="2" t="s">
        <v>4422</v>
      </c>
      <c r="F2182" s="2" t="s">
        <v>4986</v>
      </c>
      <c r="G2182" s="2"/>
      <c r="H2182" s="2" t="s">
        <v>4988</v>
      </c>
    </row>
    <row r="2183" spans="1:8">
      <c r="A2183" s="3" t="s">
        <v>2676</v>
      </c>
      <c r="B2183" s="2" t="s">
        <v>2677</v>
      </c>
      <c r="C2183" s="2" t="s">
        <v>4986</v>
      </c>
      <c r="D2183" s="3" t="s">
        <v>4526</v>
      </c>
      <c r="E2183" s="2" t="s">
        <v>4527</v>
      </c>
      <c r="F2183" s="2" t="s">
        <v>4986</v>
      </c>
      <c r="G2183" s="2"/>
      <c r="H2183" s="2" t="s">
        <v>4988</v>
      </c>
    </row>
    <row r="2184" spans="1:8">
      <c r="A2184" s="3" t="s">
        <v>2676</v>
      </c>
      <c r="B2184" s="2" t="s">
        <v>2677</v>
      </c>
      <c r="C2184" s="2" t="s">
        <v>4986</v>
      </c>
      <c r="D2184" s="3" t="s">
        <v>4535</v>
      </c>
      <c r="E2184" s="2" t="s">
        <v>4536</v>
      </c>
      <c r="F2184" s="2" t="s">
        <v>4986</v>
      </c>
      <c r="G2184" s="2"/>
      <c r="H2184" s="2" t="s">
        <v>4988</v>
      </c>
    </row>
    <row r="2185" spans="1:8">
      <c r="A2185" s="3" t="s">
        <v>2676</v>
      </c>
      <c r="B2185" s="2" t="s">
        <v>2677</v>
      </c>
      <c r="C2185" s="2" t="s">
        <v>4986</v>
      </c>
      <c r="D2185" s="3" t="s">
        <v>4543</v>
      </c>
      <c r="E2185" s="2" t="s">
        <v>4544</v>
      </c>
      <c r="F2185" s="2" t="s">
        <v>4986</v>
      </c>
      <c r="G2185" s="2"/>
      <c r="H2185" s="2" t="s">
        <v>4988</v>
      </c>
    </row>
    <row r="2186" spans="1:8">
      <c r="A2186" s="3" t="s">
        <v>2676</v>
      </c>
      <c r="B2186" s="2" t="s">
        <v>2677</v>
      </c>
      <c r="C2186" s="2" t="s">
        <v>4986</v>
      </c>
      <c r="D2186" s="3" t="s">
        <v>4545</v>
      </c>
      <c r="E2186" s="2" t="s">
        <v>4546</v>
      </c>
      <c r="F2186" s="2" t="s">
        <v>4986</v>
      </c>
      <c r="G2186" s="2"/>
      <c r="H2186" s="2" t="s">
        <v>4988</v>
      </c>
    </row>
    <row r="2187" spans="1:8">
      <c r="A2187" s="3" t="s">
        <v>2676</v>
      </c>
      <c r="B2187" s="2" t="s">
        <v>2677</v>
      </c>
      <c r="C2187" s="2" t="s">
        <v>4986</v>
      </c>
      <c r="D2187" s="3" t="s">
        <v>4547</v>
      </c>
      <c r="E2187" s="2" t="s">
        <v>4548</v>
      </c>
      <c r="F2187" s="2" t="s">
        <v>4986</v>
      </c>
      <c r="G2187" s="2"/>
      <c r="H2187" s="2" t="s">
        <v>4988</v>
      </c>
    </row>
    <row r="2188" spans="1:8">
      <c r="A2188" s="3" t="s">
        <v>2678</v>
      </c>
      <c r="B2188" s="2" t="s">
        <v>2679</v>
      </c>
      <c r="C2188" s="2" t="s">
        <v>4987</v>
      </c>
      <c r="D2188" s="3" t="s">
        <v>4517</v>
      </c>
      <c r="E2188" s="2" t="s">
        <v>4518</v>
      </c>
      <c r="F2188" s="2" t="s">
        <v>4987</v>
      </c>
      <c r="G2188" s="2"/>
      <c r="H2188" s="2" t="s">
        <v>4988</v>
      </c>
    </row>
    <row r="2189" spans="1:8">
      <c r="A2189" s="3" t="s">
        <v>2680</v>
      </c>
      <c r="B2189" s="2" t="s">
        <v>2681</v>
      </c>
      <c r="C2189" s="2" t="s">
        <v>4987</v>
      </c>
      <c r="D2189" s="3" t="s">
        <v>2684</v>
      </c>
      <c r="E2189" s="2" t="s">
        <v>4519</v>
      </c>
      <c r="F2189" s="2" t="s">
        <v>4986</v>
      </c>
      <c r="G2189" s="2"/>
      <c r="H2189" s="2" t="s">
        <v>4988</v>
      </c>
    </row>
    <row r="2190" spans="1:8">
      <c r="A2190" s="3" t="s">
        <v>2682</v>
      </c>
      <c r="B2190" s="2" t="s">
        <v>2683</v>
      </c>
      <c r="C2190" s="2" t="s">
        <v>4987</v>
      </c>
      <c r="D2190" s="3" t="s">
        <v>4520</v>
      </c>
      <c r="E2190" s="2" t="s">
        <v>4521</v>
      </c>
      <c r="F2190" s="2" t="s">
        <v>4987</v>
      </c>
      <c r="G2190" s="2"/>
      <c r="H2190" s="2" t="s">
        <v>4988</v>
      </c>
    </row>
    <row r="2191" spans="1:8">
      <c r="A2191" s="3" t="s">
        <v>2684</v>
      </c>
      <c r="B2191" s="2" t="s">
        <v>2685</v>
      </c>
      <c r="C2191" s="2" t="s">
        <v>4986</v>
      </c>
      <c r="D2191" s="3" t="s">
        <v>4421</v>
      </c>
      <c r="E2191" s="2" t="s">
        <v>4422</v>
      </c>
      <c r="F2191" s="2" t="s">
        <v>4986</v>
      </c>
      <c r="G2191" s="2"/>
      <c r="H2191" s="2" t="s">
        <v>4988</v>
      </c>
    </row>
    <row r="2192" spans="1:8">
      <c r="A2192" s="3" t="s">
        <v>2684</v>
      </c>
      <c r="B2192" s="2" t="s">
        <v>2685</v>
      </c>
      <c r="C2192" s="2" t="s">
        <v>4986</v>
      </c>
      <c r="D2192" s="3" t="s">
        <v>2688</v>
      </c>
      <c r="E2192" s="2" t="s">
        <v>4523</v>
      </c>
      <c r="F2192" s="2" t="s">
        <v>4987</v>
      </c>
      <c r="G2192" s="2"/>
      <c r="H2192" s="2" t="s">
        <v>4988</v>
      </c>
    </row>
    <row r="2193" spans="1:8">
      <c r="A2193" s="3" t="s">
        <v>2684</v>
      </c>
      <c r="B2193" s="2" t="s">
        <v>2685</v>
      </c>
      <c r="C2193" s="2" t="s">
        <v>4986</v>
      </c>
      <c r="D2193" s="3" t="s">
        <v>4524</v>
      </c>
      <c r="E2193" s="2" t="s">
        <v>4525</v>
      </c>
      <c r="F2193" s="2" t="s">
        <v>4987</v>
      </c>
      <c r="G2193" s="2"/>
      <c r="H2193" s="2" t="s">
        <v>4988</v>
      </c>
    </row>
    <row r="2194" spans="1:8">
      <c r="A2194" s="3" t="s">
        <v>2684</v>
      </c>
      <c r="B2194" s="2" t="s">
        <v>2685</v>
      </c>
      <c r="C2194" s="2" t="s">
        <v>4986</v>
      </c>
      <c r="D2194" s="3" t="s">
        <v>4526</v>
      </c>
      <c r="E2194" s="2" t="s">
        <v>4527</v>
      </c>
      <c r="F2194" s="2" t="s">
        <v>4986</v>
      </c>
      <c r="G2194" s="2"/>
      <c r="H2194" s="2" t="s">
        <v>4988</v>
      </c>
    </row>
    <row r="2195" spans="1:8">
      <c r="A2195" s="3" t="s">
        <v>2684</v>
      </c>
      <c r="B2195" s="2" t="s">
        <v>2685</v>
      </c>
      <c r="C2195" s="2" t="s">
        <v>4986</v>
      </c>
      <c r="D2195" s="3" t="s">
        <v>4535</v>
      </c>
      <c r="E2195" s="2" t="s">
        <v>4536</v>
      </c>
      <c r="F2195" s="2" t="s">
        <v>4986</v>
      </c>
      <c r="G2195" s="2"/>
      <c r="H2195" s="2" t="s">
        <v>4988</v>
      </c>
    </row>
    <row r="2196" spans="1:8">
      <c r="A2196" s="3" t="s">
        <v>2684</v>
      </c>
      <c r="B2196" s="2" t="s">
        <v>2685</v>
      </c>
      <c r="C2196" s="2" t="s">
        <v>4986</v>
      </c>
      <c r="D2196" s="3" t="s">
        <v>4545</v>
      </c>
      <c r="E2196" s="2" t="s">
        <v>4546</v>
      </c>
      <c r="F2196" s="2" t="s">
        <v>4986</v>
      </c>
      <c r="G2196" s="2"/>
      <c r="H2196" s="2" t="s">
        <v>4988</v>
      </c>
    </row>
    <row r="2197" spans="1:8">
      <c r="A2197" s="3" t="s">
        <v>2684</v>
      </c>
      <c r="B2197" s="2" t="s">
        <v>2685</v>
      </c>
      <c r="C2197" s="2" t="s">
        <v>4986</v>
      </c>
      <c r="D2197" s="3" t="s">
        <v>4547</v>
      </c>
      <c r="E2197" s="2" t="s">
        <v>4548</v>
      </c>
      <c r="F2197" s="2" t="s">
        <v>4986</v>
      </c>
      <c r="G2197" s="2"/>
      <c r="H2197" s="2" t="s">
        <v>4988</v>
      </c>
    </row>
    <row r="2198" spans="1:8">
      <c r="A2198" s="3" t="s">
        <v>2684</v>
      </c>
      <c r="B2198" s="2" t="s">
        <v>2685</v>
      </c>
      <c r="C2198" s="2" t="s">
        <v>4986</v>
      </c>
      <c r="D2198" s="3" t="s">
        <v>3051</v>
      </c>
      <c r="E2198" s="2" t="s">
        <v>4770</v>
      </c>
      <c r="F2198" s="2" t="s">
        <v>4986</v>
      </c>
      <c r="G2198" s="2"/>
      <c r="H2198" s="2" t="s">
        <v>4988</v>
      </c>
    </row>
    <row r="2199" spans="1:8">
      <c r="A2199" s="3" t="s">
        <v>2686</v>
      </c>
      <c r="B2199" s="2" t="s">
        <v>2687</v>
      </c>
      <c r="C2199" s="2" t="s">
        <v>4987</v>
      </c>
      <c r="D2199" s="3" t="s">
        <v>2686</v>
      </c>
      <c r="E2199" s="2" t="s">
        <v>4522</v>
      </c>
      <c r="F2199" s="2" t="s">
        <v>4987</v>
      </c>
      <c r="G2199" s="2"/>
      <c r="H2199" s="2" t="s">
        <v>4988</v>
      </c>
    </row>
    <row r="2200" spans="1:8">
      <c r="A2200" s="3" t="s">
        <v>2688</v>
      </c>
      <c r="B2200" s="2" t="s">
        <v>2689</v>
      </c>
      <c r="C2200" s="2" t="s">
        <v>4986</v>
      </c>
      <c r="D2200" s="3" t="s">
        <v>2684</v>
      </c>
      <c r="E2200" s="2" t="s">
        <v>4519</v>
      </c>
      <c r="F2200" s="2" t="s">
        <v>4986</v>
      </c>
      <c r="G2200" s="2"/>
      <c r="H2200" s="2" t="s">
        <v>4988</v>
      </c>
    </row>
    <row r="2201" spans="1:8">
      <c r="A2201" s="3" t="s">
        <v>2688</v>
      </c>
      <c r="B2201" s="2" t="s">
        <v>2689</v>
      </c>
      <c r="C2201" s="2" t="s">
        <v>4986</v>
      </c>
      <c r="D2201" s="3" t="s">
        <v>4526</v>
      </c>
      <c r="E2201" s="2" t="s">
        <v>4527</v>
      </c>
      <c r="F2201" s="2" t="s">
        <v>4986</v>
      </c>
      <c r="G2201" s="2"/>
      <c r="H2201" s="2" t="s">
        <v>4988</v>
      </c>
    </row>
    <row r="2202" spans="1:8">
      <c r="A2202" s="3" t="s">
        <v>2690</v>
      </c>
      <c r="B2202" s="2" t="s">
        <v>2691</v>
      </c>
      <c r="C2202" s="2" t="s">
        <v>4987</v>
      </c>
      <c r="D2202" s="3" t="s">
        <v>4526</v>
      </c>
      <c r="E2202" s="2" t="s">
        <v>4527</v>
      </c>
      <c r="F2202" s="2" t="s">
        <v>4986</v>
      </c>
      <c r="G2202" s="2"/>
      <c r="H2202" s="2" t="s">
        <v>4988</v>
      </c>
    </row>
    <row r="2203" spans="1:8">
      <c r="A2203" s="3" t="s">
        <v>2692</v>
      </c>
      <c r="B2203" s="2" t="s">
        <v>2693</v>
      </c>
      <c r="C2203" s="2" t="s">
        <v>4987</v>
      </c>
      <c r="D2203" s="3" t="s">
        <v>4528</v>
      </c>
      <c r="E2203" s="2" t="s">
        <v>4529</v>
      </c>
      <c r="F2203" s="2" t="s">
        <v>4987</v>
      </c>
      <c r="G2203" s="2"/>
      <c r="H2203" s="2" t="s">
        <v>4988</v>
      </c>
    </row>
    <row r="2204" spans="1:8">
      <c r="A2204" s="3" t="s">
        <v>2694</v>
      </c>
      <c r="B2204" s="2" t="s">
        <v>2695</v>
      </c>
      <c r="C2204" s="2" t="s">
        <v>4987</v>
      </c>
      <c r="D2204" s="3" t="s">
        <v>4530</v>
      </c>
      <c r="E2204" s="2" t="s">
        <v>4531</v>
      </c>
      <c r="F2204" s="2" t="s">
        <v>4987</v>
      </c>
      <c r="G2204" s="2"/>
      <c r="H2204" s="2" t="s">
        <v>4988</v>
      </c>
    </row>
    <row r="2205" spans="1:8">
      <c r="A2205" s="3" t="s">
        <v>2696</v>
      </c>
      <c r="B2205" s="2" t="s">
        <v>2697</v>
      </c>
      <c r="C2205" s="2" t="s">
        <v>4987</v>
      </c>
      <c r="D2205" s="3" t="s">
        <v>4532</v>
      </c>
      <c r="E2205" s="2" t="s">
        <v>4533</v>
      </c>
      <c r="F2205" s="2" t="s">
        <v>4987</v>
      </c>
      <c r="G2205" s="2"/>
      <c r="H2205" s="2" t="s">
        <v>4988</v>
      </c>
    </row>
    <row r="2206" spans="1:8">
      <c r="A2206" s="3" t="s">
        <v>2698</v>
      </c>
      <c r="B2206" s="2" t="s">
        <v>2699</v>
      </c>
      <c r="C2206" s="2" t="s">
        <v>4987</v>
      </c>
      <c r="D2206" s="3" t="s">
        <v>4534</v>
      </c>
      <c r="E2206" s="2" t="s">
        <v>2699</v>
      </c>
      <c r="F2206" s="2" t="s">
        <v>4987</v>
      </c>
      <c r="G2206" s="2"/>
      <c r="H2206" s="2" t="s">
        <v>4988</v>
      </c>
    </row>
    <row r="2207" spans="1:8">
      <c r="A2207" s="3" t="s">
        <v>2700</v>
      </c>
      <c r="B2207" s="2" t="s">
        <v>2701</v>
      </c>
      <c r="C2207" s="2" t="s">
        <v>4987</v>
      </c>
      <c r="D2207" s="3" t="s">
        <v>4535</v>
      </c>
      <c r="E2207" s="2" t="s">
        <v>4536</v>
      </c>
      <c r="F2207" s="2" t="s">
        <v>4986</v>
      </c>
      <c r="G2207" s="2"/>
      <c r="H2207" s="2" t="s">
        <v>4988</v>
      </c>
    </row>
    <row r="2208" spans="1:8">
      <c r="A2208" s="3" t="s">
        <v>2702</v>
      </c>
      <c r="B2208" s="2" t="s">
        <v>2703</v>
      </c>
      <c r="C2208" s="2" t="s">
        <v>4986</v>
      </c>
      <c r="D2208" s="3" t="s">
        <v>2524</v>
      </c>
      <c r="E2208" s="2" t="s">
        <v>4440</v>
      </c>
      <c r="F2208" s="2" t="s">
        <v>4986</v>
      </c>
      <c r="G2208" s="2"/>
      <c r="H2208" s="2" t="s">
        <v>4988</v>
      </c>
    </row>
    <row r="2209" spans="1:8">
      <c r="A2209" s="3" t="s">
        <v>2702</v>
      </c>
      <c r="B2209" s="2" t="s">
        <v>2703</v>
      </c>
      <c r="C2209" s="2" t="s">
        <v>4986</v>
      </c>
      <c r="D2209" s="3" t="s">
        <v>4541</v>
      </c>
      <c r="E2209" s="2" t="s">
        <v>4542</v>
      </c>
      <c r="F2209" s="2" t="s">
        <v>4986</v>
      </c>
      <c r="G2209" s="2"/>
      <c r="H2209" s="2" t="s">
        <v>4988</v>
      </c>
    </row>
    <row r="2210" spans="1:8">
      <c r="A2210" s="3" t="s">
        <v>2702</v>
      </c>
      <c r="B2210" s="2" t="s">
        <v>2703</v>
      </c>
      <c r="C2210" s="2" t="s">
        <v>4986</v>
      </c>
      <c r="D2210" s="3" t="s">
        <v>4543</v>
      </c>
      <c r="E2210" s="2" t="s">
        <v>4544</v>
      </c>
      <c r="F2210" s="2" t="s">
        <v>4986</v>
      </c>
      <c r="G2210" s="2"/>
      <c r="H2210" s="2" t="s">
        <v>4988</v>
      </c>
    </row>
    <row r="2211" spans="1:8">
      <c r="A2211" s="3" t="s">
        <v>2704</v>
      </c>
      <c r="B2211" s="2" t="s">
        <v>2705</v>
      </c>
      <c r="C2211" s="2" t="s">
        <v>4986</v>
      </c>
      <c r="D2211" s="3" t="s">
        <v>2524</v>
      </c>
      <c r="E2211" s="2" t="s">
        <v>4440</v>
      </c>
      <c r="F2211" s="2" t="s">
        <v>4986</v>
      </c>
      <c r="G2211" s="2"/>
      <c r="H2211" s="2" t="s">
        <v>4988</v>
      </c>
    </row>
    <row r="2212" spans="1:8">
      <c r="A2212" s="3" t="s">
        <v>2704</v>
      </c>
      <c r="B2212" s="2" t="s">
        <v>2705</v>
      </c>
      <c r="C2212" s="2" t="s">
        <v>4986</v>
      </c>
      <c r="D2212" s="3" t="s">
        <v>4537</v>
      </c>
      <c r="E2212" s="2" t="s">
        <v>4538</v>
      </c>
      <c r="F2212" s="2" t="s">
        <v>4987</v>
      </c>
      <c r="G2212" s="2"/>
      <c r="H2212" s="2" t="s">
        <v>4988</v>
      </c>
    </row>
    <row r="2213" spans="1:8">
      <c r="A2213" s="3" t="s">
        <v>2704</v>
      </c>
      <c r="B2213" s="2" t="s">
        <v>2705</v>
      </c>
      <c r="C2213" s="2" t="s">
        <v>4986</v>
      </c>
      <c r="D2213" s="3" t="s">
        <v>4541</v>
      </c>
      <c r="E2213" s="2" t="s">
        <v>4542</v>
      </c>
      <c r="F2213" s="2" t="s">
        <v>4986</v>
      </c>
      <c r="G2213" s="2" t="s">
        <v>233</v>
      </c>
      <c r="H2213" s="2" t="s">
        <v>4988</v>
      </c>
    </row>
    <row r="2214" spans="1:8">
      <c r="A2214" s="3" t="s">
        <v>2706</v>
      </c>
      <c r="B2214" s="2" t="s">
        <v>2707</v>
      </c>
      <c r="C2214" s="2" t="s">
        <v>4986</v>
      </c>
      <c r="D2214" s="3" t="s">
        <v>2524</v>
      </c>
      <c r="E2214" s="2" t="s">
        <v>4440</v>
      </c>
      <c r="F2214" s="2" t="s">
        <v>4986</v>
      </c>
      <c r="G2214" s="2"/>
      <c r="H2214" s="2" t="s">
        <v>4988</v>
      </c>
    </row>
    <row r="2215" spans="1:8">
      <c r="A2215" s="3" t="s">
        <v>2706</v>
      </c>
      <c r="B2215" s="2" t="s">
        <v>2707</v>
      </c>
      <c r="C2215" s="2" t="s">
        <v>4986</v>
      </c>
      <c r="D2215" s="3" t="s">
        <v>4539</v>
      </c>
      <c r="E2215" s="2" t="s">
        <v>4540</v>
      </c>
      <c r="F2215" s="2" t="s">
        <v>4987</v>
      </c>
      <c r="G2215" s="2"/>
      <c r="H2215" s="2" t="s">
        <v>4988</v>
      </c>
    </row>
    <row r="2216" spans="1:8">
      <c r="A2216" s="3" t="s">
        <v>2706</v>
      </c>
      <c r="B2216" s="2" t="s">
        <v>2707</v>
      </c>
      <c r="C2216" s="2" t="s">
        <v>4986</v>
      </c>
      <c r="D2216" s="3" t="s">
        <v>4541</v>
      </c>
      <c r="E2216" s="2" t="s">
        <v>4542</v>
      </c>
      <c r="F2216" s="2" t="s">
        <v>4986</v>
      </c>
      <c r="G2216" s="2" t="s">
        <v>233</v>
      </c>
      <c r="H2216" s="2" t="s">
        <v>4988</v>
      </c>
    </row>
    <row r="2217" spans="1:8">
      <c r="A2217" s="3" t="s">
        <v>2708</v>
      </c>
      <c r="B2217" s="2" t="s">
        <v>2709</v>
      </c>
      <c r="C2217" s="2" t="s">
        <v>4987</v>
      </c>
      <c r="D2217" s="3" t="s">
        <v>4545</v>
      </c>
      <c r="E2217" s="2" t="s">
        <v>4546</v>
      </c>
      <c r="F2217" s="2" t="s">
        <v>4986</v>
      </c>
      <c r="G2217" s="2"/>
      <c r="H2217" s="2" t="s">
        <v>4988</v>
      </c>
    </row>
    <row r="2218" spans="1:8">
      <c r="A2218" s="3" t="s">
        <v>2710</v>
      </c>
      <c r="B2218" s="2" t="s">
        <v>2711</v>
      </c>
      <c r="C2218" s="2" t="s">
        <v>4987</v>
      </c>
      <c r="D2218" s="3" t="s">
        <v>4547</v>
      </c>
      <c r="E2218" s="2" t="s">
        <v>4548</v>
      </c>
      <c r="F2218" s="2" t="s">
        <v>4986</v>
      </c>
      <c r="G2218" s="2"/>
      <c r="H2218" s="2" t="s">
        <v>4988</v>
      </c>
    </row>
    <row r="2219" spans="1:8">
      <c r="A2219" s="3" t="s">
        <v>2712</v>
      </c>
      <c r="B2219" s="2" t="s">
        <v>2713</v>
      </c>
      <c r="C2219" s="2" t="s">
        <v>4987</v>
      </c>
      <c r="D2219" s="3" t="s">
        <v>2712</v>
      </c>
      <c r="E2219" s="2" t="s">
        <v>4549</v>
      </c>
      <c r="F2219" s="2" t="s">
        <v>4987</v>
      </c>
      <c r="G2219" s="2"/>
      <c r="H2219" s="2" t="s">
        <v>4988</v>
      </c>
    </row>
    <row r="2220" spans="1:8">
      <c r="A2220" s="3" t="s">
        <v>2714</v>
      </c>
      <c r="B2220" s="2" t="s">
        <v>2715</v>
      </c>
      <c r="C2220" s="2" t="s">
        <v>4986</v>
      </c>
      <c r="D2220" s="3" t="s">
        <v>2714</v>
      </c>
      <c r="E2220" s="2" t="s">
        <v>4550</v>
      </c>
      <c r="F2220" s="2" t="s">
        <v>4987</v>
      </c>
      <c r="G2220" s="2"/>
      <c r="H2220" s="2" t="s">
        <v>4988</v>
      </c>
    </row>
    <row r="2221" spans="1:8">
      <c r="A2221" s="3" t="s">
        <v>2714</v>
      </c>
      <c r="B2221" s="2" t="s">
        <v>2715</v>
      </c>
      <c r="C2221" s="2" t="s">
        <v>4986</v>
      </c>
      <c r="D2221" s="3" t="s">
        <v>4587</v>
      </c>
      <c r="E2221" s="2" t="s">
        <v>4588</v>
      </c>
      <c r="F2221" s="2" t="s">
        <v>4987</v>
      </c>
      <c r="G2221" s="2"/>
      <c r="H2221" s="2" t="s">
        <v>4988</v>
      </c>
    </row>
    <row r="2222" spans="1:8">
      <c r="A2222" s="3" t="s">
        <v>2716</v>
      </c>
      <c r="B2222" s="2" t="s">
        <v>2717</v>
      </c>
      <c r="C2222" s="2" t="s">
        <v>4987</v>
      </c>
      <c r="D2222" s="3" t="s">
        <v>2718</v>
      </c>
      <c r="E2222" s="2" t="s">
        <v>4552</v>
      </c>
      <c r="F2222" s="2" t="s">
        <v>4987</v>
      </c>
      <c r="G2222" s="2"/>
      <c r="H2222" s="2" t="s">
        <v>4988</v>
      </c>
    </row>
    <row r="2223" spans="1:8">
      <c r="A2223" s="3" t="s">
        <v>2718</v>
      </c>
      <c r="B2223" s="2" t="s">
        <v>2719</v>
      </c>
      <c r="C2223" s="2" t="s">
        <v>4987</v>
      </c>
      <c r="D2223" s="3" t="s">
        <v>4553</v>
      </c>
      <c r="E2223" s="2" t="s">
        <v>4554</v>
      </c>
      <c r="F2223" s="2" t="s">
        <v>4987</v>
      </c>
      <c r="G2223" s="2"/>
      <c r="H2223" s="2" t="s">
        <v>4988</v>
      </c>
    </row>
    <row r="2224" spans="1:8">
      <c r="A2224" s="3" t="s">
        <v>2720</v>
      </c>
      <c r="B2224" s="2" t="s">
        <v>2721</v>
      </c>
      <c r="C2224" s="2" t="s">
        <v>4987</v>
      </c>
      <c r="D2224" s="3" t="s">
        <v>4555</v>
      </c>
      <c r="E2224" s="2" t="s">
        <v>2721</v>
      </c>
      <c r="F2224" s="2" t="s">
        <v>4986</v>
      </c>
      <c r="G2224" s="2"/>
      <c r="H2224" s="2" t="s">
        <v>4988</v>
      </c>
    </row>
    <row r="2225" spans="1:8">
      <c r="A2225" s="3" t="s">
        <v>2722</v>
      </c>
      <c r="B2225" s="2" t="s">
        <v>2723</v>
      </c>
      <c r="C2225" s="2" t="s">
        <v>4986</v>
      </c>
      <c r="D2225" s="3" t="s">
        <v>4555</v>
      </c>
      <c r="E2225" s="2" t="s">
        <v>2721</v>
      </c>
      <c r="F2225" s="2" t="s">
        <v>4986</v>
      </c>
      <c r="G2225" s="2"/>
      <c r="H2225" s="2" t="s">
        <v>4988</v>
      </c>
    </row>
    <row r="2226" spans="1:8">
      <c r="A2226" s="3" t="s">
        <v>2722</v>
      </c>
      <c r="B2226" s="2" t="s">
        <v>2723</v>
      </c>
      <c r="C2226" s="2" t="s">
        <v>4986</v>
      </c>
      <c r="D2226" s="3" t="s">
        <v>4573</v>
      </c>
      <c r="E2226" s="2" t="s">
        <v>4574</v>
      </c>
      <c r="F2226" s="2" t="s">
        <v>4986</v>
      </c>
      <c r="G2226" s="2"/>
      <c r="H2226" s="2" t="s">
        <v>4988</v>
      </c>
    </row>
    <row r="2227" spans="1:8">
      <c r="A2227" s="3" t="s">
        <v>2724</v>
      </c>
      <c r="B2227" s="2" t="s">
        <v>2725</v>
      </c>
      <c r="C2227" s="2" t="s">
        <v>4986</v>
      </c>
      <c r="D2227" s="3" t="s">
        <v>2716</v>
      </c>
      <c r="E2227" s="2" t="s">
        <v>4551</v>
      </c>
      <c r="F2227" s="2" t="s">
        <v>4987</v>
      </c>
      <c r="G2227" s="2"/>
      <c r="H2227" s="2" t="s">
        <v>4988</v>
      </c>
    </row>
    <row r="2228" spans="1:8">
      <c r="A2228" s="3" t="s">
        <v>2724</v>
      </c>
      <c r="B2228" s="2" t="s">
        <v>2725</v>
      </c>
      <c r="C2228" s="2" t="s">
        <v>4986</v>
      </c>
      <c r="D2228" s="3" t="s">
        <v>4556</v>
      </c>
      <c r="E2228" s="2" t="s">
        <v>4557</v>
      </c>
      <c r="F2228" s="2" t="s">
        <v>4986</v>
      </c>
      <c r="G2228" s="2"/>
      <c r="H2228" s="2" t="s">
        <v>4988</v>
      </c>
    </row>
    <row r="2229" spans="1:8">
      <c r="A2229" s="3" t="s">
        <v>2724</v>
      </c>
      <c r="B2229" s="2" t="s">
        <v>2725</v>
      </c>
      <c r="C2229" s="2" t="s">
        <v>4986</v>
      </c>
      <c r="D2229" s="3" t="s">
        <v>4558</v>
      </c>
      <c r="E2229" s="2" t="s">
        <v>4559</v>
      </c>
      <c r="F2229" s="2" t="s">
        <v>4986</v>
      </c>
      <c r="G2229" s="2"/>
      <c r="H2229" s="2" t="s">
        <v>4988</v>
      </c>
    </row>
    <row r="2230" spans="1:8">
      <c r="A2230" s="3" t="s">
        <v>2726</v>
      </c>
      <c r="B2230" s="2" t="s">
        <v>2727</v>
      </c>
      <c r="C2230" s="2" t="s">
        <v>4986</v>
      </c>
      <c r="D2230" s="3" t="s">
        <v>4555</v>
      </c>
      <c r="E2230" s="2" t="s">
        <v>2721</v>
      </c>
      <c r="F2230" s="2" t="s">
        <v>4986</v>
      </c>
      <c r="G2230" s="2"/>
      <c r="H2230" s="2" t="s">
        <v>4988</v>
      </c>
    </row>
    <row r="2231" spans="1:8">
      <c r="A2231" s="3" t="s">
        <v>2726</v>
      </c>
      <c r="B2231" s="2" t="s">
        <v>2727</v>
      </c>
      <c r="C2231" s="2" t="s">
        <v>4986</v>
      </c>
      <c r="D2231" s="3" t="s">
        <v>4556</v>
      </c>
      <c r="E2231" s="2" t="s">
        <v>4557</v>
      </c>
      <c r="F2231" s="2" t="s">
        <v>4986</v>
      </c>
      <c r="G2231" s="2"/>
      <c r="H2231" s="2" t="s">
        <v>4988</v>
      </c>
    </row>
    <row r="2232" spans="1:8">
      <c r="A2232" s="3" t="s">
        <v>2726</v>
      </c>
      <c r="B2232" s="2" t="s">
        <v>2727</v>
      </c>
      <c r="C2232" s="2" t="s">
        <v>4986</v>
      </c>
      <c r="D2232" s="3" t="s">
        <v>4558</v>
      </c>
      <c r="E2232" s="2" t="s">
        <v>4559</v>
      </c>
      <c r="F2232" s="2" t="s">
        <v>4986</v>
      </c>
      <c r="G2232" s="2"/>
      <c r="H2232" s="2" t="s">
        <v>4988</v>
      </c>
    </row>
    <row r="2233" spans="1:8">
      <c r="A2233" s="3" t="s">
        <v>2726</v>
      </c>
      <c r="B2233" s="2" t="s">
        <v>2727</v>
      </c>
      <c r="C2233" s="2" t="s">
        <v>4986</v>
      </c>
      <c r="D2233" s="3" t="s">
        <v>4573</v>
      </c>
      <c r="E2233" s="2" t="s">
        <v>4574</v>
      </c>
      <c r="F2233" s="2" t="s">
        <v>4986</v>
      </c>
      <c r="G2233" s="2"/>
      <c r="H2233" s="2" t="s">
        <v>4988</v>
      </c>
    </row>
    <row r="2234" spans="1:8">
      <c r="A2234" s="3" t="s">
        <v>2728</v>
      </c>
      <c r="B2234" s="2" t="s">
        <v>2729</v>
      </c>
      <c r="C2234" s="2" t="s">
        <v>4987</v>
      </c>
      <c r="D2234" s="3" t="s">
        <v>2728</v>
      </c>
      <c r="E2234" s="2" t="s">
        <v>2729</v>
      </c>
      <c r="F2234" s="2" t="s">
        <v>4987</v>
      </c>
      <c r="G2234" s="2"/>
      <c r="H2234" s="2" t="s">
        <v>4988</v>
      </c>
    </row>
    <row r="2235" spans="1:8">
      <c r="A2235" s="3" t="s">
        <v>2730</v>
      </c>
      <c r="B2235" s="2" t="s">
        <v>2731</v>
      </c>
      <c r="C2235" s="2" t="s">
        <v>4987</v>
      </c>
      <c r="D2235" s="3" t="s">
        <v>4566</v>
      </c>
      <c r="E2235" s="2" t="s">
        <v>2731</v>
      </c>
      <c r="F2235" s="2" t="s">
        <v>4987</v>
      </c>
      <c r="G2235" s="2"/>
      <c r="H2235" s="2" t="s">
        <v>4988</v>
      </c>
    </row>
    <row r="2236" spans="1:8">
      <c r="A2236" s="3" t="s">
        <v>2732</v>
      </c>
      <c r="B2236" s="2" t="s">
        <v>2733</v>
      </c>
      <c r="C2236" s="2" t="s">
        <v>4987</v>
      </c>
      <c r="D2236" s="3" t="s">
        <v>4560</v>
      </c>
      <c r="E2236" s="2" t="s">
        <v>4561</v>
      </c>
      <c r="F2236" s="2" t="s">
        <v>4987</v>
      </c>
      <c r="G2236" s="2"/>
      <c r="H2236" s="2" t="s">
        <v>4988</v>
      </c>
    </row>
    <row r="2237" spans="1:8">
      <c r="A2237" s="3" t="s">
        <v>2734</v>
      </c>
      <c r="B2237" s="2" t="s">
        <v>2735</v>
      </c>
      <c r="C2237" s="2" t="s">
        <v>4986</v>
      </c>
      <c r="D2237" s="3" t="s">
        <v>4562</v>
      </c>
      <c r="E2237" s="2" t="s">
        <v>4563</v>
      </c>
      <c r="F2237" s="2" t="s">
        <v>4987</v>
      </c>
      <c r="G2237" s="2"/>
      <c r="H2237" s="2" t="s">
        <v>4988</v>
      </c>
    </row>
    <row r="2238" spans="1:8">
      <c r="A2238" s="3" t="s">
        <v>2734</v>
      </c>
      <c r="B2238" s="2" t="s">
        <v>2735</v>
      </c>
      <c r="C2238" s="2" t="s">
        <v>4986</v>
      </c>
      <c r="D2238" s="3" t="s">
        <v>4569</v>
      </c>
      <c r="E2238" s="2" t="s">
        <v>4570</v>
      </c>
      <c r="F2238" s="2" t="s">
        <v>4986</v>
      </c>
      <c r="G2238" s="2"/>
      <c r="H2238" s="2" t="s">
        <v>4988</v>
      </c>
    </row>
    <row r="2239" spans="1:8">
      <c r="A2239" s="3" t="s">
        <v>2736</v>
      </c>
      <c r="B2239" s="2" t="s">
        <v>2737</v>
      </c>
      <c r="C2239" s="2" t="s">
        <v>4986</v>
      </c>
      <c r="D2239" s="3" t="s">
        <v>4567</v>
      </c>
      <c r="E2239" s="2" t="s">
        <v>4568</v>
      </c>
      <c r="F2239" s="2" t="s">
        <v>4987</v>
      </c>
      <c r="G2239" s="2"/>
      <c r="H2239" s="2" t="s">
        <v>4988</v>
      </c>
    </row>
    <row r="2240" spans="1:8">
      <c r="A2240" s="3" t="s">
        <v>2736</v>
      </c>
      <c r="B2240" s="2" t="s">
        <v>2737</v>
      </c>
      <c r="C2240" s="2" t="s">
        <v>4986</v>
      </c>
      <c r="D2240" s="3" t="s">
        <v>4569</v>
      </c>
      <c r="E2240" s="2" t="s">
        <v>4570</v>
      </c>
      <c r="F2240" s="2" t="s">
        <v>4986</v>
      </c>
      <c r="G2240" s="2"/>
      <c r="H2240" s="2" t="s">
        <v>4988</v>
      </c>
    </row>
    <row r="2241" spans="1:8">
      <c r="A2241" s="3" t="s">
        <v>2736</v>
      </c>
      <c r="B2241" s="2" t="s">
        <v>2737</v>
      </c>
      <c r="C2241" s="2" t="s">
        <v>4986</v>
      </c>
      <c r="D2241" s="3" t="s">
        <v>4571</v>
      </c>
      <c r="E2241" s="2" t="s">
        <v>4572</v>
      </c>
      <c r="F2241" s="2" t="s">
        <v>4987</v>
      </c>
      <c r="G2241" s="2"/>
      <c r="H2241" s="2" t="s">
        <v>4988</v>
      </c>
    </row>
    <row r="2242" spans="1:8">
      <c r="A2242" s="3" t="s">
        <v>2736</v>
      </c>
      <c r="B2242" s="2" t="s">
        <v>2737</v>
      </c>
      <c r="C2242" s="2" t="s">
        <v>4986</v>
      </c>
      <c r="D2242" s="3" t="s">
        <v>4573</v>
      </c>
      <c r="E2242" s="2" t="s">
        <v>4574</v>
      </c>
      <c r="F2242" s="2" t="s">
        <v>4986</v>
      </c>
      <c r="G2242" s="2"/>
      <c r="H2242" s="2" t="s">
        <v>4988</v>
      </c>
    </row>
    <row r="2243" spans="1:8">
      <c r="A2243" s="3" t="s">
        <v>2738</v>
      </c>
      <c r="B2243" s="2" t="s">
        <v>2739</v>
      </c>
      <c r="C2243" s="2" t="s">
        <v>4987</v>
      </c>
      <c r="D2243" s="3" t="s">
        <v>2738</v>
      </c>
      <c r="E2243" s="2" t="s">
        <v>2739</v>
      </c>
      <c r="F2243" s="2" t="s">
        <v>4987</v>
      </c>
      <c r="G2243" s="2"/>
      <c r="H2243" s="2" t="s">
        <v>4988</v>
      </c>
    </row>
    <row r="2244" spans="1:8">
      <c r="A2244" s="3" t="s">
        <v>2740</v>
      </c>
      <c r="B2244" s="2" t="s">
        <v>2741</v>
      </c>
      <c r="C2244" s="2" t="s">
        <v>4987</v>
      </c>
      <c r="D2244" s="3" t="s">
        <v>2740</v>
      </c>
      <c r="E2244" s="2" t="s">
        <v>2741</v>
      </c>
      <c r="F2244" s="2" t="s">
        <v>4987</v>
      </c>
      <c r="G2244" s="2"/>
      <c r="H2244" s="2" t="s">
        <v>4988</v>
      </c>
    </row>
    <row r="2245" spans="1:8">
      <c r="A2245" s="3" t="s">
        <v>2742</v>
      </c>
      <c r="B2245" s="2" t="s">
        <v>2743</v>
      </c>
      <c r="C2245" s="2" t="s">
        <v>4987</v>
      </c>
      <c r="D2245" s="3" t="s">
        <v>2742</v>
      </c>
      <c r="E2245" s="2" t="s">
        <v>4575</v>
      </c>
      <c r="F2245" s="2" t="s">
        <v>4987</v>
      </c>
      <c r="G2245" s="2"/>
      <c r="H2245" s="2" t="s">
        <v>4988</v>
      </c>
    </row>
    <row r="2246" spans="1:8">
      <c r="A2246" s="3" t="s">
        <v>2744</v>
      </c>
      <c r="B2246" s="2" t="s">
        <v>2745</v>
      </c>
      <c r="C2246" s="2" t="s">
        <v>4986</v>
      </c>
      <c r="D2246" s="3" t="s">
        <v>4576</v>
      </c>
      <c r="E2246" s="2" t="s">
        <v>4577</v>
      </c>
      <c r="F2246" s="2" t="s">
        <v>4987</v>
      </c>
      <c r="G2246" s="2"/>
      <c r="H2246" s="2" t="s">
        <v>4988</v>
      </c>
    </row>
    <row r="2247" spans="1:8">
      <c r="A2247" s="3" t="s">
        <v>2744</v>
      </c>
      <c r="B2247" s="2" t="s">
        <v>2745</v>
      </c>
      <c r="C2247" s="2" t="s">
        <v>4986</v>
      </c>
      <c r="D2247" s="3" t="s">
        <v>4578</v>
      </c>
      <c r="E2247" s="2" t="s">
        <v>4579</v>
      </c>
      <c r="F2247" s="2" t="s">
        <v>4987</v>
      </c>
      <c r="G2247" s="2"/>
      <c r="H2247" s="2" t="s">
        <v>4988</v>
      </c>
    </row>
    <row r="2248" spans="1:8">
      <c r="A2248" s="3" t="s">
        <v>2744</v>
      </c>
      <c r="B2248" s="2" t="s">
        <v>2745</v>
      </c>
      <c r="C2248" s="2" t="s">
        <v>4986</v>
      </c>
      <c r="D2248" s="3" t="s">
        <v>4580</v>
      </c>
      <c r="E2248" s="2" t="s">
        <v>4581</v>
      </c>
      <c r="F2248" s="2" t="s">
        <v>4987</v>
      </c>
      <c r="G2248" s="2"/>
      <c r="H2248" s="2" t="s">
        <v>4988</v>
      </c>
    </row>
    <row r="2249" spans="1:8">
      <c r="A2249" s="3" t="s">
        <v>2746</v>
      </c>
      <c r="B2249" s="2" t="s">
        <v>2747</v>
      </c>
      <c r="C2249" s="2" t="s">
        <v>4986</v>
      </c>
      <c r="D2249" s="3" t="s">
        <v>4564</v>
      </c>
      <c r="E2249" s="2" t="s">
        <v>4565</v>
      </c>
      <c r="F2249" s="2" t="s">
        <v>4986</v>
      </c>
      <c r="G2249" s="2" t="s">
        <v>233</v>
      </c>
      <c r="H2249" s="2" t="s">
        <v>4988</v>
      </c>
    </row>
    <row r="2250" spans="1:8">
      <c r="A2250" s="3" t="s">
        <v>2746</v>
      </c>
      <c r="B2250" s="2" t="s">
        <v>2747</v>
      </c>
      <c r="C2250" s="2" t="s">
        <v>4986</v>
      </c>
      <c r="D2250" s="3" t="s">
        <v>2746</v>
      </c>
      <c r="E2250" s="2" t="s">
        <v>2747</v>
      </c>
      <c r="F2250" s="2" t="s">
        <v>4987</v>
      </c>
      <c r="G2250" s="2"/>
      <c r="H2250" s="2" t="s">
        <v>4988</v>
      </c>
    </row>
    <row r="2251" spans="1:8">
      <c r="A2251" s="3" t="s">
        <v>2748</v>
      </c>
      <c r="B2251" s="2" t="s">
        <v>2749</v>
      </c>
      <c r="C2251" s="2" t="s">
        <v>4986</v>
      </c>
      <c r="D2251" s="3" t="s">
        <v>4564</v>
      </c>
      <c r="E2251" s="2" t="s">
        <v>4565</v>
      </c>
      <c r="F2251" s="2" t="s">
        <v>4986</v>
      </c>
      <c r="G2251" s="2" t="s">
        <v>233</v>
      </c>
      <c r="H2251" s="2" t="s">
        <v>4988</v>
      </c>
    </row>
    <row r="2252" spans="1:8">
      <c r="A2252" s="3" t="s">
        <v>2748</v>
      </c>
      <c r="B2252" s="2" t="s">
        <v>2749</v>
      </c>
      <c r="C2252" s="2" t="s">
        <v>4986</v>
      </c>
      <c r="D2252" s="3" t="s">
        <v>2748</v>
      </c>
      <c r="E2252" s="2" t="s">
        <v>2749</v>
      </c>
      <c r="F2252" s="2" t="s">
        <v>4987</v>
      </c>
      <c r="G2252" s="2"/>
      <c r="H2252" s="2" t="s">
        <v>4988</v>
      </c>
    </row>
    <row r="2253" spans="1:8">
      <c r="A2253" s="3" t="s">
        <v>2750</v>
      </c>
      <c r="B2253" s="2" t="s">
        <v>2751</v>
      </c>
      <c r="C2253" s="2" t="s">
        <v>4987</v>
      </c>
      <c r="D2253" s="3" t="s">
        <v>2750</v>
      </c>
      <c r="E2253" s="2" t="s">
        <v>4582</v>
      </c>
      <c r="F2253" s="2" t="s">
        <v>4987</v>
      </c>
      <c r="G2253" s="2"/>
      <c r="H2253" s="2" t="s">
        <v>4988</v>
      </c>
    </row>
    <row r="2254" spans="1:8">
      <c r="A2254" s="3" t="s">
        <v>2752</v>
      </c>
      <c r="B2254" s="2" t="s">
        <v>2753</v>
      </c>
      <c r="C2254" s="2" t="s">
        <v>4987</v>
      </c>
      <c r="D2254" s="3" t="s">
        <v>2752</v>
      </c>
      <c r="E2254" s="2" t="s">
        <v>4583</v>
      </c>
      <c r="F2254" s="2" t="s">
        <v>4987</v>
      </c>
      <c r="G2254" s="2"/>
      <c r="H2254" s="2" t="s">
        <v>4988</v>
      </c>
    </row>
    <row r="2255" spans="1:8">
      <c r="A2255" s="3" t="s">
        <v>2754</v>
      </c>
      <c r="B2255" s="2" t="s">
        <v>2755</v>
      </c>
      <c r="C2255" s="2" t="s">
        <v>4986</v>
      </c>
      <c r="D2255" s="3" t="s">
        <v>4564</v>
      </c>
      <c r="E2255" s="2" t="s">
        <v>4565</v>
      </c>
      <c r="F2255" s="2" t="s">
        <v>4986</v>
      </c>
      <c r="G2255" s="2" t="s">
        <v>233</v>
      </c>
      <c r="H2255" s="2" t="s">
        <v>4988</v>
      </c>
    </row>
    <row r="2256" spans="1:8">
      <c r="A2256" s="3" t="s">
        <v>2754</v>
      </c>
      <c r="B2256" s="2" t="s">
        <v>2755</v>
      </c>
      <c r="C2256" s="2" t="s">
        <v>4986</v>
      </c>
      <c r="D2256" s="3" t="s">
        <v>2754</v>
      </c>
      <c r="E2256" s="2" t="s">
        <v>4584</v>
      </c>
      <c r="F2256" s="2" t="s">
        <v>4987</v>
      </c>
      <c r="G2256" s="2"/>
      <c r="H2256" s="2" t="s">
        <v>4988</v>
      </c>
    </row>
    <row r="2257" spans="1:8">
      <c r="A2257" s="3" t="s">
        <v>2756</v>
      </c>
      <c r="B2257" s="2" t="s">
        <v>2757</v>
      </c>
      <c r="C2257" s="2" t="s">
        <v>4987</v>
      </c>
      <c r="D2257" s="3" t="s">
        <v>4589</v>
      </c>
      <c r="E2257" s="2" t="s">
        <v>4590</v>
      </c>
      <c r="F2257" s="2" t="s">
        <v>4987</v>
      </c>
      <c r="G2257" s="2"/>
      <c r="H2257" s="2" t="s">
        <v>4988</v>
      </c>
    </row>
    <row r="2258" spans="1:8">
      <c r="A2258" s="3" t="s">
        <v>2758</v>
      </c>
      <c r="B2258" s="2" t="s">
        <v>2759</v>
      </c>
      <c r="C2258" s="2" t="s">
        <v>4987</v>
      </c>
      <c r="D2258" s="3" t="s">
        <v>2758</v>
      </c>
      <c r="E2258" s="2" t="s">
        <v>4591</v>
      </c>
      <c r="F2258" s="2" t="s">
        <v>4987</v>
      </c>
      <c r="G2258" s="2"/>
      <c r="H2258" s="2" t="s">
        <v>4988</v>
      </c>
    </row>
    <row r="2259" spans="1:8">
      <c r="A2259" s="3" t="s">
        <v>2760</v>
      </c>
      <c r="B2259" s="2" t="s">
        <v>2761</v>
      </c>
      <c r="C2259" s="2" t="s">
        <v>4986</v>
      </c>
      <c r="D2259" s="3" t="s">
        <v>4592</v>
      </c>
      <c r="E2259" s="2" t="s">
        <v>4593</v>
      </c>
      <c r="F2259" s="2" t="s">
        <v>4987</v>
      </c>
      <c r="G2259" s="2"/>
      <c r="H2259" s="2" t="s">
        <v>4988</v>
      </c>
    </row>
    <row r="2260" spans="1:8">
      <c r="A2260" s="3" t="s">
        <v>2760</v>
      </c>
      <c r="B2260" s="2" t="s">
        <v>2761</v>
      </c>
      <c r="C2260" s="2" t="s">
        <v>4986</v>
      </c>
      <c r="D2260" s="3" t="s">
        <v>4594</v>
      </c>
      <c r="E2260" s="2" t="s">
        <v>4595</v>
      </c>
      <c r="F2260" s="2" t="s">
        <v>4987</v>
      </c>
      <c r="G2260" s="2"/>
      <c r="H2260" s="2" t="s">
        <v>4988</v>
      </c>
    </row>
    <row r="2261" spans="1:8">
      <c r="A2261" s="3" t="s">
        <v>2760</v>
      </c>
      <c r="B2261" s="2" t="s">
        <v>2761</v>
      </c>
      <c r="C2261" s="2" t="s">
        <v>4986</v>
      </c>
      <c r="D2261" s="3" t="s">
        <v>4596</v>
      </c>
      <c r="E2261" s="2" t="s">
        <v>4597</v>
      </c>
      <c r="F2261" s="2" t="s">
        <v>4987</v>
      </c>
      <c r="G2261" s="2"/>
      <c r="H2261" s="2" t="s">
        <v>4988</v>
      </c>
    </row>
    <row r="2262" spans="1:8">
      <c r="A2262" s="3" t="s">
        <v>2760</v>
      </c>
      <c r="B2262" s="2" t="s">
        <v>2761</v>
      </c>
      <c r="C2262" s="2" t="s">
        <v>4986</v>
      </c>
      <c r="D2262" s="3" t="s">
        <v>4598</v>
      </c>
      <c r="E2262" s="2" t="s">
        <v>4599</v>
      </c>
      <c r="F2262" s="2" t="s">
        <v>4987</v>
      </c>
      <c r="G2262" s="2"/>
      <c r="H2262" s="2" t="s">
        <v>4988</v>
      </c>
    </row>
    <row r="2263" spans="1:8">
      <c r="A2263" s="3" t="s">
        <v>2762</v>
      </c>
      <c r="B2263" s="2" t="s">
        <v>2763</v>
      </c>
      <c r="C2263" s="2" t="s">
        <v>4987</v>
      </c>
      <c r="D2263" s="3" t="s">
        <v>2762</v>
      </c>
      <c r="E2263" s="2" t="s">
        <v>4600</v>
      </c>
      <c r="F2263" s="2" t="s">
        <v>4987</v>
      </c>
      <c r="G2263" s="2"/>
      <c r="H2263" s="2" t="s">
        <v>4988</v>
      </c>
    </row>
    <row r="2264" spans="1:8">
      <c r="A2264" s="3" t="s">
        <v>2764</v>
      </c>
      <c r="B2264" s="2" t="s">
        <v>2765</v>
      </c>
      <c r="C2264" s="2" t="s">
        <v>4987</v>
      </c>
      <c r="D2264" s="3" t="s">
        <v>2764</v>
      </c>
      <c r="E2264" s="2" t="s">
        <v>2765</v>
      </c>
      <c r="F2264" s="2" t="s">
        <v>4987</v>
      </c>
      <c r="G2264" s="2"/>
      <c r="H2264" s="2" t="s">
        <v>4988</v>
      </c>
    </row>
    <row r="2265" spans="1:8">
      <c r="A2265" s="3" t="s">
        <v>2766</v>
      </c>
      <c r="B2265" s="2" t="s">
        <v>2767</v>
      </c>
      <c r="C2265" s="2" t="s">
        <v>4986</v>
      </c>
      <c r="D2265" s="3" t="s">
        <v>4558</v>
      </c>
      <c r="E2265" s="2" t="s">
        <v>4559</v>
      </c>
      <c r="F2265" s="2" t="s">
        <v>4986</v>
      </c>
      <c r="G2265" s="2" t="s">
        <v>233</v>
      </c>
      <c r="H2265" s="2" t="s">
        <v>4988</v>
      </c>
    </row>
    <row r="2266" spans="1:8">
      <c r="A2266" s="3" t="s">
        <v>2766</v>
      </c>
      <c r="B2266" s="2" t="s">
        <v>2767</v>
      </c>
      <c r="C2266" s="2" t="s">
        <v>4986</v>
      </c>
      <c r="D2266" s="3" t="s">
        <v>4564</v>
      </c>
      <c r="E2266" s="2" t="s">
        <v>4565</v>
      </c>
      <c r="F2266" s="2" t="s">
        <v>4986</v>
      </c>
      <c r="G2266" s="2" t="s">
        <v>233</v>
      </c>
      <c r="H2266" s="2" t="s">
        <v>4988</v>
      </c>
    </row>
    <row r="2267" spans="1:8">
      <c r="A2267" s="3" t="s">
        <v>2766</v>
      </c>
      <c r="B2267" s="2" t="s">
        <v>2767</v>
      </c>
      <c r="C2267" s="2" t="s">
        <v>4986</v>
      </c>
      <c r="D2267" s="3" t="s">
        <v>4601</v>
      </c>
      <c r="E2267" s="2" t="s">
        <v>4602</v>
      </c>
      <c r="F2267" s="2" t="s">
        <v>4986</v>
      </c>
      <c r="G2267" s="2"/>
      <c r="H2267" s="2" t="s">
        <v>4988</v>
      </c>
    </row>
    <row r="2268" spans="1:8">
      <c r="A2268" s="3" t="s">
        <v>2768</v>
      </c>
      <c r="B2268" s="2" t="s">
        <v>2769</v>
      </c>
      <c r="C2268" s="2" t="s">
        <v>4987</v>
      </c>
      <c r="D2268" s="3" t="s">
        <v>4601</v>
      </c>
      <c r="E2268" s="2" t="s">
        <v>4602</v>
      </c>
      <c r="F2268" s="2" t="s">
        <v>4986</v>
      </c>
      <c r="G2268" s="2"/>
      <c r="H2268" s="2" t="s">
        <v>4988</v>
      </c>
    </row>
    <row r="2269" spans="1:8">
      <c r="A2269" s="3" t="s">
        <v>2770</v>
      </c>
      <c r="B2269" s="2" t="s">
        <v>2771</v>
      </c>
      <c r="C2269" s="2" t="s">
        <v>4986</v>
      </c>
      <c r="D2269" s="3" t="s">
        <v>4564</v>
      </c>
      <c r="E2269" s="2" t="s">
        <v>4565</v>
      </c>
      <c r="F2269" s="2" t="s">
        <v>4986</v>
      </c>
      <c r="G2269" s="2"/>
      <c r="H2269" s="2" t="s">
        <v>4988</v>
      </c>
    </row>
    <row r="2270" spans="1:8">
      <c r="A2270" s="3" t="s">
        <v>2770</v>
      </c>
      <c r="B2270" s="2" t="s">
        <v>2771</v>
      </c>
      <c r="C2270" s="2" t="s">
        <v>4986</v>
      </c>
      <c r="D2270" s="3" t="s">
        <v>4585</v>
      </c>
      <c r="E2270" s="2" t="s">
        <v>4586</v>
      </c>
      <c r="F2270" s="2" t="s">
        <v>4987</v>
      </c>
      <c r="G2270" s="2"/>
      <c r="H2270" s="2" t="s">
        <v>4988</v>
      </c>
    </row>
    <row r="2271" spans="1:8">
      <c r="A2271" s="3" t="s">
        <v>2770</v>
      </c>
      <c r="B2271" s="2" t="s">
        <v>2771</v>
      </c>
      <c r="C2271" s="2" t="s">
        <v>4986</v>
      </c>
      <c r="D2271" s="3" t="s">
        <v>4601</v>
      </c>
      <c r="E2271" s="2" t="s">
        <v>4602</v>
      </c>
      <c r="F2271" s="2" t="s">
        <v>4986</v>
      </c>
      <c r="G2271" s="2"/>
      <c r="H2271" s="2" t="s">
        <v>4988</v>
      </c>
    </row>
    <row r="2272" spans="1:8">
      <c r="A2272" s="3" t="s">
        <v>2772</v>
      </c>
      <c r="B2272" s="2" t="s">
        <v>2773</v>
      </c>
      <c r="C2272" s="2" t="s">
        <v>4987</v>
      </c>
      <c r="D2272" s="3" t="s">
        <v>4603</v>
      </c>
      <c r="E2272" s="2" t="s">
        <v>2773</v>
      </c>
      <c r="F2272" s="2" t="s">
        <v>4987</v>
      </c>
      <c r="G2272" s="2"/>
      <c r="H2272" s="2" t="s">
        <v>4988</v>
      </c>
    </row>
    <row r="2273" spans="1:8">
      <c r="A2273" s="3" t="s">
        <v>2774</v>
      </c>
      <c r="B2273" s="2" t="s">
        <v>2775</v>
      </c>
      <c r="C2273" s="2" t="s">
        <v>4986</v>
      </c>
      <c r="D2273" s="3" t="s">
        <v>3968</v>
      </c>
      <c r="E2273" s="2" t="s">
        <v>3969</v>
      </c>
      <c r="F2273" s="2" t="s">
        <v>4987</v>
      </c>
      <c r="G2273" s="2"/>
      <c r="H2273" s="2" t="s">
        <v>4988</v>
      </c>
    </row>
    <row r="2274" spans="1:8">
      <c r="A2274" s="3" t="s">
        <v>2774</v>
      </c>
      <c r="B2274" s="2" t="s">
        <v>2775</v>
      </c>
      <c r="C2274" s="2" t="s">
        <v>4986</v>
      </c>
      <c r="D2274" s="3" t="s">
        <v>3973</v>
      </c>
      <c r="E2274" s="2" t="s">
        <v>3974</v>
      </c>
      <c r="F2274" s="2" t="s">
        <v>4986</v>
      </c>
      <c r="G2274" s="2"/>
      <c r="H2274" s="2" t="s">
        <v>4988</v>
      </c>
    </row>
    <row r="2275" spans="1:8">
      <c r="A2275" s="3" t="s">
        <v>2776</v>
      </c>
      <c r="B2275" s="2" t="s">
        <v>2777</v>
      </c>
      <c r="C2275" s="2" t="s">
        <v>4987</v>
      </c>
      <c r="D2275" s="3" t="s">
        <v>2776</v>
      </c>
      <c r="E2275" s="2" t="s">
        <v>4604</v>
      </c>
      <c r="F2275" s="2" t="s">
        <v>4986</v>
      </c>
      <c r="G2275" s="2"/>
      <c r="H2275" s="2" t="s">
        <v>4988</v>
      </c>
    </row>
    <row r="2276" spans="1:8">
      <c r="A2276" s="3" t="s">
        <v>2778</v>
      </c>
      <c r="B2276" s="2" t="s">
        <v>2779</v>
      </c>
      <c r="C2276" s="2" t="s">
        <v>4986</v>
      </c>
      <c r="D2276" s="3" t="s">
        <v>2776</v>
      </c>
      <c r="E2276" s="2" t="s">
        <v>4604</v>
      </c>
      <c r="F2276" s="2" t="s">
        <v>4986</v>
      </c>
      <c r="G2276" s="2"/>
      <c r="H2276" s="2" t="s">
        <v>4988</v>
      </c>
    </row>
    <row r="2277" spans="1:8">
      <c r="A2277" s="3" t="s">
        <v>2778</v>
      </c>
      <c r="B2277" s="2" t="s">
        <v>2779</v>
      </c>
      <c r="C2277" s="2" t="s">
        <v>4986</v>
      </c>
      <c r="D2277" s="3" t="s">
        <v>2778</v>
      </c>
      <c r="E2277" s="2" t="s">
        <v>4605</v>
      </c>
      <c r="F2277" s="2" t="s">
        <v>4986</v>
      </c>
      <c r="G2277" s="2"/>
      <c r="H2277" s="2" t="s">
        <v>4988</v>
      </c>
    </row>
    <row r="2278" spans="1:8">
      <c r="A2278" s="3" t="s">
        <v>2778</v>
      </c>
      <c r="B2278" s="2" t="s">
        <v>2779</v>
      </c>
      <c r="C2278" s="2" t="s">
        <v>4986</v>
      </c>
      <c r="D2278" s="3" t="s">
        <v>4749</v>
      </c>
      <c r="E2278" s="2" t="s">
        <v>4750</v>
      </c>
      <c r="F2278" s="2" t="s">
        <v>4986</v>
      </c>
      <c r="G2278" s="2"/>
      <c r="H2278" s="2" t="s">
        <v>4988</v>
      </c>
    </row>
    <row r="2279" spans="1:8">
      <c r="A2279" s="3" t="s">
        <v>2778</v>
      </c>
      <c r="B2279" s="2" t="s">
        <v>2779</v>
      </c>
      <c r="C2279" s="2" t="s">
        <v>4986</v>
      </c>
      <c r="D2279" s="3" t="s">
        <v>4765</v>
      </c>
      <c r="E2279" s="2" t="s">
        <v>4766</v>
      </c>
      <c r="F2279" s="2" t="s">
        <v>4986</v>
      </c>
      <c r="G2279" s="2"/>
      <c r="H2279" s="2" t="s">
        <v>4988</v>
      </c>
    </row>
    <row r="2280" spans="1:8">
      <c r="A2280" s="3" t="s">
        <v>2780</v>
      </c>
      <c r="B2280" s="2" t="s">
        <v>2781</v>
      </c>
      <c r="C2280" s="2" t="s">
        <v>4987</v>
      </c>
      <c r="D2280" s="3" t="s">
        <v>2776</v>
      </c>
      <c r="E2280" s="2" t="s">
        <v>4604</v>
      </c>
      <c r="F2280" s="2" t="s">
        <v>4986</v>
      </c>
      <c r="G2280" s="2"/>
      <c r="H2280" s="2" t="s">
        <v>4988</v>
      </c>
    </row>
    <row r="2281" spans="1:8">
      <c r="A2281" s="3" t="s">
        <v>2782</v>
      </c>
      <c r="B2281" s="2" t="s">
        <v>2783</v>
      </c>
      <c r="C2281" s="2" t="s">
        <v>4986</v>
      </c>
      <c r="D2281" s="3" t="s">
        <v>4421</v>
      </c>
      <c r="E2281" s="2" t="s">
        <v>4422</v>
      </c>
      <c r="F2281" s="2" t="s">
        <v>4986</v>
      </c>
      <c r="G2281" s="2"/>
      <c r="H2281" s="2" t="s">
        <v>4988</v>
      </c>
    </row>
    <row r="2282" spans="1:8">
      <c r="A2282" s="3" t="s">
        <v>2782</v>
      </c>
      <c r="B2282" s="2" t="s">
        <v>2783</v>
      </c>
      <c r="C2282" s="2" t="s">
        <v>4986</v>
      </c>
      <c r="D2282" s="3" t="s">
        <v>4526</v>
      </c>
      <c r="E2282" s="2" t="s">
        <v>4527</v>
      </c>
      <c r="F2282" s="2" t="s">
        <v>4986</v>
      </c>
      <c r="G2282" s="2"/>
      <c r="H2282" s="2" t="s">
        <v>4988</v>
      </c>
    </row>
    <row r="2283" spans="1:8">
      <c r="A2283" s="3" t="s">
        <v>2782</v>
      </c>
      <c r="B2283" s="2" t="s">
        <v>2783</v>
      </c>
      <c r="C2283" s="2" t="s">
        <v>4986</v>
      </c>
      <c r="D2283" s="3" t="s">
        <v>4535</v>
      </c>
      <c r="E2283" s="2" t="s">
        <v>4536</v>
      </c>
      <c r="F2283" s="2" t="s">
        <v>4986</v>
      </c>
      <c r="G2283" s="2"/>
      <c r="H2283" s="2" t="s">
        <v>4988</v>
      </c>
    </row>
    <row r="2284" spans="1:8">
      <c r="A2284" s="3" t="s">
        <v>2782</v>
      </c>
      <c r="B2284" s="2" t="s">
        <v>2783</v>
      </c>
      <c r="C2284" s="2" t="s">
        <v>4986</v>
      </c>
      <c r="D2284" s="3" t="s">
        <v>4545</v>
      </c>
      <c r="E2284" s="2" t="s">
        <v>4546</v>
      </c>
      <c r="F2284" s="2" t="s">
        <v>4986</v>
      </c>
      <c r="G2284" s="2"/>
      <c r="H2284" s="2" t="s">
        <v>4988</v>
      </c>
    </row>
    <row r="2285" spans="1:8">
      <c r="A2285" s="3" t="s">
        <v>2782</v>
      </c>
      <c r="B2285" s="2" t="s">
        <v>2783</v>
      </c>
      <c r="C2285" s="2" t="s">
        <v>4986</v>
      </c>
      <c r="D2285" s="3" t="s">
        <v>4547</v>
      </c>
      <c r="E2285" s="2" t="s">
        <v>4548</v>
      </c>
      <c r="F2285" s="2" t="s">
        <v>4986</v>
      </c>
      <c r="G2285" s="2"/>
      <c r="H2285" s="2" t="s">
        <v>4988</v>
      </c>
    </row>
    <row r="2286" spans="1:8">
      <c r="A2286" s="3" t="s">
        <v>2782</v>
      </c>
      <c r="B2286" s="2" t="s">
        <v>2783</v>
      </c>
      <c r="C2286" s="2" t="s">
        <v>4986</v>
      </c>
      <c r="D2286" s="3" t="s">
        <v>2782</v>
      </c>
      <c r="E2286" s="2" t="s">
        <v>4606</v>
      </c>
      <c r="F2286" s="2" t="s">
        <v>4986</v>
      </c>
      <c r="G2286" s="2"/>
      <c r="H2286" s="2" t="s">
        <v>4988</v>
      </c>
    </row>
    <row r="2287" spans="1:8">
      <c r="A2287" s="3" t="s">
        <v>2784</v>
      </c>
      <c r="B2287" s="2" t="s">
        <v>2785</v>
      </c>
      <c r="C2287" s="2" t="s">
        <v>4987</v>
      </c>
      <c r="D2287" s="3" t="s">
        <v>4607</v>
      </c>
      <c r="E2287" s="2" t="s">
        <v>4608</v>
      </c>
      <c r="F2287" s="2" t="s">
        <v>4987</v>
      </c>
      <c r="G2287" s="2"/>
      <c r="H2287" s="2" t="s">
        <v>4988</v>
      </c>
    </row>
    <row r="2288" spans="1:8">
      <c r="A2288" s="3" t="s">
        <v>2786</v>
      </c>
      <c r="B2288" s="2" t="s">
        <v>2787</v>
      </c>
      <c r="C2288" s="2" t="s">
        <v>4987</v>
      </c>
      <c r="D2288" s="3" t="s">
        <v>2782</v>
      </c>
      <c r="E2288" s="2" t="s">
        <v>4606</v>
      </c>
      <c r="F2288" s="2" t="s">
        <v>4986</v>
      </c>
      <c r="G2288" s="2"/>
      <c r="H2288" s="2" t="s">
        <v>4988</v>
      </c>
    </row>
    <row r="2289" spans="1:8">
      <c r="A2289" s="3" t="s">
        <v>2788</v>
      </c>
      <c r="B2289" s="2" t="s">
        <v>2789</v>
      </c>
      <c r="C2289" s="2" t="s">
        <v>4987</v>
      </c>
      <c r="D2289" s="3" t="s">
        <v>2788</v>
      </c>
      <c r="E2289" s="2" t="s">
        <v>4609</v>
      </c>
      <c r="F2289" s="2" t="s">
        <v>4986</v>
      </c>
      <c r="G2289" s="2"/>
      <c r="H2289" s="2" t="s">
        <v>4988</v>
      </c>
    </row>
    <row r="2290" spans="1:8">
      <c r="A2290" s="3" t="s">
        <v>2790</v>
      </c>
      <c r="B2290" s="2" t="s">
        <v>2791</v>
      </c>
      <c r="C2290" s="2" t="s">
        <v>4987</v>
      </c>
      <c r="D2290" s="3" t="s">
        <v>2790</v>
      </c>
      <c r="E2290" s="2" t="s">
        <v>4610</v>
      </c>
      <c r="F2290" s="2" t="s">
        <v>4986</v>
      </c>
      <c r="G2290" s="2"/>
      <c r="H2290" s="2" t="s">
        <v>4988</v>
      </c>
    </row>
    <row r="2291" spans="1:8">
      <c r="A2291" s="3" t="s">
        <v>2792</v>
      </c>
      <c r="B2291" s="2" t="s">
        <v>2793</v>
      </c>
      <c r="C2291" s="2" t="s">
        <v>4986</v>
      </c>
      <c r="D2291" s="3" t="s">
        <v>2788</v>
      </c>
      <c r="E2291" s="2" t="s">
        <v>4609</v>
      </c>
      <c r="F2291" s="2" t="s">
        <v>4986</v>
      </c>
      <c r="G2291" s="2"/>
      <c r="H2291" s="2" t="s">
        <v>4988</v>
      </c>
    </row>
    <row r="2292" spans="1:8">
      <c r="A2292" s="3" t="s">
        <v>2792</v>
      </c>
      <c r="B2292" s="2" t="s">
        <v>2793</v>
      </c>
      <c r="C2292" s="2" t="s">
        <v>4986</v>
      </c>
      <c r="D2292" s="3" t="s">
        <v>2790</v>
      </c>
      <c r="E2292" s="2" t="s">
        <v>4610</v>
      </c>
      <c r="F2292" s="2" t="s">
        <v>4986</v>
      </c>
      <c r="G2292" s="2"/>
      <c r="H2292" s="2" t="s">
        <v>4988</v>
      </c>
    </row>
    <row r="2293" spans="1:8">
      <c r="A2293" s="3" t="s">
        <v>2794</v>
      </c>
      <c r="B2293" s="2" t="s">
        <v>2795</v>
      </c>
      <c r="C2293" s="2" t="s">
        <v>4987</v>
      </c>
      <c r="D2293" s="3" t="s">
        <v>4611</v>
      </c>
      <c r="E2293" s="2" t="s">
        <v>4612</v>
      </c>
      <c r="F2293" s="2" t="s">
        <v>4987</v>
      </c>
      <c r="G2293" s="2"/>
      <c r="H2293" s="2" t="s">
        <v>4988</v>
      </c>
    </row>
    <row r="2294" spans="1:8">
      <c r="A2294" s="3" t="s">
        <v>2796</v>
      </c>
      <c r="B2294" s="2" t="s">
        <v>2797</v>
      </c>
      <c r="C2294" s="2" t="s">
        <v>4986</v>
      </c>
      <c r="D2294" s="3" t="s">
        <v>4615</v>
      </c>
      <c r="E2294" s="2" t="s">
        <v>4616</v>
      </c>
      <c r="F2294" s="2" t="s">
        <v>4986</v>
      </c>
      <c r="G2294" s="2"/>
      <c r="H2294" s="2" t="s">
        <v>4988</v>
      </c>
    </row>
    <row r="2295" spans="1:8">
      <c r="A2295" s="3" t="s">
        <v>2796</v>
      </c>
      <c r="B2295" s="2" t="s">
        <v>2797</v>
      </c>
      <c r="C2295" s="2" t="s">
        <v>4986</v>
      </c>
      <c r="D2295" s="3" t="s">
        <v>4621</v>
      </c>
      <c r="E2295" s="2" t="s">
        <v>4622</v>
      </c>
      <c r="F2295" s="2" t="s">
        <v>4987</v>
      </c>
      <c r="G2295" s="2"/>
      <c r="H2295" s="2" t="s">
        <v>4988</v>
      </c>
    </row>
    <row r="2296" spans="1:8">
      <c r="A2296" s="3" t="s">
        <v>2798</v>
      </c>
      <c r="B2296" s="2" t="s">
        <v>2799</v>
      </c>
      <c r="C2296" s="2" t="s">
        <v>4987</v>
      </c>
      <c r="D2296" s="3" t="s">
        <v>4613</v>
      </c>
      <c r="E2296" s="2" t="s">
        <v>4614</v>
      </c>
      <c r="F2296" s="2" t="s">
        <v>4987</v>
      </c>
      <c r="G2296" s="2"/>
      <c r="H2296" s="2" t="s">
        <v>4988</v>
      </c>
    </row>
    <row r="2297" spans="1:8">
      <c r="A2297" s="3" t="s">
        <v>2800</v>
      </c>
      <c r="B2297" s="2" t="s">
        <v>2801</v>
      </c>
      <c r="C2297" s="2" t="s">
        <v>4987</v>
      </c>
      <c r="D2297" s="3" t="s">
        <v>4623</v>
      </c>
      <c r="E2297" s="2" t="s">
        <v>4624</v>
      </c>
      <c r="F2297" s="2" t="s">
        <v>4987</v>
      </c>
      <c r="G2297" s="2"/>
      <c r="H2297" s="2" t="s">
        <v>4988</v>
      </c>
    </row>
    <row r="2298" spans="1:8">
      <c r="A2298" s="3" t="s">
        <v>2802</v>
      </c>
      <c r="B2298" s="2" t="s">
        <v>2803</v>
      </c>
      <c r="C2298" s="2" t="s">
        <v>4987</v>
      </c>
      <c r="D2298" s="3" t="s">
        <v>4619</v>
      </c>
      <c r="E2298" s="2" t="s">
        <v>4620</v>
      </c>
      <c r="F2298" s="2" t="s">
        <v>4987</v>
      </c>
      <c r="G2298" s="2"/>
      <c r="H2298" s="2" t="s">
        <v>4988</v>
      </c>
    </row>
    <row r="2299" spans="1:8">
      <c r="A2299" s="3" t="s">
        <v>2804</v>
      </c>
      <c r="B2299" s="2" t="s">
        <v>2805</v>
      </c>
      <c r="C2299" s="2" t="s">
        <v>4987</v>
      </c>
      <c r="D2299" s="3" t="s">
        <v>4615</v>
      </c>
      <c r="E2299" s="2" t="s">
        <v>4616</v>
      </c>
      <c r="F2299" s="2" t="s">
        <v>4986</v>
      </c>
      <c r="G2299" s="2"/>
      <c r="H2299" s="2" t="s">
        <v>4988</v>
      </c>
    </row>
    <row r="2300" spans="1:8">
      <c r="A2300" s="3" t="s">
        <v>2806</v>
      </c>
      <c r="B2300" s="2" t="s">
        <v>2807</v>
      </c>
      <c r="C2300" s="2" t="s">
        <v>4987</v>
      </c>
      <c r="D2300" s="3" t="s">
        <v>4617</v>
      </c>
      <c r="E2300" s="2" t="s">
        <v>4618</v>
      </c>
      <c r="F2300" s="2" t="s">
        <v>4987</v>
      </c>
      <c r="G2300" s="2"/>
      <c r="H2300" s="2" t="s">
        <v>4988</v>
      </c>
    </row>
    <row r="2301" spans="1:8">
      <c r="A2301" s="3" t="s">
        <v>2808</v>
      </c>
      <c r="B2301" s="2" t="s">
        <v>2809</v>
      </c>
      <c r="C2301" s="2" t="s">
        <v>4986</v>
      </c>
      <c r="D2301" s="3" t="s">
        <v>2808</v>
      </c>
      <c r="E2301" s="2" t="s">
        <v>4625</v>
      </c>
      <c r="F2301" s="2" t="s">
        <v>4986</v>
      </c>
      <c r="G2301" s="2"/>
      <c r="H2301" s="2" t="s">
        <v>4988</v>
      </c>
    </row>
    <row r="2302" spans="1:8">
      <c r="A2302" s="3" t="s">
        <v>2808</v>
      </c>
      <c r="B2302" s="2" t="s">
        <v>2809</v>
      </c>
      <c r="C2302" s="2" t="s">
        <v>4986</v>
      </c>
      <c r="D2302" s="3" t="s">
        <v>489</v>
      </c>
      <c r="E2302" s="2" t="s">
        <v>4630</v>
      </c>
      <c r="F2302" s="2" t="s">
        <v>4986</v>
      </c>
      <c r="G2302" s="2"/>
      <c r="H2302" s="2" t="s">
        <v>4988</v>
      </c>
    </row>
    <row r="2303" spans="1:8">
      <c r="A2303" s="3" t="s">
        <v>2810</v>
      </c>
      <c r="B2303" s="2" t="s">
        <v>2811</v>
      </c>
      <c r="C2303" s="2" t="s">
        <v>4987</v>
      </c>
      <c r="D2303" s="3" t="s">
        <v>4628</v>
      </c>
      <c r="E2303" s="2" t="s">
        <v>4629</v>
      </c>
      <c r="F2303" s="2" t="s">
        <v>4987</v>
      </c>
      <c r="G2303" s="2"/>
      <c r="H2303" s="2" t="s">
        <v>4988</v>
      </c>
    </row>
    <row r="2304" spans="1:8">
      <c r="A2304" s="3" t="s">
        <v>2812</v>
      </c>
      <c r="B2304" s="2" t="s">
        <v>2813</v>
      </c>
      <c r="C2304" s="2" t="s">
        <v>4987</v>
      </c>
      <c r="D2304" s="3" t="s">
        <v>2833</v>
      </c>
      <c r="E2304" s="2" t="s">
        <v>4639</v>
      </c>
      <c r="F2304" s="2" t="s">
        <v>4986</v>
      </c>
      <c r="G2304" s="2"/>
      <c r="H2304" s="2" t="s">
        <v>4988</v>
      </c>
    </row>
    <row r="2305" spans="1:8">
      <c r="A2305" s="3" t="s">
        <v>488</v>
      </c>
      <c r="B2305" s="2" t="s">
        <v>2814</v>
      </c>
      <c r="C2305" s="2" t="s">
        <v>4987</v>
      </c>
      <c r="D2305" s="3" t="s">
        <v>489</v>
      </c>
      <c r="E2305" s="2" t="s">
        <v>4630</v>
      </c>
      <c r="F2305" s="2" t="s">
        <v>4986</v>
      </c>
      <c r="G2305" s="2"/>
      <c r="H2305" s="2" t="s">
        <v>4988</v>
      </c>
    </row>
    <row r="2306" spans="1:8">
      <c r="A2306" s="3" t="s">
        <v>2815</v>
      </c>
      <c r="B2306" s="2" t="s">
        <v>2816</v>
      </c>
      <c r="C2306" s="2" t="s">
        <v>4987</v>
      </c>
      <c r="D2306" s="3" t="s">
        <v>4631</v>
      </c>
      <c r="E2306" s="2" t="s">
        <v>4632</v>
      </c>
      <c r="F2306" s="2" t="s">
        <v>4986</v>
      </c>
      <c r="G2306" s="2"/>
      <c r="H2306" s="2" t="s">
        <v>4988</v>
      </c>
    </row>
    <row r="2307" spans="1:8">
      <c r="A2307" s="3" t="s">
        <v>2817</v>
      </c>
      <c r="B2307" s="2" t="s">
        <v>2818</v>
      </c>
      <c r="C2307" s="2" t="s">
        <v>4987</v>
      </c>
      <c r="D2307" s="3" t="s">
        <v>4631</v>
      </c>
      <c r="E2307" s="2" t="s">
        <v>4632</v>
      </c>
      <c r="F2307" s="2" t="s">
        <v>4986</v>
      </c>
      <c r="G2307" s="2"/>
      <c r="H2307" s="2" t="s">
        <v>4988</v>
      </c>
    </row>
    <row r="2308" spans="1:8">
      <c r="A2308" s="3" t="s">
        <v>2819</v>
      </c>
      <c r="B2308" s="2" t="s">
        <v>2820</v>
      </c>
      <c r="C2308" s="2" t="s">
        <v>4987</v>
      </c>
      <c r="D2308" s="3" t="s">
        <v>2819</v>
      </c>
      <c r="E2308" s="2" t="s">
        <v>4633</v>
      </c>
      <c r="F2308" s="2" t="s">
        <v>4987</v>
      </c>
      <c r="G2308" s="2"/>
      <c r="H2308" s="2" t="s">
        <v>4988</v>
      </c>
    </row>
    <row r="2309" spans="1:8">
      <c r="A2309" s="3" t="s">
        <v>2821</v>
      </c>
      <c r="B2309" s="2" t="s">
        <v>2822</v>
      </c>
      <c r="C2309" s="2" t="s">
        <v>4987</v>
      </c>
      <c r="D2309" s="3" t="s">
        <v>2821</v>
      </c>
      <c r="E2309" s="2" t="s">
        <v>4634</v>
      </c>
      <c r="F2309" s="2" t="s">
        <v>4987</v>
      </c>
      <c r="G2309" s="2"/>
      <c r="H2309" s="2" t="s">
        <v>4988</v>
      </c>
    </row>
    <row r="2310" spans="1:8">
      <c r="A2310" s="3" t="s">
        <v>2823</v>
      </c>
      <c r="B2310" s="2" t="s">
        <v>2824</v>
      </c>
      <c r="C2310" s="2" t="s">
        <v>4987</v>
      </c>
      <c r="D2310" s="3" t="s">
        <v>2823</v>
      </c>
      <c r="E2310" s="2" t="s">
        <v>4635</v>
      </c>
      <c r="F2310" s="2" t="s">
        <v>4987</v>
      </c>
      <c r="G2310" s="2"/>
      <c r="H2310" s="2" t="s">
        <v>4988</v>
      </c>
    </row>
    <row r="2311" spans="1:8">
      <c r="A2311" s="3" t="s">
        <v>2825</v>
      </c>
      <c r="B2311" s="2" t="s">
        <v>2826</v>
      </c>
      <c r="C2311" s="2" t="s">
        <v>4987</v>
      </c>
      <c r="D2311" s="3" t="s">
        <v>2825</v>
      </c>
      <c r="E2311" s="2" t="s">
        <v>2826</v>
      </c>
      <c r="F2311" s="2" t="s">
        <v>4987</v>
      </c>
      <c r="G2311" s="2"/>
      <c r="H2311" s="2" t="s">
        <v>4988</v>
      </c>
    </row>
    <row r="2312" spans="1:8">
      <c r="A2312" s="3" t="s">
        <v>2827</v>
      </c>
      <c r="B2312" s="2" t="s">
        <v>2828</v>
      </c>
      <c r="C2312" s="2" t="s">
        <v>4987</v>
      </c>
      <c r="D2312" s="3" t="s">
        <v>2827</v>
      </c>
      <c r="E2312" s="2" t="s">
        <v>4636</v>
      </c>
      <c r="F2312" s="2" t="s">
        <v>4987</v>
      </c>
      <c r="G2312" s="2"/>
      <c r="H2312" s="2" t="s">
        <v>4988</v>
      </c>
    </row>
    <row r="2313" spans="1:8">
      <c r="A2313" s="3" t="s">
        <v>2829</v>
      </c>
      <c r="B2313" s="2" t="s">
        <v>2830</v>
      </c>
      <c r="C2313" s="2" t="s">
        <v>4987</v>
      </c>
      <c r="D2313" s="3" t="s">
        <v>4637</v>
      </c>
      <c r="E2313" s="2" t="s">
        <v>4638</v>
      </c>
      <c r="F2313" s="2" t="s">
        <v>4986</v>
      </c>
      <c r="G2313" s="2"/>
      <c r="H2313" s="2" t="s">
        <v>4988</v>
      </c>
    </row>
    <row r="2314" spans="1:8">
      <c r="A2314" s="3" t="s">
        <v>2831</v>
      </c>
      <c r="B2314" s="2" t="s">
        <v>2832</v>
      </c>
      <c r="C2314" s="2" t="s">
        <v>4986</v>
      </c>
      <c r="D2314" s="3" t="s">
        <v>4637</v>
      </c>
      <c r="E2314" s="2" t="s">
        <v>4638</v>
      </c>
      <c r="F2314" s="2" t="s">
        <v>4986</v>
      </c>
      <c r="G2314" s="2"/>
      <c r="H2314" s="2" t="s">
        <v>4988</v>
      </c>
    </row>
    <row r="2315" spans="1:8">
      <c r="A2315" s="3" t="s">
        <v>2831</v>
      </c>
      <c r="B2315" s="2" t="s">
        <v>2832</v>
      </c>
      <c r="C2315" s="2" t="s">
        <v>4986</v>
      </c>
      <c r="D2315" s="3" t="s">
        <v>4841</v>
      </c>
      <c r="E2315" s="2" t="s">
        <v>4842</v>
      </c>
      <c r="F2315" s="2" t="s">
        <v>4987</v>
      </c>
      <c r="G2315" s="2"/>
      <c r="H2315" s="2" t="s">
        <v>4988</v>
      </c>
    </row>
    <row r="2316" spans="1:8">
      <c r="A2316" s="3" t="s">
        <v>2833</v>
      </c>
      <c r="B2316" s="2" t="s">
        <v>2834</v>
      </c>
      <c r="C2316" s="2" t="s">
        <v>4987</v>
      </c>
      <c r="D2316" s="3" t="s">
        <v>2835</v>
      </c>
      <c r="E2316" s="2" t="s">
        <v>4640</v>
      </c>
      <c r="F2316" s="2" t="s">
        <v>4987</v>
      </c>
      <c r="G2316" s="2"/>
      <c r="H2316" s="2" t="s">
        <v>4988</v>
      </c>
    </row>
    <row r="2317" spans="1:8">
      <c r="A2317" s="3" t="s">
        <v>2835</v>
      </c>
      <c r="B2317" s="2" t="s">
        <v>2836</v>
      </c>
      <c r="C2317" s="2" t="s">
        <v>4987</v>
      </c>
      <c r="D2317" s="3" t="s">
        <v>4641</v>
      </c>
      <c r="E2317" s="2" t="s">
        <v>4642</v>
      </c>
      <c r="F2317" s="2" t="s">
        <v>4987</v>
      </c>
      <c r="G2317" s="2"/>
      <c r="H2317" s="2" t="s">
        <v>4988</v>
      </c>
    </row>
    <row r="2318" spans="1:8">
      <c r="A2318" s="3" t="s">
        <v>2837</v>
      </c>
      <c r="B2318" s="2" t="s">
        <v>2838</v>
      </c>
      <c r="C2318" s="2" t="s">
        <v>4987</v>
      </c>
      <c r="D2318" s="3" t="s">
        <v>2833</v>
      </c>
      <c r="E2318" s="2" t="s">
        <v>4639</v>
      </c>
      <c r="F2318" s="2" t="s">
        <v>4986</v>
      </c>
      <c r="G2318" s="2"/>
      <c r="H2318" s="2" t="s">
        <v>4988</v>
      </c>
    </row>
    <row r="2319" spans="1:8">
      <c r="A2319" s="3" t="s">
        <v>2839</v>
      </c>
      <c r="B2319" s="2" t="s">
        <v>2840</v>
      </c>
      <c r="C2319" s="2" t="s">
        <v>4987</v>
      </c>
      <c r="D2319" s="3" t="s">
        <v>4643</v>
      </c>
      <c r="E2319" s="2" t="s">
        <v>2840</v>
      </c>
      <c r="F2319" s="2" t="s">
        <v>4987</v>
      </c>
      <c r="G2319" s="2"/>
      <c r="H2319" s="2" t="s">
        <v>4988</v>
      </c>
    </row>
    <row r="2320" spans="1:8">
      <c r="A2320" s="3" t="s">
        <v>2841</v>
      </c>
      <c r="B2320" s="2" t="s">
        <v>2842</v>
      </c>
      <c r="C2320" s="2" t="s">
        <v>4987</v>
      </c>
      <c r="D2320" s="3" t="s">
        <v>4644</v>
      </c>
      <c r="E2320" s="2" t="s">
        <v>2842</v>
      </c>
      <c r="F2320" s="2" t="s">
        <v>4987</v>
      </c>
      <c r="G2320" s="2"/>
      <c r="H2320" s="2" t="s">
        <v>4988</v>
      </c>
    </row>
    <row r="2321" spans="1:8">
      <c r="A2321" s="3" t="s">
        <v>2843</v>
      </c>
      <c r="B2321" s="2" t="s">
        <v>2844</v>
      </c>
      <c r="C2321" s="2" t="s">
        <v>4987</v>
      </c>
      <c r="D2321" s="3" t="s">
        <v>4645</v>
      </c>
      <c r="E2321" s="2" t="s">
        <v>4646</v>
      </c>
      <c r="F2321" s="2" t="s">
        <v>4986</v>
      </c>
      <c r="G2321" s="2"/>
      <c r="H2321" s="2" t="s">
        <v>4988</v>
      </c>
    </row>
    <row r="2322" spans="1:8">
      <c r="A2322" s="3" t="s">
        <v>2845</v>
      </c>
      <c r="B2322" s="2" t="s">
        <v>2846</v>
      </c>
      <c r="C2322" s="2" t="s">
        <v>4987</v>
      </c>
      <c r="D2322" s="3" t="s">
        <v>4645</v>
      </c>
      <c r="E2322" s="2" t="s">
        <v>4646</v>
      </c>
      <c r="F2322" s="2" t="s">
        <v>4986</v>
      </c>
      <c r="G2322" s="2"/>
      <c r="H2322" s="2" t="s">
        <v>4988</v>
      </c>
    </row>
    <row r="2323" spans="1:8">
      <c r="A2323" s="3" t="s">
        <v>2847</v>
      </c>
      <c r="B2323" s="2" t="s">
        <v>2848</v>
      </c>
      <c r="C2323" s="2" t="s">
        <v>4986</v>
      </c>
      <c r="D2323" s="3" t="s">
        <v>4647</v>
      </c>
      <c r="E2323" s="2" t="s">
        <v>4648</v>
      </c>
      <c r="F2323" s="2" t="s">
        <v>4986</v>
      </c>
      <c r="G2323" s="2"/>
      <c r="H2323" s="2" t="s">
        <v>4988</v>
      </c>
    </row>
    <row r="2324" spans="1:8">
      <c r="A2324" s="3" t="s">
        <v>2847</v>
      </c>
      <c r="B2324" s="2" t="s">
        <v>2848</v>
      </c>
      <c r="C2324" s="2" t="s">
        <v>4986</v>
      </c>
      <c r="D2324" s="3" t="s">
        <v>4690</v>
      </c>
      <c r="E2324" s="2" t="s">
        <v>4691</v>
      </c>
      <c r="F2324" s="2" t="s">
        <v>4986</v>
      </c>
      <c r="G2324" s="2"/>
      <c r="H2324" s="2" t="s">
        <v>4988</v>
      </c>
    </row>
    <row r="2325" spans="1:8">
      <c r="A2325" s="3" t="s">
        <v>2849</v>
      </c>
      <c r="B2325" s="2" t="s">
        <v>2850</v>
      </c>
      <c r="C2325" s="2" t="s">
        <v>4987</v>
      </c>
      <c r="D2325" s="3" t="s">
        <v>4647</v>
      </c>
      <c r="E2325" s="2" t="s">
        <v>4648</v>
      </c>
      <c r="F2325" s="2" t="s">
        <v>4986</v>
      </c>
      <c r="G2325" s="2"/>
      <c r="H2325" s="2" t="s">
        <v>4988</v>
      </c>
    </row>
    <row r="2326" spans="1:8">
      <c r="A2326" s="3" t="s">
        <v>2851</v>
      </c>
      <c r="B2326" s="2" t="s">
        <v>2852</v>
      </c>
      <c r="C2326" s="2" t="s">
        <v>4987</v>
      </c>
      <c r="D2326" s="3" t="s">
        <v>2851</v>
      </c>
      <c r="E2326" s="2" t="s">
        <v>2852</v>
      </c>
      <c r="F2326" s="2" t="s">
        <v>4987</v>
      </c>
      <c r="G2326" s="2"/>
      <c r="H2326" s="2" t="s">
        <v>4988</v>
      </c>
    </row>
    <row r="2327" spans="1:8">
      <c r="A2327" s="3" t="s">
        <v>2853</v>
      </c>
      <c r="B2327" s="2" t="s">
        <v>2854</v>
      </c>
      <c r="C2327" s="2" t="s">
        <v>4987</v>
      </c>
      <c r="D2327" s="3" t="s">
        <v>2853</v>
      </c>
      <c r="E2327" s="2" t="s">
        <v>2854</v>
      </c>
      <c r="F2327" s="2" t="s">
        <v>4986</v>
      </c>
      <c r="G2327" s="2"/>
      <c r="H2327" s="2" t="s">
        <v>4988</v>
      </c>
    </row>
    <row r="2328" spans="1:8">
      <c r="A2328" s="3" t="s">
        <v>2855</v>
      </c>
      <c r="B2328" s="2" t="s">
        <v>2856</v>
      </c>
      <c r="C2328" s="2" t="s">
        <v>4987</v>
      </c>
      <c r="D2328" s="3" t="s">
        <v>2853</v>
      </c>
      <c r="E2328" s="2" t="s">
        <v>2854</v>
      </c>
      <c r="F2328" s="2" t="s">
        <v>4986</v>
      </c>
      <c r="G2328" s="2"/>
      <c r="H2328" s="2" t="s">
        <v>4988</v>
      </c>
    </row>
    <row r="2329" spans="1:8">
      <c r="A2329" s="3" t="s">
        <v>2857</v>
      </c>
      <c r="B2329" s="2" t="s">
        <v>2858</v>
      </c>
      <c r="C2329" s="2" t="s">
        <v>4987</v>
      </c>
      <c r="D2329" s="3" t="s">
        <v>2857</v>
      </c>
      <c r="E2329" s="2" t="s">
        <v>4649</v>
      </c>
      <c r="F2329" s="2" t="s">
        <v>4987</v>
      </c>
      <c r="G2329" s="2"/>
      <c r="H2329" s="2" t="s">
        <v>4988</v>
      </c>
    </row>
    <row r="2330" spans="1:8">
      <c r="A2330" s="3" t="s">
        <v>2859</v>
      </c>
      <c r="B2330" s="2" t="s">
        <v>2860</v>
      </c>
      <c r="C2330" s="2" t="s">
        <v>4987</v>
      </c>
      <c r="D2330" s="3" t="s">
        <v>2859</v>
      </c>
      <c r="E2330" s="2" t="s">
        <v>2860</v>
      </c>
      <c r="F2330" s="2" t="s">
        <v>4987</v>
      </c>
      <c r="G2330" s="2"/>
      <c r="H2330" s="2" t="s">
        <v>4988</v>
      </c>
    </row>
    <row r="2331" spans="1:8">
      <c r="A2331" s="3" t="s">
        <v>2861</v>
      </c>
      <c r="B2331" s="2" t="s">
        <v>2862</v>
      </c>
      <c r="C2331" s="2" t="s">
        <v>4987</v>
      </c>
      <c r="D2331" s="3" t="s">
        <v>4626</v>
      </c>
      <c r="E2331" s="2" t="s">
        <v>4627</v>
      </c>
      <c r="F2331" s="2" t="s">
        <v>4986</v>
      </c>
      <c r="G2331" s="2"/>
      <c r="H2331" s="2" t="s">
        <v>4988</v>
      </c>
    </row>
    <row r="2332" spans="1:8">
      <c r="A2332" s="3" t="s">
        <v>2863</v>
      </c>
      <c r="B2332" s="2" t="s">
        <v>2864</v>
      </c>
      <c r="C2332" s="2" t="s">
        <v>4986</v>
      </c>
      <c r="D2332" s="3" t="s">
        <v>4421</v>
      </c>
      <c r="E2332" s="2" t="s">
        <v>4422</v>
      </c>
      <c r="F2332" s="2" t="s">
        <v>4986</v>
      </c>
      <c r="G2332" s="2"/>
      <c r="H2332" s="2" t="s">
        <v>4988</v>
      </c>
    </row>
    <row r="2333" spans="1:8">
      <c r="A2333" s="3" t="s">
        <v>2863</v>
      </c>
      <c r="B2333" s="2" t="s">
        <v>2864</v>
      </c>
      <c r="C2333" s="2" t="s">
        <v>4986</v>
      </c>
      <c r="D2333" s="3" t="s">
        <v>4690</v>
      </c>
      <c r="E2333" s="2" t="s">
        <v>4691</v>
      </c>
      <c r="F2333" s="2" t="s">
        <v>4986</v>
      </c>
      <c r="G2333" s="2"/>
      <c r="H2333" s="2" t="s">
        <v>4988</v>
      </c>
    </row>
    <row r="2334" spans="1:8">
      <c r="A2334" s="3" t="s">
        <v>2865</v>
      </c>
      <c r="B2334" s="2" t="s">
        <v>2866</v>
      </c>
      <c r="C2334" s="2" t="s">
        <v>4986</v>
      </c>
      <c r="D2334" s="3" t="s">
        <v>4421</v>
      </c>
      <c r="E2334" s="2" t="s">
        <v>4422</v>
      </c>
      <c r="F2334" s="2" t="s">
        <v>4986</v>
      </c>
      <c r="G2334" s="2"/>
      <c r="H2334" s="2" t="s">
        <v>4988</v>
      </c>
    </row>
    <row r="2335" spans="1:8">
      <c r="A2335" s="3" t="s">
        <v>2865</v>
      </c>
      <c r="B2335" s="2" t="s">
        <v>2866</v>
      </c>
      <c r="C2335" s="2" t="s">
        <v>4986</v>
      </c>
      <c r="D2335" s="3" t="s">
        <v>4626</v>
      </c>
      <c r="E2335" s="2" t="s">
        <v>4627</v>
      </c>
      <c r="F2335" s="2" t="s">
        <v>4986</v>
      </c>
      <c r="G2335" s="2"/>
      <c r="H2335" s="2" t="s">
        <v>4988</v>
      </c>
    </row>
    <row r="2336" spans="1:8">
      <c r="A2336" s="3" t="s">
        <v>2867</v>
      </c>
      <c r="B2336" s="2" t="s">
        <v>2868</v>
      </c>
      <c r="C2336" s="2" t="s">
        <v>4987</v>
      </c>
      <c r="D2336" s="3" t="s">
        <v>4626</v>
      </c>
      <c r="E2336" s="2" t="s">
        <v>4627</v>
      </c>
      <c r="F2336" s="2" t="s">
        <v>4986</v>
      </c>
      <c r="G2336" s="2"/>
      <c r="H2336" s="2" t="s">
        <v>4988</v>
      </c>
    </row>
    <row r="2337" spans="1:8">
      <c r="A2337" s="3" t="s">
        <v>2869</v>
      </c>
      <c r="B2337" s="2" t="s">
        <v>2870</v>
      </c>
      <c r="C2337" s="2" t="s">
        <v>4987</v>
      </c>
      <c r="D2337" s="3" t="s">
        <v>4650</v>
      </c>
      <c r="E2337" s="2" t="s">
        <v>4651</v>
      </c>
      <c r="F2337" s="2" t="s">
        <v>4986</v>
      </c>
      <c r="G2337" s="2"/>
      <c r="H2337" s="2" t="s">
        <v>4988</v>
      </c>
    </row>
    <row r="2338" spans="1:8">
      <c r="A2338" s="3" t="s">
        <v>2871</v>
      </c>
      <c r="B2338" s="2" t="s">
        <v>2872</v>
      </c>
      <c r="C2338" s="2" t="s">
        <v>4987</v>
      </c>
      <c r="D2338" s="3" t="s">
        <v>4650</v>
      </c>
      <c r="E2338" s="2" t="s">
        <v>4651</v>
      </c>
      <c r="F2338" s="2" t="s">
        <v>4986</v>
      </c>
      <c r="G2338" s="2"/>
      <c r="H2338" s="2" t="s">
        <v>4988</v>
      </c>
    </row>
    <row r="2339" spans="1:8">
      <c r="A2339" s="3" t="s">
        <v>2873</v>
      </c>
      <c r="B2339" s="2" t="s">
        <v>2874</v>
      </c>
      <c r="C2339" s="2" t="s">
        <v>4987</v>
      </c>
      <c r="D2339" s="3" t="s">
        <v>4652</v>
      </c>
      <c r="E2339" s="2" t="s">
        <v>4653</v>
      </c>
      <c r="F2339" s="2" t="s">
        <v>4987</v>
      </c>
      <c r="G2339" s="2"/>
      <c r="H2339" s="2" t="s">
        <v>4988</v>
      </c>
    </row>
    <row r="2340" spans="1:8">
      <c r="A2340" s="3" t="s">
        <v>2875</v>
      </c>
      <c r="B2340" s="2" t="s">
        <v>2876</v>
      </c>
      <c r="C2340" s="2" t="s">
        <v>4987</v>
      </c>
      <c r="D2340" s="3" t="s">
        <v>4654</v>
      </c>
      <c r="E2340" s="2" t="s">
        <v>4655</v>
      </c>
      <c r="F2340" s="2" t="s">
        <v>4987</v>
      </c>
      <c r="G2340" s="2"/>
      <c r="H2340" s="2" t="s">
        <v>4988</v>
      </c>
    </row>
    <row r="2341" spans="1:8">
      <c r="A2341" s="3" t="s">
        <v>2877</v>
      </c>
      <c r="B2341" s="2" t="s">
        <v>2878</v>
      </c>
      <c r="C2341" s="2" t="s">
        <v>4987</v>
      </c>
      <c r="D2341" s="3" t="s">
        <v>4658</v>
      </c>
      <c r="E2341" s="2" t="s">
        <v>4659</v>
      </c>
      <c r="F2341" s="2" t="s">
        <v>4986</v>
      </c>
      <c r="G2341" s="2"/>
      <c r="H2341" s="2" t="s">
        <v>4988</v>
      </c>
    </row>
    <row r="2342" spans="1:8">
      <c r="A2342" s="3" t="s">
        <v>2879</v>
      </c>
      <c r="B2342" s="2" t="s">
        <v>2880</v>
      </c>
      <c r="C2342" s="2" t="s">
        <v>4987</v>
      </c>
      <c r="D2342" s="3" t="s">
        <v>4656</v>
      </c>
      <c r="E2342" s="2" t="s">
        <v>4657</v>
      </c>
      <c r="F2342" s="2" t="s">
        <v>4987</v>
      </c>
      <c r="G2342" s="2"/>
      <c r="H2342" s="2" t="s">
        <v>4988</v>
      </c>
    </row>
    <row r="2343" spans="1:8">
      <c r="A2343" s="3" t="s">
        <v>2881</v>
      </c>
      <c r="B2343" s="2" t="s">
        <v>2882</v>
      </c>
      <c r="C2343" s="2" t="s">
        <v>4987</v>
      </c>
      <c r="D2343" s="3" t="s">
        <v>4658</v>
      </c>
      <c r="E2343" s="2" t="s">
        <v>4659</v>
      </c>
      <c r="F2343" s="2" t="s">
        <v>4986</v>
      </c>
      <c r="G2343" s="2"/>
      <c r="H2343" s="2" t="s">
        <v>4988</v>
      </c>
    </row>
    <row r="2344" spans="1:8">
      <c r="A2344" s="3" t="s">
        <v>2883</v>
      </c>
      <c r="B2344" s="2" t="s">
        <v>2884</v>
      </c>
      <c r="C2344" s="2" t="s">
        <v>4987</v>
      </c>
      <c r="D2344" s="3" t="s">
        <v>2883</v>
      </c>
      <c r="E2344" s="2" t="s">
        <v>4660</v>
      </c>
      <c r="F2344" s="2" t="s">
        <v>4987</v>
      </c>
      <c r="G2344" s="2"/>
      <c r="H2344" s="2" t="s">
        <v>4988</v>
      </c>
    </row>
    <row r="2345" spans="1:8">
      <c r="A2345" s="3" t="s">
        <v>2885</v>
      </c>
      <c r="B2345" s="2" t="s">
        <v>2886</v>
      </c>
      <c r="C2345" s="2" t="s">
        <v>4987</v>
      </c>
      <c r="D2345" s="3" t="s">
        <v>2885</v>
      </c>
      <c r="E2345" s="2" t="s">
        <v>4661</v>
      </c>
      <c r="F2345" s="2" t="s">
        <v>4987</v>
      </c>
      <c r="G2345" s="2"/>
      <c r="H2345" s="2" t="s">
        <v>4988</v>
      </c>
    </row>
    <row r="2346" spans="1:8">
      <c r="A2346" s="3" t="s">
        <v>2887</v>
      </c>
      <c r="B2346" s="2" t="s">
        <v>2888</v>
      </c>
      <c r="C2346" s="2" t="s">
        <v>4987</v>
      </c>
      <c r="D2346" s="3" t="s">
        <v>2887</v>
      </c>
      <c r="E2346" s="2" t="s">
        <v>4662</v>
      </c>
      <c r="F2346" s="2" t="s">
        <v>4987</v>
      </c>
      <c r="G2346" s="2"/>
      <c r="H2346" s="2" t="s">
        <v>4988</v>
      </c>
    </row>
    <row r="2347" spans="1:8">
      <c r="A2347" s="3" t="s">
        <v>2889</v>
      </c>
      <c r="B2347" s="2" t="s">
        <v>2890</v>
      </c>
      <c r="C2347" s="2" t="s">
        <v>4987</v>
      </c>
      <c r="D2347" s="3" t="s">
        <v>2889</v>
      </c>
      <c r="E2347" s="2" t="s">
        <v>4663</v>
      </c>
      <c r="F2347" s="2" t="s">
        <v>4986</v>
      </c>
      <c r="G2347" s="2"/>
      <c r="H2347" s="2" t="s">
        <v>4988</v>
      </c>
    </row>
    <row r="2348" spans="1:8">
      <c r="A2348" s="3" t="s">
        <v>2891</v>
      </c>
      <c r="B2348" s="2" t="s">
        <v>2892</v>
      </c>
      <c r="C2348" s="2" t="s">
        <v>4987</v>
      </c>
      <c r="D2348" s="3" t="s">
        <v>2891</v>
      </c>
      <c r="E2348" s="2" t="s">
        <v>4664</v>
      </c>
      <c r="F2348" s="2" t="s">
        <v>4987</v>
      </c>
      <c r="G2348" s="2"/>
      <c r="H2348" s="2" t="s">
        <v>4988</v>
      </c>
    </row>
    <row r="2349" spans="1:8">
      <c r="A2349" s="3" t="s">
        <v>2893</v>
      </c>
      <c r="B2349" s="2" t="s">
        <v>2894</v>
      </c>
      <c r="C2349" s="2" t="s">
        <v>4986</v>
      </c>
      <c r="D2349" s="3" t="s">
        <v>4421</v>
      </c>
      <c r="E2349" s="2" t="s">
        <v>4422</v>
      </c>
      <c r="F2349" s="2" t="s">
        <v>4986</v>
      </c>
      <c r="G2349" s="2"/>
      <c r="H2349" s="2" t="s">
        <v>4988</v>
      </c>
    </row>
    <row r="2350" spans="1:8">
      <c r="A2350" s="3" t="s">
        <v>2893</v>
      </c>
      <c r="B2350" s="2" t="s">
        <v>2894</v>
      </c>
      <c r="C2350" s="2" t="s">
        <v>4986</v>
      </c>
      <c r="D2350" s="3" t="s">
        <v>4526</v>
      </c>
      <c r="E2350" s="2" t="s">
        <v>4527</v>
      </c>
      <c r="F2350" s="2" t="s">
        <v>4986</v>
      </c>
      <c r="G2350" s="2"/>
      <c r="H2350" s="2" t="s">
        <v>4988</v>
      </c>
    </row>
    <row r="2351" spans="1:8">
      <c r="A2351" s="3" t="s">
        <v>2893</v>
      </c>
      <c r="B2351" s="2" t="s">
        <v>2894</v>
      </c>
      <c r="C2351" s="2" t="s">
        <v>4986</v>
      </c>
      <c r="D2351" s="3" t="s">
        <v>4535</v>
      </c>
      <c r="E2351" s="2" t="s">
        <v>4536</v>
      </c>
      <c r="F2351" s="2" t="s">
        <v>4986</v>
      </c>
      <c r="G2351" s="2"/>
      <c r="H2351" s="2" t="s">
        <v>4988</v>
      </c>
    </row>
    <row r="2352" spans="1:8">
      <c r="A2352" s="3" t="s">
        <v>2893</v>
      </c>
      <c r="B2352" s="2" t="s">
        <v>2894</v>
      </c>
      <c r="C2352" s="2" t="s">
        <v>4986</v>
      </c>
      <c r="D2352" s="3" t="s">
        <v>4545</v>
      </c>
      <c r="E2352" s="2" t="s">
        <v>4546</v>
      </c>
      <c r="F2352" s="2" t="s">
        <v>4986</v>
      </c>
      <c r="G2352" s="2"/>
      <c r="H2352" s="2" t="s">
        <v>4988</v>
      </c>
    </row>
    <row r="2353" spans="1:8">
      <c r="A2353" s="3" t="s">
        <v>2893</v>
      </c>
      <c r="B2353" s="2" t="s">
        <v>2894</v>
      </c>
      <c r="C2353" s="2" t="s">
        <v>4986</v>
      </c>
      <c r="D2353" s="3" t="s">
        <v>4547</v>
      </c>
      <c r="E2353" s="2" t="s">
        <v>4548</v>
      </c>
      <c r="F2353" s="2" t="s">
        <v>4986</v>
      </c>
      <c r="G2353" s="2"/>
      <c r="H2353" s="2" t="s">
        <v>4988</v>
      </c>
    </row>
    <row r="2354" spans="1:8">
      <c r="A2354" s="3" t="s">
        <v>2893</v>
      </c>
      <c r="B2354" s="2" t="s">
        <v>2894</v>
      </c>
      <c r="C2354" s="2" t="s">
        <v>4986</v>
      </c>
      <c r="D2354" s="3" t="s">
        <v>2778</v>
      </c>
      <c r="E2354" s="2" t="s">
        <v>4605</v>
      </c>
      <c r="F2354" s="2" t="s">
        <v>4986</v>
      </c>
      <c r="G2354" s="2" t="s">
        <v>233</v>
      </c>
      <c r="H2354" s="2" t="s">
        <v>4988</v>
      </c>
    </row>
    <row r="2355" spans="1:8">
      <c r="A2355" s="3" t="s">
        <v>2893</v>
      </c>
      <c r="B2355" s="2" t="s">
        <v>2894</v>
      </c>
      <c r="C2355" s="2" t="s">
        <v>4986</v>
      </c>
      <c r="D2355" s="3" t="s">
        <v>4690</v>
      </c>
      <c r="E2355" s="2" t="s">
        <v>4691</v>
      </c>
      <c r="F2355" s="2" t="s">
        <v>4986</v>
      </c>
      <c r="G2355" s="2"/>
      <c r="H2355" s="2" t="s">
        <v>4988</v>
      </c>
    </row>
    <row r="2356" spans="1:8">
      <c r="A2356" s="3" t="s">
        <v>2895</v>
      </c>
      <c r="B2356" s="2" t="s">
        <v>2896</v>
      </c>
      <c r="C2356" s="2" t="s">
        <v>4987</v>
      </c>
      <c r="D2356" s="3" t="s">
        <v>4665</v>
      </c>
      <c r="E2356" s="2" t="s">
        <v>4666</v>
      </c>
      <c r="F2356" s="2" t="s">
        <v>4986</v>
      </c>
      <c r="G2356" s="2"/>
      <c r="H2356" s="2" t="s">
        <v>4988</v>
      </c>
    </row>
    <row r="2357" spans="1:8">
      <c r="A2357" s="3" t="s">
        <v>2897</v>
      </c>
      <c r="B2357" s="2" t="s">
        <v>2898</v>
      </c>
      <c r="C2357" s="2" t="s">
        <v>4987</v>
      </c>
      <c r="D2357" s="3" t="s">
        <v>4667</v>
      </c>
      <c r="E2357" s="2" t="s">
        <v>4668</v>
      </c>
      <c r="F2357" s="2" t="s">
        <v>4987</v>
      </c>
      <c r="G2357" s="2"/>
      <c r="H2357" s="2" t="s">
        <v>4988</v>
      </c>
    </row>
    <row r="2358" spans="1:8">
      <c r="A2358" s="3" t="s">
        <v>2899</v>
      </c>
      <c r="B2358" s="2" t="s">
        <v>2900</v>
      </c>
      <c r="C2358" s="2" t="s">
        <v>4987</v>
      </c>
      <c r="D2358" s="3" t="s">
        <v>4669</v>
      </c>
      <c r="E2358" s="2" t="s">
        <v>4670</v>
      </c>
      <c r="F2358" s="2" t="s">
        <v>4986</v>
      </c>
      <c r="G2358" s="2"/>
      <c r="H2358" s="2" t="s">
        <v>4988</v>
      </c>
    </row>
    <row r="2359" spans="1:8">
      <c r="A2359" s="3" t="s">
        <v>2901</v>
      </c>
      <c r="B2359" s="2" t="s">
        <v>2902</v>
      </c>
      <c r="C2359" s="2" t="s">
        <v>4987</v>
      </c>
      <c r="D2359" s="3" t="s">
        <v>4671</v>
      </c>
      <c r="E2359" s="2" t="s">
        <v>4672</v>
      </c>
      <c r="F2359" s="2" t="s">
        <v>4987</v>
      </c>
      <c r="G2359" s="2"/>
      <c r="H2359" s="2" t="s">
        <v>4988</v>
      </c>
    </row>
    <row r="2360" spans="1:8">
      <c r="A2360" s="3" t="s">
        <v>2903</v>
      </c>
      <c r="B2360" s="2" t="s">
        <v>2904</v>
      </c>
      <c r="C2360" s="2" t="s">
        <v>4986</v>
      </c>
      <c r="D2360" s="3" t="s">
        <v>4665</v>
      </c>
      <c r="E2360" s="2" t="s">
        <v>4666</v>
      </c>
      <c r="F2360" s="2" t="s">
        <v>4986</v>
      </c>
      <c r="G2360" s="2" t="s">
        <v>233</v>
      </c>
      <c r="H2360" s="2" t="s">
        <v>4988</v>
      </c>
    </row>
    <row r="2361" spans="1:8">
      <c r="A2361" s="3" t="s">
        <v>2903</v>
      </c>
      <c r="B2361" s="2" t="s">
        <v>2904</v>
      </c>
      <c r="C2361" s="2" t="s">
        <v>4986</v>
      </c>
      <c r="D2361" s="3" t="s">
        <v>4669</v>
      </c>
      <c r="E2361" s="2" t="s">
        <v>4670</v>
      </c>
      <c r="F2361" s="2" t="s">
        <v>4986</v>
      </c>
      <c r="G2361" s="2" t="s">
        <v>233</v>
      </c>
      <c r="H2361" s="2" t="s">
        <v>4988</v>
      </c>
    </row>
    <row r="2362" spans="1:8">
      <c r="A2362" s="3" t="s">
        <v>2903</v>
      </c>
      <c r="B2362" s="2" t="s">
        <v>2904</v>
      </c>
      <c r="C2362" s="2" t="s">
        <v>4986</v>
      </c>
      <c r="D2362" s="3" t="s">
        <v>4690</v>
      </c>
      <c r="E2362" s="2" t="s">
        <v>4691</v>
      </c>
      <c r="F2362" s="2" t="s">
        <v>4986</v>
      </c>
      <c r="G2362" s="2"/>
      <c r="H2362" s="2" t="s">
        <v>4988</v>
      </c>
    </row>
    <row r="2363" spans="1:8">
      <c r="A2363" s="3" t="s">
        <v>2905</v>
      </c>
      <c r="B2363" s="2" t="s">
        <v>2906</v>
      </c>
      <c r="C2363" s="2" t="s">
        <v>4986</v>
      </c>
      <c r="D2363" s="3" t="s">
        <v>4665</v>
      </c>
      <c r="E2363" s="2" t="s">
        <v>4666</v>
      </c>
      <c r="F2363" s="2" t="s">
        <v>4986</v>
      </c>
      <c r="G2363" s="2" t="s">
        <v>233</v>
      </c>
      <c r="H2363" s="2" t="s">
        <v>4988</v>
      </c>
    </row>
    <row r="2364" spans="1:8">
      <c r="A2364" s="3" t="s">
        <v>2905</v>
      </c>
      <c r="B2364" s="2" t="s">
        <v>2906</v>
      </c>
      <c r="C2364" s="2" t="s">
        <v>4986</v>
      </c>
      <c r="D2364" s="3" t="s">
        <v>4669</v>
      </c>
      <c r="E2364" s="2" t="s">
        <v>4670</v>
      </c>
      <c r="F2364" s="2" t="s">
        <v>4986</v>
      </c>
      <c r="G2364" s="2" t="s">
        <v>233</v>
      </c>
      <c r="H2364" s="2" t="s">
        <v>4988</v>
      </c>
    </row>
    <row r="2365" spans="1:8">
      <c r="A2365" s="3" t="s">
        <v>2905</v>
      </c>
      <c r="B2365" s="2" t="s">
        <v>2906</v>
      </c>
      <c r="C2365" s="2" t="s">
        <v>4986</v>
      </c>
      <c r="D2365" s="3" t="s">
        <v>4690</v>
      </c>
      <c r="E2365" s="2" t="s">
        <v>4691</v>
      </c>
      <c r="F2365" s="2" t="s">
        <v>4986</v>
      </c>
      <c r="G2365" s="2"/>
      <c r="H2365" s="2" t="s">
        <v>4988</v>
      </c>
    </row>
    <row r="2366" spans="1:8">
      <c r="A2366" s="3" t="s">
        <v>2907</v>
      </c>
      <c r="B2366" s="2" t="s">
        <v>2908</v>
      </c>
      <c r="C2366" s="2" t="s">
        <v>4987</v>
      </c>
      <c r="D2366" s="3" t="s">
        <v>4690</v>
      </c>
      <c r="E2366" s="2" t="s">
        <v>4691</v>
      </c>
      <c r="F2366" s="2" t="s">
        <v>4986</v>
      </c>
      <c r="G2366" s="2"/>
      <c r="H2366" s="2" t="s">
        <v>4988</v>
      </c>
    </row>
    <row r="2367" spans="1:8">
      <c r="A2367" s="3" t="s">
        <v>2909</v>
      </c>
      <c r="B2367" s="2" t="s">
        <v>2910</v>
      </c>
      <c r="C2367" s="2" t="s">
        <v>4987</v>
      </c>
      <c r="D2367" s="3" t="s">
        <v>4673</v>
      </c>
      <c r="E2367" s="2" t="s">
        <v>4674</v>
      </c>
      <c r="F2367" s="2" t="s">
        <v>4987</v>
      </c>
      <c r="G2367" s="2"/>
      <c r="H2367" s="2" t="s">
        <v>4988</v>
      </c>
    </row>
    <row r="2368" spans="1:8">
      <c r="A2368" s="3" t="s">
        <v>2911</v>
      </c>
      <c r="B2368" s="2" t="s">
        <v>2912</v>
      </c>
      <c r="C2368" s="2" t="s">
        <v>4987</v>
      </c>
      <c r="D2368" s="3" t="s">
        <v>4675</v>
      </c>
      <c r="E2368" s="2" t="s">
        <v>4676</v>
      </c>
      <c r="F2368" s="2" t="s">
        <v>4986</v>
      </c>
      <c r="G2368" s="2"/>
      <c r="H2368" s="2" t="s">
        <v>4988</v>
      </c>
    </row>
    <row r="2369" spans="1:8">
      <c r="A2369" s="3" t="s">
        <v>2913</v>
      </c>
      <c r="B2369" s="2" t="s">
        <v>2914</v>
      </c>
      <c r="C2369" s="2" t="s">
        <v>4987</v>
      </c>
      <c r="D2369" s="3" t="s">
        <v>4677</v>
      </c>
      <c r="E2369" s="2" t="s">
        <v>4678</v>
      </c>
      <c r="F2369" s="2" t="s">
        <v>4987</v>
      </c>
      <c r="G2369" s="2"/>
      <c r="H2369" s="2" t="s">
        <v>4988</v>
      </c>
    </row>
    <row r="2370" spans="1:8">
      <c r="A2370" s="3" t="s">
        <v>2915</v>
      </c>
      <c r="B2370" s="2" t="s">
        <v>2916</v>
      </c>
      <c r="C2370" s="2" t="s">
        <v>4987</v>
      </c>
      <c r="D2370" s="3" t="s">
        <v>4679</v>
      </c>
      <c r="E2370" s="2" t="s">
        <v>4680</v>
      </c>
      <c r="F2370" s="2" t="s">
        <v>4987</v>
      </c>
      <c r="G2370" s="2"/>
      <c r="H2370" s="2" t="s">
        <v>4988</v>
      </c>
    </row>
    <row r="2371" spans="1:8">
      <c r="A2371" s="3" t="s">
        <v>2917</v>
      </c>
      <c r="B2371" s="2" t="s">
        <v>2918</v>
      </c>
      <c r="C2371" s="2" t="s">
        <v>4987</v>
      </c>
      <c r="D2371" s="3" t="s">
        <v>4681</v>
      </c>
      <c r="E2371" s="2" t="s">
        <v>4682</v>
      </c>
      <c r="F2371" s="2" t="s">
        <v>4987</v>
      </c>
      <c r="G2371" s="2"/>
      <c r="H2371" s="2" t="s">
        <v>4988</v>
      </c>
    </row>
    <row r="2372" spans="1:8">
      <c r="A2372" s="3" t="s">
        <v>2919</v>
      </c>
      <c r="B2372" s="2" t="s">
        <v>2920</v>
      </c>
      <c r="C2372" s="2" t="s">
        <v>4987</v>
      </c>
      <c r="D2372" s="3" t="s">
        <v>4690</v>
      </c>
      <c r="E2372" s="2" t="s">
        <v>4691</v>
      </c>
      <c r="F2372" s="2" t="s">
        <v>4986</v>
      </c>
      <c r="G2372" s="2"/>
      <c r="H2372" s="2" t="s">
        <v>4988</v>
      </c>
    </row>
    <row r="2373" spans="1:8">
      <c r="A2373" s="3" t="s">
        <v>2921</v>
      </c>
      <c r="B2373" s="2" t="s">
        <v>2922</v>
      </c>
      <c r="C2373" s="2" t="s">
        <v>4987</v>
      </c>
      <c r="D2373" s="3" t="s">
        <v>4690</v>
      </c>
      <c r="E2373" s="2" t="s">
        <v>4691</v>
      </c>
      <c r="F2373" s="2" t="s">
        <v>4986</v>
      </c>
      <c r="G2373" s="2"/>
      <c r="H2373" s="2" t="s">
        <v>4988</v>
      </c>
    </row>
    <row r="2374" spans="1:8">
      <c r="A2374" s="3" t="s">
        <v>2923</v>
      </c>
      <c r="B2374" s="2" t="s">
        <v>2924</v>
      </c>
      <c r="C2374" s="2" t="s">
        <v>4987</v>
      </c>
      <c r="D2374" s="3" t="s">
        <v>4683</v>
      </c>
      <c r="E2374" s="2" t="s">
        <v>2924</v>
      </c>
      <c r="F2374" s="2" t="s">
        <v>4987</v>
      </c>
      <c r="G2374" s="2"/>
      <c r="H2374" s="2" t="s">
        <v>4988</v>
      </c>
    </row>
    <row r="2375" spans="1:8">
      <c r="A2375" s="3" t="s">
        <v>2925</v>
      </c>
      <c r="B2375" s="2" t="s">
        <v>2926</v>
      </c>
      <c r="C2375" s="2" t="s">
        <v>4987</v>
      </c>
      <c r="D2375" s="3" t="s">
        <v>4684</v>
      </c>
      <c r="E2375" s="2" t="s">
        <v>4685</v>
      </c>
      <c r="F2375" s="2" t="s">
        <v>4987</v>
      </c>
      <c r="G2375" s="2"/>
      <c r="H2375" s="2" t="s">
        <v>4988</v>
      </c>
    </row>
    <row r="2376" spans="1:8">
      <c r="A2376" s="3" t="s">
        <v>2927</v>
      </c>
      <c r="B2376" s="2" t="s">
        <v>2928</v>
      </c>
      <c r="C2376" s="2" t="s">
        <v>4986</v>
      </c>
      <c r="D2376" s="3" t="s">
        <v>4688</v>
      </c>
      <c r="E2376" s="2" t="s">
        <v>4689</v>
      </c>
      <c r="F2376" s="2" t="s">
        <v>4987</v>
      </c>
      <c r="G2376" s="2"/>
      <c r="H2376" s="2" t="s">
        <v>4988</v>
      </c>
    </row>
    <row r="2377" spans="1:8">
      <c r="A2377" s="3" t="s">
        <v>2927</v>
      </c>
      <c r="B2377" s="2" t="s">
        <v>2928</v>
      </c>
      <c r="C2377" s="2" t="s">
        <v>4986</v>
      </c>
      <c r="D2377" s="3" t="s">
        <v>4690</v>
      </c>
      <c r="E2377" s="2" t="s">
        <v>4691</v>
      </c>
      <c r="F2377" s="2" t="s">
        <v>4986</v>
      </c>
      <c r="G2377" s="2"/>
      <c r="H2377" s="2" t="s">
        <v>4988</v>
      </c>
    </row>
    <row r="2378" spans="1:8">
      <c r="A2378" s="3" t="s">
        <v>2929</v>
      </c>
      <c r="B2378" s="2" t="s">
        <v>2930</v>
      </c>
      <c r="C2378" s="2" t="s">
        <v>4987</v>
      </c>
      <c r="D2378" s="3" t="s">
        <v>4690</v>
      </c>
      <c r="E2378" s="2" t="s">
        <v>4691</v>
      </c>
      <c r="F2378" s="2" t="s">
        <v>4986</v>
      </c>
      <c r="G2378" s="2"/>
      <c r="H2378" s="2" t="s">
        <v>4988</v>
      </c>
    </row>
    <row r="2379" spans="1:8">
      <c r="A2379" s="3" t="s">
        <v>2931</v>
      </c>
      <c r="B2379" s="2" t="s">
        <v>2932</v>
      </c>
      <c r="C2379" s="2" t="s">
        <v>4986</v>
      </c>
      <c r="D2379" s="3" t="s">
        <v>4686</v>
      </c>
      <c r="E2379" s="2" t="s">
        <v>4687</v>
      </c>
      <c r="F2379" s="2" t="s">
        <v>4987</v>
      </c>
      <c r="G2379" s="2"/>
      <c r="H2379" s="2" t="s">
        <v>4988</v>
      </c>
    </row>
    <row r="2380" spans="1:8">
      <c r="A2380" s="3" t="s">
        <v>2931</v>
      </c>
      <c r="B2380" s="2" t="s">
        <v>2932</v>
      </c>
      <c r="C2380" s="2" t="s">
        <v>4986</v>
      </c>
      <c r="D2380" s="3" t="s">
        <v>4690</v>
      </c>
      <c r="E2380" s="2" t="s">
        <v>4691</v>
      </c>
      <c r="F2380" s="2" t="s">
        <v>4986</v>
      </c>
      <c r="G2380" s="2"/>
      <c r="H2380" s="2" t="s">
        <v>4988</v>
      </c>
    </row>
    <row r="2381" spans="1:8">
      <c r="A2381" s="3" t="s">
        <v>2933</v>
      </c>
      <c r="B2381" s="2" t="s">
        <v>2934</v>
      </c>
      <c r="C2381" s="2" t="s">
        <v>4987</v>
      </c>
      <c r="D2381" s="3" t="s">
        <v>2933</v>
      </c>
      <c r="E2381" s="2" t="s">
        <v>2934</v>
      </c>
      <c r="F2381" s="2" t="s">
        <v>4987</v>
      </c>
      <c r="G2381" s="2"/>
      <c r="H2381" s="2" t="s">
        <v>4988</v>
      </c>
    </row>
    <row r="2382" spans="1:8">
      <c r="A2382" s="3" t="s">
        <v>2935</v>
      </c>
      <c r="B2382" s="2" t="s">
        <v>2936</v>
      </c>
      <c r="C2382" s="2" t="s">
        <v>4986</v>
      </c>
      <c r="D2382" s="3" t="s">
        <v>2935</v>
      </c>
      <c r="E2382" s="2" t="s">
        <v>4692</v>
      </c>
      <c r="F2382" s="2" t="s">
        <v>4987</v>
      </c>
      <c r="G2382" s="2"/>
      <c r="H2382" s="2" t="s">
        <v>4988</v>
      </c>
    </row>
    <row r="2383" spans="1:8">
      <c r="A2383" s="3" t="s">
        <v>2935</v>
      </c>
      <c r="B2383" s="2" t="s">
        <v>2936</v>
      </c>
      <c r="C2383" s="2" t="s">
        <v>4986</v>
      </c>
      <c r="D2383" s="3" t="s">
        <v>2937</v>
      </c>
      <c r="E2383" s="2" t="s">
        <v>4693</v>
      </c>
      <c r="F2383" s="2" t="s">
        <v>4986</v>
      </c>
      <c r="G2383" s="2"/>
      <c r="H2383" s="2" t="s">
        <v>4988</v>
      </c>
    </row>
    <row r="2384" spans="1:8">
      <c r="A2384" s="3" t="s">
        <v>2935</v>
      </c>
      <c r="B2384" s="2" t="s">
        <v>2936</v>
      </c>
      <c r="C2384" s="2" t="s">
        <v>4986</v>
      </c>
      <c r="D2384" s="3" t="s">
        <v>2959</v>
      </c>
      <c r="E2384" s="2" t="s">
        <v>4708</v>
      </c>
      <c r="F2384" s="2" t="s">
        <v>4986</v>
      </c>
      <c r="G2384" s="2"/>
      <c r="H2384" s="2" t="s">
        <v>4988</v>
      </c>
    </row>
    <row r="2385" spans="1:8">
      <c r="A2385" s="3" t="s">
        <v>2937</v>
      </c>
      <c r="B2385" s="2" t="s">
        <v>2938</v>
      </c>
      <c r="C2385" s="2" t="s">
        <v>4986</v>
      </c>
      <c r="D2385" s="3" t="s">
        <v>2937</v>
      </c>
      <c r="E2385" s="2" t="s">
        <v>4693</v>
      </c>
      <c r="F2385" s="2" t="s">
        <v>4986</v>
      </c>
      <c r="G2385" s="2"/>
      <c r="H2385" s="2" t="s">
        <v>4988</v>
      </c>
    </row>
    <row r="2386" spans="1:8">
      <c r="A2386" s="3" t="s">
        <v>2937</v>
      </c>
      <c r="B2386" s="2" t="s">
        <v>2938</v>
      </c>
      <c r="C2386" s="2" t="s">
        <v>4986</v>
      </c>
      <c r="D2386" s="3" t="s">
        <v>2959</v>
      </c>
      <c r="E2386" s="2" t="s">
        <v>4708</v>
      </c>
      <c r="F2386" s="2" t="s">
        <v>4986</v>
      </c>
      <c r="G2386" s="2"/>
      <c r="H2386" s="2" t="s">
        <v>4988</v>
      </c>
    </row>
    <row r="2387" spans="1:8">
      <c r="A2387" s="3" t="s">
        <v>2939</v>
      </c>
      <c r="B2387" s="2" t="s">
        <v>2940</v>
      </c>
      <c r="C2387" s="2" t="s">
        <v>4987</v>
      </c>
      <c r="D2387" s="3" t="s">
        <v>2939</v>
      </c>
      <c r="E2387" s="2" t="s">
        <v>4694</v>
      </c>
      <c r="F2387" s="2" t="s">
        <v>4987</v>
      </c>
      <c r="G2387" s="2"/>
      <c r="H2387" s="2" t="s">
        <v>4988</v>
      </c>
    </row>
    <row r="2388" spans="1:8">
      <c r="A2388" s="3" t="s">
        <v>2941</v>
      </c>
      <c r="B2388" s="2" t="s">
        <v>2942</v>
      </c>
      <c r="C2388" s="2" t="s">
        <v>4987</v>
      </c>
      <c r="D2388" s="3" t="s">
        <v>2941</v>
      </c>
      <c r="E2388" s="2" t="s">
        <v>4695</v>
      </c>
      <c r="F2388" s="2" t="s">
        <v>4987</v>
      </c>
      <c r="G2388" s="2"/>
      <c r="H2388" s="2" t="s">
        <v>4988</v>
      </c>
    </row>
    <row r="2389" spans="1:8">
      <c r="A2389" s="3" t="s">
        <v>2943</v>
      </c>
      <c r="B2389" s="2" t="s">
        <v>2944</v>
      </c>
      <c r="C2389" s="2" t="s">
        <v>4987</v>
      </c>
      <c r="D2389" s="3" t="s">
        <v>2943</v>
      </c>
      <c r="E2389" s="2" t="s">
        <v>4696</v>
      </c>
      <c r="F2389" s="2" t="s">
        <v>4986</v>
      </c>
      <c r="G2389" s="2"/>
      <c r="H2389" s="2" t="s">
        <v>4988</v>
      </c>
    </row>
    <row r="2390" spans="1:8">
      <c r="A2390" s="3" t="s">
        <v>2945</v>
      </c>
      <c r="B2390" s="2" t="s">
        <v>2946</v>
      </c>
      <c r="C2390" s="2" t="s">
        <v>4987</v>
      </c>
      <c r="D2390" s="3" t="s">
        <v>4699</v>
      </c>
      <c r="E2390" s="2" t="s">
        <v>4700</v>
      </c>
      <c r="F2390" s="2" t="s">
        <v>4987</v>
      </c>
      <c r="G2390" s="2"/>
      <c r="H2390" s="2" t="s">
        <v>4988</v>
      </c>
    </row>
    <row r="2391" spans="1:8">
      <c r="A2391" s="3" t="s">
        <v>2947</v>
      </c>
      <c r="B2391" s="2" t="s">
        <v>2948</v>
      </c>
      <c r="C2391" s="2" t="s">
        <v>4986</v>
      </c>
      <c r="D2391" s="3" t="s">
        <v>4697</v>
      </c>
      <c r="E2391" s="2" t="s">
        <v>4698</v>
      </c>
      <c r="F2391" s="2" t="s">
        <v>4987</v>
      </c>
      <c r="G2391" s="2"/>
      <c r="H2391" s="2" t="s">
        <v>4988</v>
      </c>
    </row>
    <row r="2392" spans="1:8">
      <c r="A2392" s="3" t="s">
        <v>2947</v>
      </c>
      <c r="B2392" s="2" t="s">
        <v>2948</v>
      </c>
      <c r="C2392" s="2" t="s">
        <v>4986</v>
      </c>
      <c r="D2392" s="3" t="s">
        <v>4701</v>
      </c>
      <c r="E2392" s="2" t="s">
        <v>4702</v>
      </c>
      <c r="F2392" s="2" t="s">
        <v>4987</v>
      </c>
      <c r="G2392" s="2"/>
      <c r="H2392" s="2" t="s">
        <v>4988</v>
      </c>
    </row>
    <row r="2393" spans="1:8">
      <c r="A2393" s="3" t="s">
        <v>2949</v>
      </c>
      <c r="B2393" s="2" t="s">
        <v>2950</v>
      </c>
      <c r="C2393" s="2" t="s">
        <v>4987</v>
      </c>
      <c r="D2393" s="3" t="s">
        <v>2949</v>
      </c>
      <c r="E2393" s="2" t="s">
        <v>4703</v>
      </c>
      <c r="F2393" s="2" t="s">
        <v>4987</v>
      </c>
      <c r="G2393" s="2"/>
      <c r="H2393" s="2" t="s">
        <v>4988</v>
      </c>
    </row>
    <row r="2394" spans="1:8">
      <c r="A2394" s="3" t="s">
        <v>2951</v>
      </c>
      <c r="B2394" s="2" t="s">
        <v>2952</v>
      </c>
      <c r="C2394" s="2" t="s">
        <v>4987</v>
      </c>
      <c r="D2394" s="3" t="s">
        <v>2951</v>
      </c>
      <c r="E2394" s="2" t="s">
        <v>4704</v>
      </c>
      <c r="F2394" s="2" t="s">
        <v>4987</v>
      </c>
      <c r="G2394" s="2"/>
      <c r="H2394" s="2" t="s">
        <v>4988</v>
      </c>
    </row>
    <row r="2395" spans="1:8">
      <c r="A2395" s="3" t="s">
        <v>2953</v>
      </c>
      <c r="B2395" s="2" t="s">
        <v>2954</v>
      </c>
      <c r="C2395" s="2" t="s">
        <v>4987</v>
      </c>
      <c r="D2395" s="3" t="s">
        <v>2953</v>
      </c>
      <c r="E2395" s="2" t="s">
        <v>4705</v>
      </c>
      <c r="F2395" s="2" t="s">
        <v>4987</v>
      </c>
      <c r="G2395" s="2"/>
      <c r="H2395" s="2" t="s">
        <v>4988</v>
      </c>
    </row>
    <row r="2396" spans="1:8">
      <c r="A2396" s="3" t="s">
        <v>2955</v>
      </c>
      <c r="B2396" s="2" t="s">
        <v>2956</v>
      </c>
      <c r="C2396" s="2" t="s">
        <v>4987</v>
      </c>
      <c r="D2396" s="3" t="s">
        <v>2955</v>
      </c>
      <c r="E2396" s="2" t="s">
        <v>4706</v>
      </c>
      <c r="F2396" s="2" t="s">
        <v>4987</v>
      </c>
      <c r="G2396" s="2"/>
      <c r="H2396" s="2" t="s">
        <v>4988</v>
      </c>
    </row>
    <row r="2397" spans="1:8">
      <c r="A2397" s="3" t="s">
        <v>2957</v>
      </c>
      <c r="B2397" s="2" t="s">
        <v>2958</v>
      </c>
      <c r="C2397" s="2" t="s">
        <v>4987</v>
      </c>
      <c r="D2397" s="3" t="s">
        <v>2957</v>
      </c>
      <c r="E2397" s="2" t="s">
        <v>4707</v>
      </c>
      <c r="F2397" s="2" t="s">
        <v>4987</v>
      </c>
      <c r="G2397" s="2"/>
      <c r="H2397" s="2" t="s">
        <v>4988</v>
      </c>
    </row>
    <row r="2398" spans="1:8">
      <c r="A2398" s="3" t="s">
        <v>2959</v>
      </c>
      <c r="B2398" s="2" t="s">
        <v>2960</v>
      </c>
      <c r="C2398" s="2" t="s">
        <v>4987</v>
      </c>
      <c r="D2398" s="3" t="s">
        <v>2959</v>
      </c>
      <c r="E2398" s="2" t="s">
        <v>4708</v>
      </c>
      <c r="F2398" s="2" t="s">
        <v>4986</v>
      </c>
      <c r="G2398" s="2"/>
      <c r="H2398" s="2" t="s">
        <v>4988</v>
      </c>
    </row>
    <row r="2399" spans="1:8">
      <c r="A2399" s="3" t="s">
        <v>2961</v>
      </c>
      <c r="B2399" s="2" t="s">
        <v>2962</v>
      </c>
      <c r="C2399" s="2" t="s">
        <v>4987</v>
      </c>
      <c r="D2399" s="3" t="s">
        <v>4711</v>
      </c>
      <c r="E2399" s="2" t="s">
        <v>4712</v>
      </c>
      <c r="F2399" s="2" t="s">
        <v>4987</v>
      </c>
      <c r="G2399" s="2"/>
      <c r="H2399" s="2" t="s">
        <v>4988</v>
      </c>
    </row>
    <row r="2400" spans="1:8">
      <c r="A2400" s="3" t="s">
        <v>2963</v>
      </c>
      <c r="B2400" s="2" t="s">
        <v>2964</v>
      </c>
      <c r="C2400" s="2" t="s">
        <v>4986</v>
      </c>
      <c r="D2400" s="3" t="s">
        <v>4713</v>
      </c>
      <c r="E2400" s="2" t="s">
        <v>4714</v>
      </c>
      <c r="F2400" s="2" t="s">
        <v>4987</v>
      </c>
      <c r="G2400" s="2"/>
      <c r="H2400" s="2" t="s">
        <v>4988</v>
      </c>
    </row>
    <row r="2401" spans="1:8">
      <c r="A2401" s="3" t="s">
        <v>2963</v>
      </c>
      <c r="B2401" s="2" t="s">
        <v>2964</v>
      </c>
      <c r="C2401" s="2" t="s">
        <v>4986</v>
      </c>
      <c r="D2401" s="3" t="s">
        <v>4865</v>
      </c>
      <c r="E2401" s="2" t="s">
        <v>4866</v>
      </c>
      <c r="F2401" s="2" t="s">
        <v>4986</v>
      </c>
      <c r="G2401" s="2"/>
      <c r="H2401" s="2" t="s">
        <v>4988</v>
      </c>
    </row>
    <row r="2402" spans="1:8">
      <c r="A2402" s="3" t="s">
        <v>2965</v>
      </c>
      <c r="B2402" s="2" t="s">
        <v>2966</v>
      </c>
      <c r="C2402" s="2" t="s">
        <v>4986</v>
      </c>
      <c r="D2402" s="3" t="s">
        <v>2961</v>
      </c>
      <c r="E2402" s="2" t="s">
        <v>4709</v>
      </c>
      <c r="F2402" s="2" t="s">
        <v>4987</v>
      </c>
      <c r="G2402" s="2"/>
      <c r="H2402" s="2" t="s">
        <v>4988</v>
      </c>
    </row>
    <row r="2403" spans="1:8">
      <c r="A2403" s="3" t="s">
        <v>2965</v>
      </c>
      <c r="B2403" s="2" t="s">
        <v>2966</v>
      </c>
      <c r="C2403" s="2" t="s">
        <v>4986</v>
      </c>
      <c r="D2403" s="3" t="s">
        <v>2963</v>
      </c>
      <c r="E2403" s="2" t="s">
        <v>4710</v>
      </c>
      <c r="F2403" s="2" t="s">
        <v>4987</v>
      </c>
      <c r="G2403" s="2"/>
      <c r="H2403" s="2" t="s">
        <v>4988</v>
      </c>
    </row>
    <row r="2404" spans="1:8">
      <c r="A2404" s="3" t="s">
        <v>2965</v>
      </c>
      <c r="B2404" s="2" t="s">
        <v>2966</v>
      </c>
      <c r="C2404" s="2" t="s">
        <v>4986</v>
      </c>
      <c r="D2404" s="3" t="s">
        <v>2965</v>
      </c>
      <c r="E2404" s="2" t="s">
        <v>4715</v>
      </c>
      <c r="F2404" s="2" t="s">
        <v>4987</v>
      </c>
      <c r="G2404" s="2"/>
      <c r="H2404" s="2" t="s">
        <v>4988</v>
      </c>
    </row>
    <row r="2405" spans="1:8">
      <c r="A2405" s="3" t="s">
        <v>2967</v>
      </c>
      <c r="B2405" s="2" t="s">
        <v>2968</v>
      </c>
      <c r="C2405" s="2" t="s">
        <v>4987</v>
      </c>
      <c r="D2405" s="3" t="s">
        <v>2967</v>
      </c>
      <c r="E2405" s="2" t="s">
        <v>4716</v>
      </c>
      <c r="F2405" s="2" t="s">
        <v>4987</v>
      </c>
      <c r="G2405" s="2"/>
      <c r="H2405" s="2" t="s">
        <v>4988</v>
      </c>
    </row>
    <row r="2406" spans="1:8">
      <c r="A2406" s="3" t="s">
        <v>2969</v>
      </c>
      <c r="B2406" s="2" t="s">
        <v>2970</v>
      </c>
      <c r="C2406" s="2" t="s">
        <v>4986</v>
      </c>
      <c r="D2406" s="3" t="s">
        <v>4421</v>
      </c>
      <c r="E2406" s="2" t="s">
        <v>4422</v>
      </c>
      <c r="F2406" s="2" t="s">
        <v>4986</v>
      </c>
      <c r="G2406" s="2"/>
      <c r="H2406" s="2" t="s">
        <v>4988</v>
      </c>
    </row>
    <row r="2407" spans="1:8">
      <c r="A2407" s="3" t="s">
        <v>2969</v>
      </c>
      <c r="B2407" s="2" t="s">
        <v>2970</v>
      </c>
      <c r="C2407" s="2" t="s">
        <v>4986</v>
      </c>
      <c r="D2407" s="3" t="s">
        <v>4526</v>
      </c>
      <c r="E2407" s="2" t="s">
        <v>4527</v>
      </c>
      <c r="F2407" s="2" t="s">
        <v>4986</v>
      </c>
      <c r="G2407" s="2"/>
      <c r="H2407" s="2" t="s">
        <v>4988</v>
      </c>
    </row>
    <row r="2408" spans="1:8">
      <c r="A2408" s="3" t="s">
        <v>2969</v>
      </c>
      <c r="B2408" s="2" t="s">
        <v>2970</v>
      </c>
      <c r="C2408" s="2" t="s">
        <v>4986</v>
      </c>
      <c r="D2408" s="3" t="s">
        <v>4535</v>
      </c>
      <c r="E2408" s="2" t="s">
        <v>4536</v>
      </c>
      <c r="F2408" s="2" t="s">
        <v>4986</v>
      </c>
      <c r="G2408" s="2"/>
      <c r="H2408" s="2" t="s">
        <v>4988</v>
      </c>
    </row>
    <row r="2409" spans="1:8">
      <c r="A2409" s="3" t="s">
        <v>2969</v>
      </c>
      <c r="B2409" s="2" t="s">
        <v>2970</v>
      </c>
      <c r="C2409" s="2" t="s">
        <v>4986</v>
      </c>
      <c r="D2409" s="3" t="s">
        <v>4545</v>
      </c>
      <c r="E2409" s="2" t="s">
        <v>4546</v>
      </c>
      <c r="F2409" s="2" t="s">
        <v>4986</v>
      </c>
      <c r="G2409" s="2"/>
      <c r="H2409" s="2" t="s">
        <v>4988</v>
      </c>
    </row>
    <row r="2410" spans="1:8">
      <c r="A2410" s="3" t="s">
        <v>2969</v>
      </c>
      <c r="B2410" s="2" t="s">
        <v>2970</v>
      </c>
      <c r="C2410" s="2" t="s">
        <v>4986</v>
      </c>
      <c r="D2410" s="3" t="s">
        <v>4547</v>
      </c>
      <c r="E2410" s="2" t="s">
        <v>4548</v>
      </c>
      <c r="F2410" s="2" t="s">
        <v>4986</v>
      </c>
      <c r="G2410" s="2"/>
      <c r="H2410" s="2" t="s">
        <v>4988</v>
      </c>
    </row>
    <row r="2411" spans="1:8">
      <c r="A2411" s="3" t="s">
        <v>2969</v>
      </c>
      <c r="B2411" s="2" t="s">
        <v>2970</v>
      </c>
      <c r="C2411" s="2" t="s">
        <v>4986</v>
      </c>
      <c r="D2411" s="3" t="s">
        <v>2977</v>
      </c>
      <c r="E2411" s="2" t="s">
        <v>4721</v>
      </c>
      <c r="F2411" s="2" t="s">
        <v>4986</v>
      </c>
      <c r="G2411" s="2"/>
      <c r="H2411" s="2" t="s">
        <v>4988</v>
      </c>
    </row>
    <row r="2412" spans="1:8">
      <c r="A2412" s="3" t="s">
        <v>2969</v>
      </c>
      <c r="B2412" s="2" t="s">
        <v>2970</v>
      </c>
      <c r="C2412" s="2" t="s">
        <v>4986</v>
      </c>
      <c r="D2412" s="3" t="s">
        <v>4725</v>
      </c>
      <c r="E2412" s="2" t="s">
        <v>4726</v>
      </c>
      <c r="F2412" s="2" t="s">
        <v>4986</v>
      </c>
      <c r="G2412" s="2"/>
      <c r="H2412" s="2" t="s">
        <v>4988</v>
      </c>
    </row>
    <row r="2413" spans="1:8">
      <c r="A2413" s="3" t="s">
        <v>2969</v>
      </c>
      <c r="B2413" s="2" t="s">
        <v>2970</v>
      </c>
      <c r="C2413" s="2" t="s">
        <v>4986</v>
      </c>
      <c r="D2413" s="3" t="s">
        <v>3051</v>
      </c>
      <c r="E2413" s="2" t="s">
        <v>4770</v>
      </c>
      <c r="F2413" s="2" t="s">
        <v>4986</v>
      </c>
      <c r="G2413" s="2"/>
      <c r="H2413" s="2" t="s">
        <v>4988</v>
      </c>
    </row>
    <row r="2414" spans="1:8">
      <c r="A2414" s="3" t="s">
        <v>2971</v>
      </c>
      <c r="B2414" s="2" t="s">
        <v>2972</v>
      </c>
      <c r="C2414" s="2" t="s">
        <v>4986</v>
      </c>
      <c r="D2414" s="3" t="s">
        <v>4421</v>
      </c>
      <c r="E2414" s="2" t="s">
        <v>4422</v>
      </c>
      <c r="F2414" s="2" t="s">
        <v>4986</v>
      </c>
      <c r="G2414" s="2"/>
      <c r="H2414" s="2" t="s">
        <v>4988</v>
      </c>
    </row>
    <row r="2415" spans="1:8">
      <c r="A2415" s="3" t="s">
        <v>2971</v>
      </c>
      <c r="B2415" s="2" t="s">
        <v>2972</v>
      </c>
      <c r="C2415" s="2" t="s">
        <v>4986</v>
      </c>
      <c r="D2415" s="3" t="s">
        <v>4526</v>
      </c>
      <c r="E2415" s="2" t="s">
        <v>4527</v>
      </c>
      <c r="F2415" s="2" t="s">
        <v>4986</v>
      </c>
      <c r="G2415" s="2"/>
      <c r="H2415" s="2" t="s">
        <v>4988</v>
      </c>
    </row>
    <row r="2416" spans="1:8">
      <c r="A2416" s="3" t="s">
        <v>2971</v>
      </c>
      <c r="B2416" s="2" t="s">
        <v>2972</v>
      </c>
      <c r="C2416" s="2" t="s">
        <v>4986</v>
      </c>
      <c r="D2416" s="3" t="s">
        <v>4535</v>
      </c>
      <c r="E2416" s="2" t="s">
        <v>4536</v>
      </c>
      <c r="F2416" s="2" t="s">
        <v>4986</v>
      </c>
      <c r="G2416" s="2"/>
      <c r="H2416" s="2" t="s">
        <v>4988</v>
      </c>
    </row>
    <row r="2417" spans="1:8">
      <c r="A2417" s="3" t="s">
        <v>2971</v>
      </c>
      <c r="B2417" s="2" t="s">
        <v>2972</v>
      </c>
      <c r="C2417" s="2" t="s">
        <v>4986</v>
      </c>
      <c r="D2417" s="3" t="s">
        <v>4545</v>
      </c>
      <c r="E2417" s="2" t="s">
        <v>4546</v>
      </c>
      <c r="F2417" s="2" t="s">
        <v>4986</v>
      </c>
      <c r="G2417" s="2"/>
      <c r="H2417" s="2" t="s">
        <v>4988</v>
      </c>
    </row>
    <row r="2418" spans="1:8">
      <c r="A2418" s="3" t="s">
        <v>2971</v>
      </c>
      <c r="B2418" s="2" t="s">
        <v>2972</v>
      </c>
      <c r="C2418" s="2" t="s">
        <v>4986</v>
      </c>
      <c r="D2418" s="3" t="s">
        <v>4547</v>
      </c>
      <c r="E2418" s="2" t="s">
        <v>4548</v>
      </c>
      <c r="F2418" s="2" t="s">
        <v>4986</v>
      </c>
      <c r="G2418" s="2"/>
      <c r="H2418" s="2" t="s">
        <v>4988</v>
      </c>
    </row>
    <row r="2419" spans="1:8">
      <c r="A2419" s="3" t="s">
        <v>2971</v>
      </c>
      <c r="B2419" s="2" t="s">
        <v>2972</v>
      </c>
      <c r="C2419" s="2" t="s">
        <v>4986</v>
      </c>
      <c r="D2419" s="3" t="s">
        <v>3051</v>
      </c>
      <c r="E2419" s="2" t="s">
        <v>4770</v>
      </c>
      <c r="F2419" s="2" t="s">
        <v>4986</v>
      </c>
      <c r="G2419" s="2"/>
      <c r="H2419" s="2" t="s">
        <v>4988</v>
      </c>
    </row>
    <row r="2420" spans="1:8">
      <c r="A2420" s="3" t="s">
        <v>2973</v>
      </c>
      <c r="B2420" s="2" t="s">
        <v>2974</v>
      </c>
      <c r="C2420" s="2" t="s">
        <v>4987</v>
      </c>
      <c r="D2420" s="3" t="s">
        <v>2973</v>
      </c>
      <c r="E2420" s="2" t="s">
        <v>4717</v>
      </c>
      <c r="F2420" s="2" t="s">
        <v>4987</v>
      </c>
      <c r="G2420" s="2"/>
      <c r="H2420" s="2" t="s">
        <v>4988</v>
      </c>
    </row>
    <row r="2421" spans="1:8">
      <c r="A2421" s="3" t="s">
        <v>2975</v>
      </c>
      <c r="B2421" s="2" t="s">
        <v>2976</v>
      </c>
      <c r="C2421" s="2" t="s">
        <v>4986</v>
      </c>
      <c r="D2421" s="3" t="s">
        <v>2975</v>
      </c>
      <c r="E2421" s="2" t="s">
        <v>4718</v>
      </c>
      <c r="F2421" s="2" t="s">
        <v>4987</v>
      </c>
      <c r="G2421" s="2"/>
      <c r="H2421" s="2" t="s">
        <v>4988</v>
      </c>
    </row>
    <row r="2422" spans="1:8">
      <c r="A2422" s="3" t="s">
        <v>2975</v>
      </c>
      <c r="B2422" s="2" t="s">
        <v>2976</v>
      </c>
      <c r="C2422" s="2" t="s">
        <v>4986</v>
      </c>
      <c r="D2422" s="3" t="s">
        <v>4719</v>
      </c>
      <c r="E2422" s="2" t="s">
        <v>4720</v>
      </c>
      <c r="F2422" s="2" t="s">
        <v>4987</v>
      </c>
      <c r="G2422" s="2"/>
      <c r="H2422" s="2" t="s">
        <v>4988</v>
      </c>
    </row>
    <row r="2423" spans="1:8">
      <c r="A2423" s="3" t="s">
        <v>2977</v>
      </c>
      <c r="B2423" s="2" t="s">
        <v>2978</v>
      </c>
      <c r="C2423" s="2" t="s">
        <v>4986</v>
      </c>
      <c r="D2423" s="3" t="s">
        <v>4421</v>
      </c>
      <c r="E2423" s="2" t="s">
        <v>4422</v>
      </c>
      <c r="F2423" s="2" t="s">
        <v>4986</v>
      </c>
      <c r="G2423" s="2"/>
      <c r="H2423" s="2" t="s">
        <v>4988</v>
      </c>
    </row>
    <row r="2424" spans="1:8">
      <c r="A2424" s="3" t="s">
        <v>2977</v>
      </c>
      <c r="B2424" s="2" t="s">
        <v>2978</v>
      </c>
      <c r="C2424" s="2" t="s">
        <v>4986</v>
      </c>
      <c r="D2424" s="3" t="s">
        <v>4526</v>
      </c>
      <c r="E2424" s="2" t="s">
        <v>4527</v>
      </c>
      <c r="F2424" s="2" t="s">
        <v>4986</v>
      </c>
      <c r="G2424" s="2"/>
      <c r="H2424" s="2" t="s">
        <v>4988</v>
      </c>
    </row>
    <row r="2425" spans="1:8">
      <c r="A2425" s="3" t="s">
        <v>2977</v>
      </c>
      <c r="B2425" s="2" t="s">
        <v>2978</v>
      </c>
      <c r="C2425" s="2" t="s">
        <v>4986</v>
      </c>
      <c r="D2425" s="3" t="s">
        <v>4535</v>
      </c>
      <c r="E2425" s="2" t="s">
        <v>4536</v>
      </c>
      <c r="F2425" s="2" t="s">
        <v>4986</v>
      </c>
      <c r="G2425" s="2"/>
      <c r="H2425" s="2" t="s">
        <v>4988</v>
      </c>
    </row>
    <row r="2426" spans="1:8">
      <c r="A2426" s="3" t="s">
        <v>2977</v>
      </c>
      <c r="B2426" s="2" t="s">
        <v>2978</v>
      </c>
      <c r="C2426" s="2" t="s">
        <v>4986</v>
      </c>
      <c r="D2426" s="3" t="s">
        <v>4545</v>
      </c>
      <c r="E2426" s="2" t="s">
        <v>4546</v>
      </c>
      <c r="F2426" s="2" t="s">
        <v>4986</v>
      </c>
      <c r="G2426" s="2"/>
      <c r="H2426" s="2" t="s">
        <v>4988</v>
      </c>
    </row>
    <row r="2427" spans="1:8">
      <c r="A2427" s="3" t="s">
        <v>2977</v>
      </c>
      <c r="B2427" s="2" t="s">
        <v>2978</v>
      </c>
      <c r="C2427" s="2" t="s">
        <v>4986</v>
      </c>
      <c r="D2427" s="3" t="s">
        <v>4547</v>
      </c>
      <c r="E2427" s="2" t="s">
        <v>4548</v>
      </c>
      <c r="F2427" s="2" t="s">
        <v>4986</v>
      </c>
      <c r="G2427" s="2"/>
      <c r="H2427" s="2" t="s">
        <v>4988</v>
      </c>
    </row>
    <row r="2428" spans="1:8">
      <c r="A2428" s="3" t="s">
        <v>2977</v>
      </c>
      <c r="B2428" s="2" t="s">
        <v>2978</v>
      </c>
      <c r="C2428" s="2" t="s">
        <v>4986</v>
      </c>
      <c r="D2428" s="3" t="s">
        <v>2977</v>
      </c>
      <c r="E2428" s="2" t="s">
        <v>4721</v>
      </c>
      <c r="F2428" s="2" t="s">
        <v>4986</v>
      </c>
      <c r="G2428" s="2"/>
      <c r="H2428" s="2" t="s">
        <v>4988</v>
      </c>
    </row>
    <row r="2429" spans="1:8">
      <c r="A2429" s="3" t="s">
        <v>2979</v>
      </c>
      <c r="B2429" s="2" t="s">
        <v>2980</v>
      </c>
      <c r="C2429" s="2" t="s">
        <v>4987</v>
      </c>
      <c r="D2429" s="3" t="s">
        <v>2979</v>
      </c>
      <c r="E2429" s="2" t="s">
        <v>4722</v>
      </c>
      <c r="F2429" s="2" t="s">
        <v>4987</v>
      </c>
      <c r="G2429" s="2"/>
      <c r="H2429" s="2" t="s">
        <v>4988</v>
      </c>
    </row>
    <row r="2430" spans="1:8">
      <c r="A2430" s="3" t="s">
        <v>2981</v>
      </c>
      <c r="B2430" s="2" t="s">
        <v>2982</v>
      </c>
      <c r="C2430" s="2" t="s">
        <v>4987</v>
      </c>
      <c r="D2430" s="3" t="s">
        <v>4727</v>
      </c>
      <c r="E2430" s="2" t="s">
        <v>4728</v>
      </c>
      <c r="F2430" s="2" t="s">
        <v>4986</v>
      </c>
      <c r="G2430" s="2"/>
      <c r="H2430" s="2" t="s">
        <v>4988</v>
      </c>
    </row>
    <row r="2431" spans="1:8">
      <c r="A2431" s="3" t="s">
        <v>2983</v>
      </c>
      <c r="B2431" s="2" t="s">
        <v>2984</v>
      </c>
      <c r="C2431" s="2" t="s">
        <v>4987</v>
      </c>
      <c r="D2431" s="3" t="s">
        <v>4727</v>
      </c>
      <c r="E2431" s="2" t="s">
        <v>4728</v>
      </c>
      <c r="F2431" s="2" t="s">
        <v>4986</v>
      </c>
      <c r="G2431" s="2"/>
      <c r="H2431" s="2" t="s">
        <v>4988</v>
      </c>
    </row>
    <row r="2432" spans="1:8">
      <c r="A2432" s="3" t="s">
        <v>2985</v>
      </c>
      <c r="B2432" s="2" t="s">
        <v>2986</v>
      </c>
      <c r="C2432" s="2" t="s">
        <v>4987</v>
      </c>
      <c r="D2432" s="3" t="s">
        <v>4727</v>
      </c>
      <c r="E2432" s="2" t="s">
        <v>4728</v>
      </c>
      <c r="F2432" s="2" t="s">
        <v>4986</v>
      </c>
      <c r="G2432" s="2"/>
      <c r="H2432" s="2" t="s">
        <v>4988</v>
      </c>
    </row>
    <row r="2433" spans="1:8">
      <c r="A2433" s="3" t="s">
        <v>2987</v>
      </c>
      <c r="B2433" s="2" t="s">
        <v>2988</v>
      </c>
      <c r="C2433" s="2" t="s">
        <v>4987</v>
      </c>
      <c r="D2433" s="3" t="s">
        <v>4725</v>
      </c>
      <c r="E2433" s="2" t="s">
        <v>4726</v>
      </c>
      <c r="F2433" s="2" t="s">
        <v>4986</v>
      </c>
      <c r="G2433" s="2"/>
      <c r="H2433" s="2" t="s">
        <v>4988</v>
      </c>
    </row>
    <row r="2434" spans="1:8">
      <c r="A2434" s="3" t="s">
        <v>2989</v>
      </c>
      <c r="B2434" s="2" t="s">
        <v>2990</v>
      </c>
      <c r="C2434" s="2" t="s">
        <v>4987</v>
      </c>
      <c r="D2434" s="3" t="s">
        <v>4733</v>
      </c>
      <c r="E2434" s="2" t="s">
        <v>4734</v>
      </c>
      <c r="F2434" s="2" t="s">
        <v>4986</v>
      </c>
      <c r="G2434" s="2"/>
      <c r="H2434" s="2" t="s">
        <v>4988</v>
      </c>
    </row>
    <row r="2435" spans="1:8">
      <c r="A2435" s="3" t="s">
        <v>2991</v>
      </c>
      <c r="B2435" s="2" t="s">
        <v>2992</v>
      </c>
      <c r="C2435" s="2" t="s">
        <v>4987</v>
      </c>
      <c r="D2435" s="3" t="s">
        <v>4733</v>
      </c>
      <c r="E2435" s="2" t="s">
        <v>4734</v>
      </c>
      <c r="F2435" s="2" t="s">
        <v>4986</v>
      </c>
      <c r="G2435" s="2"/>
      <c r="H2435" s="2" t="s">
        <v>4988</v>
      </c>
    </row>
    <row r="2436" spans="1:8">
      <c r="A2436" s="3" t="s">
        <v>2993</v>
      </c>
      <c r="B2436" s="2" t="s">
        <v>2994</v>
      </c>
      <c r="C2436" s="2" t="s">
        <v>4987</v>
      </c>
      <c r="D2436" s="3" t="s">
        <v>4733</v>
      </c>
      <c r="E2436" s="2" t="s">
        <v>4734</v>
      </c>
      <c r="F2436" s="2" t="s">
        <v>4986</v>
      </c>
      <c r="G2436" s="2"/>
      <c r="H2436" s="2" t="s">
        <v>4988</v>
      </c>
    </row>
    <row r="2437" spans="1:8">
      <c r="A2437" s="3" t="s">
        <v>2995</v>
      </c>
      <c r="B2437" s="2" t="s">
        <v>2996</v>
      </c>
      <c r="C2437" s="2" t="s">
        <v>4987</v>
      </c>
      <c r="D2437" s="3" t="s">
        <v>4733</v>
      </c>
      <c r="E2437" s="2" t="s">
        <v>4734</v>
      </c>
      <c r="F2437" s="2" t="s">
        <v>4986</v>
      </c>
      <c r="G2437" s="2"/>
      <c r="H2437" s="2" t="s">
        <v>4988</v>
      </c>
    </row>
    <row r="2438" spans="1:8">
      <c r="A2438" s="3" t="s">
        <v>2997</v>
      </c>
      <c r="B2438" s="2" t="s">
        <v>2998</v>
      </c>
      <c r="C2438" s="2" t="s">
        <v>4987</v>
      </c>
      <c r="D2438" s="3" t="s">
        <v>4729</v>
      </c>
      <c r="E2438" s="2" t="s">
        <v>4730</v>
      </c>
      <c r="F2438" s="2" t="s">
        <v>4986</v>
      </c>
      <c r="G2438" s="2"/>
      <c r="H2438" s="2" t="s">
        <v>4988</v>
      </c>
    </row>
    <row r="2439" spans="1:8">
      <c r="A2439" s="3" t="s">
        <v>2999</v>
      </c>
      <c r="B2439" s="2" t="s">
        <v>3000</v>
      </c>
      <c r="C2439" s="2" t="s">
        <v>4986</v>
      </c>
      <c r="D2439" s="3" t="s">
        <v>4729</v>
      </c>
      <c r="E2439" s="2" t="s">
        <v>4730</v>
      </c>
      <c r="F2439" s="2" t="s">
        <v>4986</v>
      </c>
      <c r="G2439" s="2"/>
      <c r="H2439" s="2" t="s">
        <v>4988</v>
      </c>
    </row>
    <row r="2440" spans="1:8">
      <c r="A2440" s="3" t="s">
        <v>2999</v>
      </c>
      <c r="B2440" s="2" t="s">
        <v>3000</v>
      </c>
      <c r="C2440" s="2" t="s">
        <v>4986</v>
      </c>
      <c r="D2440" s="3" t="s">
        <v>4731</v>
      </c>
      <c r="E2440" s="2" t="s">
        <v>4732</v>
      </c>
      <c r="F2440" s="2" t="s">
        <v>4986</v>
      </c>
      <c r="G2440" s="2"/>
      <c r="H2440" s="2" t="s">
        <v>4988</v>
      </c>
    </row>
    <row r="2441" spans="1:8">
      <c r="A2441" s="3" t="s">
        <v>3001</v>
      </c>
      <c r="B2441" s="2" t="s">
        <v>3002</v>
      </c>
      <c r="C2441" s="2" t="s">
        <v>4986</v>
      </c>
      <c r="D2441" s="3" t="s">
        <v>4675</v>
      </c>
      <c r="E2441" s="2" t="s">
        <v>4676</v>
      </c>
      <c r="F2441" s="2" t="s">
        <v>4986</v>
      </c>
      <c r="G2441" s="2"/>
      <c r="H2441" s="2" t="s">
        <v>4988</v>
      </c>
    </row>
    <row r="2442" spans="1:8">
      <c r="A2442" s="3" t="s">
        <v>3001</v>
      </c>
      <c r="B2442" s="2" t="s">
        <v>3002</v>
      </c>
      <c r="C2442" s="2" t="s">
        <v>4986</v>
      </c>
      <c r="D2442" s="3" t="s">
        <v>4731</v>
      </c>
      <c r="E2442" s="2" t="s">
        <v>4732</v>
      </c>
      <c r="F2442" s="2" t="s">
        <v>4986</v>
      </c>
      <c r="G2442" s="2"/>
      <c r="H2442" s="2" t="s">
        <v>4988</v>
      </c>
    </row>
    <row r="2443" spans="1:8">
      <c r="A2443" s="3" t="s">
        <v>3003</v>
      </c>
      <c r="B2443" s="2" t="s">
        <v>3004</v>
      </c>
      <c r="C2443" s="2" t="s">
        <v>4987</v>
      </c>
      <c r="D2443" s="3" t="s">
        <v>3003</v>
      </c>
      <c r="E2443" s="2" t="s">
        <v>4735</v>
      </c>
      <c r="F2443" s="2" t="s">
        <v>4987</v>
      </c>
      <c r="G2443" s="2"/>
      <c r="H2443" s="2" t="s">
        <v>4988</v>
      </c>
    </row>
    <row r="2444" spans="1:8">
      <c r="A2444" s="3" t="s">
        <v>3005</v>
      </c>
      <c r="B2444" s="2" t="s">
        <v>3006</v>
      </c>
      <c r="C2444" s="2" t="s">
        <v>4986</v>
      </c>
      <c r="D2444" s="3" t="s">
        <v>3005</v>
      </c>
      <c r="E2444" s="2" t="s">
        <v>4736</v>
      </c>
      <c r="F2444" s="2" t="s">
        <v>4986</v>
      </c>
      <c r="G2444" s="2"/>
      <c r="H2444" s="2" t="s">
        <v>4988</v>
      </c>
    </row>
    <row r="2445" spans="1:8">
      <c r="A2445" s="3" t="s">
        <v>3005</v>
      </c>
      <c r="B2445" s="2" t="s">
        <v>3006</v>
      </c>
      <c r="C2445" s="2" t="s">
        <v>4986</v>
      </c>
      <c r="D2445" s="3" t="s">
        <v>4961</v>
      </c>
      <c r="E2445" s="2" t="s">
        <v>4962</v>
      </c>
      <c r="F2445" s="2" t="s">
        <v>4987</v>
      </c>
      <c r="G2445" s="2"/>
      <c r="H2445" s="2" t="s">
        <v>4988</v>
      </c>
    </row>
    <row r="2446" spans="1:8">
      <c r="A2446" s="3" t="s">
        <v>3007</v>
      </c>
      <c r="B2446" s="2" t="s">
        <v>3008</v>
      </c>
      <c r="C2446" s="2" t="s">
        <v>4987</v>
      </c>
      <c r="D2446" s="3" t="s">
        <v>3007</v>
      </c>
      <c r="E2446" s="2" t="s">
        <v>4737</v>
      </c>
      <c r="F2446" s="2" t="s">
        <v>4987</v>
      </c>
      <c r="G2446" s="2"/>
      <c r="H2446" s="2" t="s">
        <v>4988</v>
      </c>
    </row>
    <row r="2447" spans="1:8">
      <c r="A2447" s="3" t="s">
        <v>3009</v>
      </c>
      <c r="B2447" s="2" t="s">
        <v>3010</v>
      </c>
      <c r="C2447" s="2" t="s">
        <v>4986</v>
      </c>
      <c r="D2447" s="3" t="s">
        <v>4003</v>
      </c>
      <c r="E2447" s="2" t="s">
        <v>4004</v>
      </c>
      <c r="F2447" s="2" t="s">
        <v>4986</v>
      </c>
      <c r="G2447" s="2"/>
      <c r="H2447" s="2" t="s">
        <v>4988</v>
      </c>
    </row>
    <row r="2448" spans="1:8">
      <c r="A2448" s="3" t="s">
        <v>3009</v>
      </c>
      <c r="B2448" s="2" t="s">
        <v>3010</v>
      </c>
      <c r="C2448" s="2" t="s">
        <v>4986</v>
      </c>
      <c r="D2448" s="3" t="s">
        <v>1932</v>
      </c>
      <c r="E2448" s="2" t="s">
        <v>4005</v>
      </c>
      <c r="F2448" s="2" t="s">
        <v>4987</v>
      </c>
      <c r="G2448" s="2"/>
      <c r="H2448" s="2" t="s">
        <v>4988</v>
      </c>
    </row>
    <row r="2449" spans="1:8">
      <c r="A2449" s="3" t="s">
        <v>3009</v>
      </c>
      <c r="B2449" s="2" t="s">
        <v>3010</v>
      </c>
      <c r="C2449" s="2" t="s">
        <v>4986</v>
      </c>
      <c r="D2449" s="3" t="s">
        <v>4738</v>
      </c>
      <c r="E2449" s="2" t="s">
        <v>4739</v>
      </c>
      <c r="F2449" s="2" t="s">
        <v>4987</v>
      </c>
      <c r="G2449" s="2"/>
      <c r="H2449" s="2" t="s">
        <v>4988</v>
      </c>
    </row>
    <row r="2450" spans="1:8">
      <c r="A2450" s="3" t="s">
        <v>3011</v>
      </c>
      <c r="B2450" s="2" t="s">
        <v>3012</v>
      </c>
      <c r="C2450" s="2" t="s">
        <v>4987</v>
      </c>
      <c r="D2450" s="3" t="s">
        <v>4740</v>
      </c>
      <c r="E2450" s="2" t="s">
        <v>4741</v>
      </c>
      <c r="F2450" s="2" t="s">
        <v>4987</v>
      </c>
      <c r="G2450" s="2"/>
      <c r="H2450" s="2" t="s">
        <v>4988</v>
      </c>
    </row>
    <row r="2451" spans="1:8">
      <c r="A2451" s="3" t="s">
        <v>3013</v>
      </c>
      <c r="B2451" s="2" t="s">
        <v>3014</v>
      </c>
      <c r="C2451" s="2" t="s">
        <v>4987</v>
      </c>
      <c r="D2451" s="3" t="s">
        <v>4742</v>
      </c>
      <c r="E2451" s="2" t="s">
        <v>4743</v>
      </c>
      <c r="F2451" s="2" t="s">
        <v>4987</v>
      </c>
      <c r="G2451" s="2"/>
      <c r="H2451" s="2" t="s">
        <v>4988</v>
      </c>
    </row>
    <row r="2452" spans="1:8">
      <c r="A2452" s="3" t="s">
        <v>3015</v>
      </c>
      <c r="B2452" s="2" t="s">
        <v>3016</v>
      </c>
      <c r="C2452" s="2" t="s">
        <v>4987</v>
      </c>
      <c r="D2452" s="3" t="s">
        <v>4744</v>
      </c>
      <c r="E2452" s="2" t="s">
        <v>4745</v>
      </c>
      <c r="F2452" s="2" t="s">
        <v>4987</v>
      </c>
      <c r="G2452" s="2"/>
      <c r="H2452" s="2" t="s">
        <v>4988</v>
      </c>
    </row>
    <row r="2453" spans="1:8">
      <c r="A2453" s="3" t="s">
        <v>3017</v>
      </c>
      <c r="B2453" s="2" t="s">
        <v>3018</v>
      </c>
      <c r="C2453" s="2" t="s">
        <v>4987</v>
      </c>
      <c r="D2453" s="3" t="s">
        <v>3017</v>
      </c>
      <c r="E2453" s="2" t="s">
        <v>4746</v>
      </c>
      <c r="F2453" s="2" t="s">
        <v>4987</v>
      </c>
      <c r="G2453" s="2"/>
      <c r="H2453" s="2" t="s">
        <v>4988</v>
      </c>
    </row>
    <row r="2454" spans="1:8">
      <c r="A2454" s="3" t="s">
        <v>3019</v>
      </c>
      <c r="B2454" s="2" t="s">
        <v>3020</v>
      </c>
      <c r="C2454" s="2" t="s">
        <v>4986</v>
      </c>
      <c r="D2454" s="3" t="s">
        <v>2808</v>
      </c>
      <c r="E2454" s="2" t="s">
        <v>4625</v>
      </c>
      <c r="F2454" s="2" t="s">
        <v>4986</v>
      </c>
      <c r="G2454" s="2"/>
      <c r="H2454" s="2" t="s">
        <v>4988</v>
      </c>
    </row>
    <row r="2455" spans="1:8">
      <c r="A2455" s="3" t="s">
        <v>3019</v>
      </c>
      <c r="B2455" s="2" t="s">
        <v>3020</v>
      </c>
      <c r="C2455" s="2" t="s">
        <v>4986</v>
      </c>
      <c r="D2455" s="3" t="s">
        <v>489</v>
      </c>
      <c r="E2455" s="2" t="s">
        <v>4630</v>
      </c>
      <c r="F2455" s="2" t="s">
        <v>4986</v>
      </c>
      <c r="G2455" s="2"/>
      <c r="H2455" s="2" t="s">
        <v>4988</v>
      </c>
    </row>
    <row r="2456" spans="1:8">
      <c r="A2456" s="3" t="s">
        <v>3019</v>
      </c>
      <c r="B2456" s="2" t="s">
        <v>3020</v>
      </c>
      <c r="C2456" s="2" t="s">
        <v>4986</v>
      </c>
      <c r="D2456" s="3" t="s">
        <v>4747</v>
      </c>
      <c r="E2456" s="2" t="s">
        <v>4748</v>
      </c>
      <c r="F2456" s="2" t="s">
        <v>4987</v>
      </c>
      <c r="G2456" s="2"/>
      <c r="H2456" s="2" t="s">
        <v>4988</v>
      </c>
    </row>
    <row r="2457" spans="1:8">
      <c r="A2457" s="3" t="s">
        <v>3019</v>
      </c>
      <c r="B2457" s="2" t="s">
        <v>3020</v>
      </c>
      <c r="C2457" s="2" t="s">
        <v>4986</v>
      </c>
      <c r="D2457" s="3" t="s">
        <v>4749</v>
      </c>
      <c r="E2457" s="2" t="s">
        <v>4750</v>
      </c>
      <c r="F2457" s="2" t="s">
        <v>4986</v>
      </c>
      <c r="G2457" s="2"/>
      <c r="H2457" s="2" t="s">
        <v>4988</v>
      </c>
    </row>
    <row r="2458" spans="1:8">
      <c r="A2458" s="3" t="s">
        <v>3019</v>
      </c>
      <c r="B2458" s="2" t="s">
        <v>3020</v>
      </c>
      <c r="C2458" s="2" t="s">
        <v>4986</v>
      </c>
      <c r="D2458" s="3" t="s">
        <v>4751</v>
      </c>
      <c r="E2458" s="2" t="s">
        <v>4752</v>
      </c>
      <c r="F2458" s="2" t="s">
        <v>4987</v>
      </c>
      <c r="G2458" s="2"/>
      <c r="H2458" s="2" t="s">
        <v>4988</v>
      </c>
    </row>
    <row r="2459" spans="1:8">
      <c r="A2459" s="3" t="s">
        <v>3019</v>
      </c>
      <c r="B2459" s="2" t="s">
        <v>3020</v>
      </c>
      <c r="C2459" s="2" t="s">
        <v>4986</v>
      </c>
      <c r="D2459" s="3" t="s">
        <v>4753</v>
      </c>
      <c r="E2459" s="2" t="s">
        <v>4754</v>
      </c>
      <c r="F2459" s="2" t="s">
        <v>4986</v>
      </c>
      <c r="G2459" s="2"/>
      <c r="H2459" s="2" t="s">
        <v>4988</v>
      </c>
    </row>
    <row r="2460" spans="1:8">
      <c r="A2460" s="3" t="s">
        <v>3021</v>
      </c>
      <c r="B2460" s="2" t="s">
        <v>3022</v>
      </c>
      <c r="C2460" s="2" t="s">
        <v>4987</v>
      </c>
      <c r="D2460" s="3" t="s">
        <v>3021</v>
      </c>
      <c r="E2460" s="2" t="s">
        <v>3022</v>
      </c>
      <c r="F2460" s="2" t="s">
        <v>4987</v>
      </c>
      <c r="G2460" s="2"/>
      <c r="H2460" s="2" t="s">
        <v>4988</v>
      </c>
    </row>
    <row r="2461" spans="1:8">
      <c r="A2461" s="3" t="s">
        <v>3023</v>
      </c>
      <c r="B2461" s="2" t="s">
        <v>3024</v>
      </c>
      <c r="C2461" s="2" t="s">
        <v>4987</v>
      </c>
      <c r="D2461" s="3" t="s">
        <v>4755</v>
      </c>
      <c r="E2461" s="2" t="s">
        <v>4756</v>
      </c>
      <c r="F2461" s="2" t="s">
        <v>4986</v>
      </c>
      <c r="G2461" s="2"/>
      <c r="H2461" s="2" t="s">
        <v>4988</v>
      </c>
    </row>
    <row r="2462" spans="1:8">
      <c r="A2462" s="3" t="s">
        <v>3025</v>
      </c>
      <c r="B2462" s="2" t="s">
        <v>3026</v>
      </c>
      <c r="C2462" s="2" t="s">
        <v>4987</v>
      </c>
      <c r="D2462" s="3" t="s">
        <v>4755</v>
      </c>
      <c r="E2462" s="2" t="s">
        <v>4756</v>
      </c>
      <c r="F2462" s="2" t="s">
        <v>4986</v>
      </c>
      <c r="G2462" s="2"/>
      <c r="H2462" s="2" t="s">
        <v>4988</v>
      </c>
    </row>
    <row r="2463" spans="1:8">
      <c r="A2463" s="3" t="s">
        <v>3027</v>
      </c>
      <c r="B2463" s="2" t="s">
        <v>3028</v>
      </c>
      <c r="C2463" s="2" t="s">
        <v>4987</v>
      </c>
      <c r="D2463" s="3" t="s">
        <v>4755</v>
      </c>
      <c r="E2463" s="2" t="s">
        <v>4756</v>
      </c>
      <c r="F2463" s="2" t="s">
        <v>4986</v>
      </c>
      <c r="G2463" s="2"/>
      <c r="H2463" s="2" t="s">
        <v>4988</v>
      </c>
    </row>
    <row r="2464" spans="1:8">
      <c r="A2464" s="3" t="s">
        <v>3029</v>
      </c>
      <c r="B2464" s="2" t="s">
        <v>3030</v>
      </c>
      <c r="C2464" s="2" t="s">
        <v>4987</v>
      </c>
      <c r="D2464" s="3" t="s">
        <v>4755</v>
      </c>
      <c r="E2464" s="2" t="s">
        <v>4756</v>
      </c>
      <c r="F2464" s="2" t="s">
        <v>4986</v>
      </c>
      <c r="G2464" s="2"/>
      <c r="H2464" s="2" t="s">
        <v>4988</v>
      </c>
    </row>
    <row r="2465" spans="1:8">
      <c r="A2465" s="3" t="s">
        <v>3031</v>
      </c>
      <c r="B2465" s="2" t="s">
        <v>3032</v>
      </c>
      <c r="C2465" s="2" t="s">
        <v>4987</v>
      </c>
      <c r="D2465" s="3" t="s">
        <v>4755</v>
      </c>
      <c r="E2465" s="2" t="s">
        <v>4756</v>
      </c>
      <c r="F2465" s="2" t="s">
        <v>4986</v>
      </c>
      <c r="G2465" s="2"/>
      <c r="H2465" s="2" t="s">
        <v>4988</v>
      </c>
    </row>
    <row r="2466" spans="1:8">
      <c r="A2466" s="3" t="s">
        <v>3033</v>
      </c>
      <c r="B2466" s="2" t="s">
        <v>3034</v>
      </c>
      <c r="C2466" s="2" t="s">
        <v>4987</v>
      </c>
      <c r="D2466" s="3" t="s">
        <v>4723</v>
      </c>
      <c r="E2466" s="2" t="s">
        <v>4724</v>
      </c>
      <c r="F2466" s="2" t="s">
        <v>4987</v>
      </c>
      <c r="G2466" s="2"/>
      <c r="H2466" s="2" t="s">
        <v>4988</v>
      </c>
    </row>
    <row r="2467" spans="1:8">
      <c r="A2467" s="3" t="s">
        <v>3035</v>
      </c>
      <c r="B2467" s="2" t="s">
        <v>3036</v>
      </c>
      <c r="C2467" s="2" t="s">
        <v>4986</v>
      </c>
      <c r="D2467" s="3" t="s">
        <v>4421</v>
      </c>
      <c r="E2467" s="2" t="s">
        <v>4422</v>
      </c>
      <c r="F2467" s="2" t="s">
        <v>4986</v>
      </c>
      <c r="G2467" s="2"/>
      <c r="H2467" s="2" t="s">
        <v>4988</v>
      </c>
    </row>
    <row r="2468" spans="1:8">
      <c r="A2468" s="3" t="s">
        <v>3035</v>
      </c>
      <c r="B2468" s="2" t="s">
        <v>3036</v>
      </c>
      <c r="C2468" s="2" t="s">
        <v>4986</v>
      </c>
      <c r="D2468" s="3" t="s">
        <v>4526</v>
      </c>
      <c r="E2468" s="2" t="s">
        <v>4527</v>
      </c>
      <c r="F2468" s="2" t="s">
        <v>4986</v>
      </c>
      <c r="G2468" s="2"/>
      <c r="H2468" s="2" t="s">
        <v>4988</v>
      </c>
    </row>
    <row r="2469" spans="1:8">
      <c r="A2469" s="3" t="s">
        <v>3035</v>
      </c>
      <c r="B2469" s="2" t="s">
        <v>3036</v>
      </c>
      <c r="C2469" s="2" t="s">
        <v>4986</v>
      </c>
      <c r="D2469" s="3" t="s">
        <v>4535</v>
      </c>
      <c r="E2469" s="2" t="s">
        <v>4536</v>
      </c>
      <c r="F2469" s="2" t="s">
        <v>4986</v>
      </c>
      <c r="G2469" s="2"/>
      <c r="H2469" s="2" t="s">
        <v>4988</v>
      </c>
    </row>
    <row r="2470" spans="1:8">
      <c r="A2470" s="3" t="s">
        <v>3035</v>
      </c>
      <c r="B2470" s="2" t="s">
        <v>3036</v>
      </c>
      <c r="C2470" s="2" t="s">
        <v>4986</v>
      </c>
      <c r="D2470" s="3" t="s">
        <v>4545</v>
      </c>
      <c r="E2470" s="2" t="s">
        <v>4546</v>
      </c>
      <c r="F2470" s="2" t="s">
        <v>4986</v>
      </c>
      <c r="G2470" s="2"/>
      <c r="H2470" s="2" t="s">
        <v>4988</v>
      </c>
    </row>
    <row r="2471" spans="1:8">
      <c r="A2471" s="3" t="s">
        <v>3035</v>
      </c>
      <c r="B2471" s="2" t="s">
        <v>3036</v>
      </c>
      <c r="C2471" s="2" t="s">
        <v>4986</v>
      </c>
      <c r="D2471" s="3" t="s">
        <v>4547</v>
      </c>
      <c r="E2471" s="2" t="s">
        <v>4548</v>
      </c>
      <c r="F2471" s="2" t="s">
        <v>4986</v>
      </c>
      <c r="G2471" s="2"/>
      <c r="H2471" s="2" t="s">
        <v>4988</v>
      </c>
    </row>
    <row r="2472" spans="1:8">
      <c r="A2472" s="3" t="s">
        <v>3035</v>
      </c>
      <c r="B2472" s="2" t="s">
        <v>3036</v>
      </c>
      <c r="C2472" s="2" t="s">
        <v>4986</v>
      </c>
      <c r="D2472" s="3" t="s">
        <v>4761</v>
      </c>
      <c r="E2472" s="2" t="s">
        <v>4762</v>
      </c>
      <c r="F2472" s="2" t="s">
        <v>4986</v>
      </c>
      <c r="G2472" s="2"/>
      <c r="H2472" s="2" t="s">
        <v>4988</v>
      </c>
    </row>
    <row r="2473" spans="1:8">
      <c r="A2473" s="3" t="s">
        <v>3035</v>
      </c>
      <c r="B2473" s="2" t="s">
        <v>3036</v>
      </c>
      <c r="C2473" s="2" t="s">
        <v>4986</v>
      </c>
      <c r="D2473" s="3" t="s">
        <v>4763</v>
      </c>
      <c r="E2473" s="2" t="s">
        <v>4764</v>
      </c>
      <c r="F2473" s="2" t="s">
        <v>4986</v>
      </c>
      <c r="G2473" s="2"/>
      <c r="H2473" s="2" t="s">
        <v>4988</v>
      </c>
    </row>
    <row r="2474" spans="1:8">
      <c r="A2474" s="3" t="s">
        <v>3035</v>
      </c>
      <c r="B2474" s="2" t="s">
        <v>3036</v>
      </c>
      <c r="C2474" s="2" t="s">
        <v>4986</v>
      </c>
      <c r="D2474" s="3" t="s">
        <v>4765</v>
      </c>
      <c r="E2474" s="2" t="s">
        <v>4766</v>
      </c>
      <c r="F2474" s="2" t="s">
        <v>4986</v>
      </c>
      <c r="G2474" s="2"/>
      <c r="H2474" s="2" t="s">
        <v>4988</v>
      </c>
    </row>
    <row r="2475" spans="1:8">
      <c r="A2475" s="3" t="s">
        <v>3035</v>
      </c>
      <c r="B2475" s="2" t="s">
        <v>3036</v>
      </c>
      <c r="C2475" s="2" t="s">
        <v>4986</v>
      </c>
      <c r="D2475" s="3" t="s">
        <v>4767</v>
      </c>
      <c r="E2475" s="2" t="s">
        <v>4768</v>
      </c>
      <c r="F2475" s="2" t="s">
        <v>4986</v>
      </c>
      <c r="G2475" s="2"/>
      <c r="H2475" s="2" t="s">
        <v>4988</v>
      </c>
    </row>
    <row r="2476" spans="1:8">
      <c r="A2476" s="3" t="s">
        <v>3035</v>
      </c>
      <c r="B2476" s="2" t="s">
        <v>3036</v>
      </c>
      <c r="C2476" s="2" t="s">
        <v>4986</v>
      </c>
      <c r="D2476" s="3" t="s">
        <v>3049</v>
      </c>
      <c r="E2476" s="2" t="s">
        <v>4769</v>
      </c>
      <c r="F2476" s="2" t="s">
        <v>4986</v>
      </c>
      <c r="G2476" s="2"/>
      <c r="H2476" s="2" t="s">
        <v>4988</v>
      </c>
    </row>
    <row r="2477" spans="1:8">
      <c r="A2477" s="3" t="s">
        <v>3035</v>
      </c>
      <c r="B2477" s="2" t="s">
        <v>3036</v>
      </c>
      <c r="C2477" s="2" t="s">
        <v>4986</v>
      </c>
      <c r="D2477" s="3" t="s">
        <v>3051</v>
      </c>
      <c r="E2477" s="2" t="s">
        <v>4770</v>
      </c>
      <c r="F2477" s="2" t="s">
        <v>4986</v>
      </c>
      <c r="G2477" s="2"/>
      <c r="H2477" s="2" t="s">
        <v>4988</v>
      </c>
    </row>
    <row r="2478" spans="1:8">
      <c r="A2478" s="3" t="s">
        <v>3037</v>
      </c>
      <c r="B2478" s="2" t="s">
        <v>3038</v>
      </c>
      <c r="C2478" s="2" t="s">
        <v>4986</v>
      </c>
      <c r="D2478" s="3" t="s">
        <v>3037</v>
      </c>
      <c r="E2478" s="2" t="s">
        <v>4757</v>
      </c>
      <c r="F2478" s="2" t="s">
        <v>4987</v>
      </c>
      <c r="G2478" s="2"/>
      <c r="H2478" s="2" t="s">
        <v>4988</v>
      </c>
    </row>
    <row r="2479" spans="1:8">
      <c r="A2479" s="3" t="s">
        <v>3037</v>
      </c>
      <c r="B2479" s="2" t="s">
        <v>3038</v>
      </c>
      <c r="C2479" s="2" t="s">
        <v>4986</v>
      </c>
      <c r="D2479" s="3" t="s">
        <v>4761</v>
      </c>
      <c r="E2479" s="2" t="s">
        <v>4762</v>
      </c>
      <c r="F2479" s="2" t="s">
        <v>4986</v>
      </c>
      <c r="G2479" s="2"/>
      <c r="H2479" s="2" t="s">
        <v>4988</v>
      </c>
    </row>
    <row r="2480" spans="1:8">
      <c r="A2480" s="3" t="s">
        <v>3039</v>
      </c>
      <c r="B2480" s="2" t="s">
        <v>3040</v>
      </c>
      <c r="C2480" s="2" t="s">
        <v>4987</v>
      </c>
      <c r="D2480" s="3" t="s">
        <v>3039</v>
      </c>
      <c r="E2480" s="2" t="s">
        <v>4758</v>
      </c>
      <c r="F2480" s="2" t="s">
        <v>4987</v>
      </c>
      <c r="G2480" s="2"/>
      <c r="H2480" s="2" t="s">
        <v>4988</v>
      </c>
    </row>
    <row r="2481" spans="1:8">
      <c r="A2481" s="3" t="s">
        <v>3041</v>
      </c>
      <c r="B2481" s="2" t="s">
        <v>3042</v>
      </c>
      <c r="C2481" s="2" t="s">
        <v>4987</v>
      </c>
      <c r="D2481" s="3" t="s">
        <v>3041</v>
      </c>
      <c r="E2481" s="2" t="s">
        <v>4759</v>
      </c>
      <c r="F2481" s="2" t="s">
        <v>4987</v>
      </c>
      <c r="G2481" s="2"/>
      <c r="H2481" s="2" t="s">
        <v>4988</v>
      </c>
    </row>
    <row r="2482" spans="1:8">
      <c r="A2482" s="3" t="s">
        <v>3043</v>
      </c>
      <c r="B2482" s="2" t="s">
        <v>3044</v>
      </c>
      <c r="C2482" s="2" t="s">
        <v>4987</v>
      </c>
      <c r="D2482" s="3" t="s">
        <v>3043</v>
      </c>
      <c r="E2482" s="2" t="s">
        <v>4760</v>
      </c>
      <c r="F2482" s="2" t="s">
        <v>4987</v>
      </c>
      <c r="G2482" s="2"/>
      <c r="H2482" s="2" t="s">
        <v>4988</v>
      </c>
    </row>
    <row r="2483" spans="1:8">
      <c r="A2483" s="3" t="s">
        <v>3045</v>
      </c>
      <c r="B2483" s="2" t="s">
        <v>3046</v>
      </c>
      <c r="C2483" s="2" t="s">
        <v>4987</v>
      </c>
      <c r="D2483" s="3" t="s">
        <v>4767</v>
      </c>
      <c r="E2483" s="2" t="s">
        <v>4768</v>
      </c>
      <c r="F2483" s="2" t="s">
        <v>4986</v>
      </c>
      <c r="G2483" s="2"/>
      <c r="H2483" s="2" t="s">
        <v>4988</v>
      </c>
    </row>
    <row r="2484" spans="1:8">
      <c r="A2484" s="3" t="s">
        <v>3047</v>
      </c>
      <c r="B2484" s="2" t="s">
        <v>3048</v>
      </c>
      <c r="C2484" s="2" t="s">
        <v>4987</v>
      </c>
      <c r="D2484" s="3" t="s">
        <v>4767</v>
      </c>
      <c r="E2484" s="2" t="s">
        <v>4768</v>
      </c>
      <c r="F2484" s="2" t="s">
        <v>4986</v>
      </c>
      <c r="G2484" s="2"/>
      <c r="H2484" s="2" t="s">
        <v>4988</v>
      </c>
    </row>
    <row r="2485" spans="1:8">
      <c r="A2485" s="3" t="s">
        <v>3049</v>
      </c>
      <c r="B2485" s="2" t="s">
        <v>3050</v>
      </c>
      <c r="C2485" s="2" t="s">
        <v>4987</v>
      </c>
      <c r="D2485" s="3" t="s">
        <v>3051</v>
      </c>
      <c r="E2485" s="2" t="s">
        <v>4770</v>
      </c>
      <c r="F2485" s="2" t="s">
        <v>4986</v>
      </c>
      <c r="G2485" s="2"/>
      <c r="H2485" s="2" t="s">
        <v>4988</v>
      </c>
    </row>
    <row r="2486" spans="1:8">
      <c r="A2486" s="3" t="s">
        <v>3051</v>
      </c>
      <c r="B2486" s="2" t="s">
        <v>3052</v>
      </c>
      <c r="C2486" s="2" t="s">
        <v>4986</v>
      </c>
      <c r="D2486" s="3" t="s">
        <v>4765</v>
      </c>
      <c r="E2486" s="2" t="s">
        <v>4766</v>
      </c>
      <c r="F2486" s="2" t="s">
        <v>4986</v>
      </c>
      <c r="G2486" s="2"/>
      <c r="H2486" s="2" t="s">
        <v>4988</v>
      </c>
    </row>
    <row r="2487" spans="1:8">
      <c r="A2487" s="3" t="s">
        <v>3051</v>
      </c>
      <c r="B2487" s="2" t="s">
        <v>3052</v>
      </c>
      <c r="C2487" s="2" t="s">
        <v>4986</v>
      </c>
      <c r="D2487" s="3" t="s">
        <v>3049</v>
      </c>
      <c r="E2487" s="2" t="s">
        <v>4769</v>
      </c>
      <c r="F2487" s="2" t="s">
        <v>4986</v>
      </c>
      <c r="G2487" s="2"/>
      <c r="H2487" s="2" t="s">
        <v>4988</v>
      </c>
    </row>
    <row r="2488" spans="1:8">
      <c r="A2488" s="3" t="s">
        <v>3051</v>
      </c>
      <c r="B2488" s="2" t="s">
        <v>3052</v>
      </c>
      <c r="C2488" s="2" t="s">
        <v>4986</v>
      </c>
      <c r="D2488" s="3" t="s">
        <v>3051</v>
      </c>
      <c r="E2488" s="2" t="s">
        <v>4770</v>
      </c>
      <c r="F2488" s="2" t="s">
        <v>4986</v>
      </c>
      <c r="G2488" s="2"/>
      <c r="H2488" s="2" t="s">
        <v>4988</v>
      </c>
    </row>
    <row r="2489" spans="1:8">
      <c r="A2489" s="3" t="s">
        <v>3053</v>
      </c>
      <c r="B2489" s="2" t="s">
        <v>3054</v>
      </c>
      <c r="C2489" s="2" t="s">
        <v>4987</v>
      </c>
      <c r="D2489" s="3" t="s">
        <v>3053</v>
      </c>
      <c r="E2489" s="2" t="s">
        <v>4771</v>
      </c>
      <c r="F2489" s="2" t="s">
        <v>4987</v>
      </c>
      <c r="G2489" s="2"/>
      <c r="H2489" s="2" t="s">
        <v>4988</v>
      </c>
    </row>
    <row r="2490" spans="1:8">
      <c r="A2490" s="3" t="s">
        <v>3055</v>
      </c>
      <c r="B2490" s="2" t="s">
        <v>3056</v>
      </c>
      <c r="C2490" s="2" t="s">
        <v>4987</v>
      </c>
      <c r="D2490" s="3" t="s">
        <v>4761</v>
      </c>
      <c r="E2490" s="2" t="s">
        <v>4762</v>
      </c>
      <c r="F2490" s="2" t="s">
        <v>4986</v>
      </c>
      <c r="G2490" s="2"/>
      <c r="H2490" s="2" t="s">
        <v>4988</v>
      </c>
    </row>
    <row r="2491" spans="1:8">
      <c r="A2491" s="3" t="s">
        <v>3057</v>
      </c>
      <c r="B2491" s="2" t="s">
        <v>3058</v>
      </c>
      <c r="C2491" s="2" t="s">
        <v>4987</v>
      </c>
      <c r="D2491" s="3" t="s">
        <v>3055</v>
      </c>
      <c r="E2491" s="2" t="s">
        <v>3058</v>
      </c>
      <c r="F2491" s="2" t="s">
        <v>4987</v>
      </c>
      <c r="G2491" s="2"/>
      <c r="H2491" s="2" t="s">
        <v>4988</v>
      </c>
    </row>
    <row r="2492" spans="1:8">
      <c r="A2492" s="3" t="s">
        <v>3059</v>
      </c>
      <c r="B2492" s="2" t="s">
        <v>3060</v>
      </c>
      <c r="C2492" s="2" t="s">
        <v>4987</v>
      </c>
      <c r="D2492" s="3" t="s">
        <v>3059</v>
      </c>
      <c r="E2492" s="2" t="s">
        <v>4772</v>
      </c>
      <c r="F2492" s="2" t="s">
        <v>4987</v>
      </c>
      <c r="G2492" s="2"/>
      <c r="H2492" s="2" t="s">
        <v>4988</v>
      </c>
    </row>
    <row r="2493" spans="1:8">
      <c r="A2493" s="3" t="s">
        <v>3061</v>
      </c>
      <c r="B2493" s="2" t="s">
        <v>3062</v>
      </c>
      <c r="C2493" s="2" t="s">
        <v>4987</v>
      </c>
      <c r="D2493" s="3" t="s">
        <v>3061</v>
      </c>
      <c r="E2493" s="2" t="s">
        <v>4773</v>
      </c>
      <c r="F2493" s="2" t="s">
        <v>4987</v>
      </c>
      <c r="G2493" s="2"/>
      <c r="H2493" s="2" t="s">
        <v>4988</v>
      </c>
    </row>
    <row r="2494" spans="1:8">
      <c r="A2494" s="3" t="s">
        <v>3063</v>
      </c>
      <c r="B2494" s="2" t="s">
        <v>3064</v>
      </c>
      <c r="C2494" s="2" t="s">
        <v>4987</v>
      </c>
      <c r="D2494" s="3" t="s">
        <v>3063</v>
      </c>
      <c r="E2494" s="2" t="s">
        <v>4774</v>
      </c>
      <c r="F2494" s="2" t="s">
        <v>4987</v>
      </c>
      <c r="G2494" s="2"/>
      <c r="H2494" s="2" t="s">
        <v>4988</v>
      </c>
    </row>
    <row r="2495" spans="1:8">
      <c r="A2495" s="3" t="s">
        <v>3065</v>
      </c>
      <c r="B2495" s="2" t="s">
        <v>3066</v>
      </c>
      <c r="C2495" s="2" t="s">
        <v>4987</v>
      </c>
      <c r="D2495" s="3" t="s">
        <v>3065</v>
      </c>
      <c r="E2495" s="2" t="s">
        <v>4775</v>
      </c>
      <c r="F2495" s="2" t="s">
        <v>4987</v>
      </c>
      <c r="G2495" s="2"/>
      <c r="H2495" s="2" t="s">
        <v>4988</v>
      </c>
    </row>
    <row r="2496" spans="1:8">
      <c r="A2496" s="3" t="s">
        <v>3067</v>
      </c>
      <c r="B2496" s="2" t="s">
        <v>3068</v>
      </c>
      <c r="C2496" s="2" t="s">
        <v>4987</v>
      </c>
      <c r="D2496" s="3" t="s">
        <v>3069</v>
      </c>
      <c r="E2496" s="2" t="s">
        <v>4777</v>
      </c>
      <c r="F2496" s="2" t="s">
        <v>4987</v>
      </c>
      <c r="G2496" s="2"/>
      <c r="H2496" s="2" t="s">
        <v>4988</v>
      </c>
    </row>
    <row r="2497" spans="1:8">
      <c r="A2497" s="3" t="s">
        <v>3069</v>
      </c>
      <c r="B2497" s="2" t="s">
        <v>3070</v>
      </c>
      <c r="C2497" s="2" t="s">
        <v>4987</v>
      </c>
      <c r="D2497" s="3" t="s">
        <v>3067</v>
      </c>
      <c r="E2497" s="2" t="s">
        <v>4776</v>
      </c>
      <c r="F2497" s="2" t="s">
        <v>4987</v>
      </c>
      <c r="G2497" s="2"/>
      <c r="H2497" s="2" t="s">
        <v>4988</v>
      </c>
    </row>
    <row r="2498" spans="1:8">
      <c r="A2498" s="3" t="s">
        <v>3071</v>
      </c>
      <c r="B2498" s="2" t="s">
        <v>3072</v>
      </c>
      <c r="C2498" s="2" t="s">
        <v>4986</v>
      </c>
      <c r="D2498" s="3" t="s">
        <v>3071</v>
      </c>
      <c r="E2498" s="2" t="s">
        <v>4778</v>
      </c>
      <c r="F2498" s="2" t="s">
        <v>4987</v>
      </c>
      <c r="G2498" s="2"/>
      <c r="H2498" s="2" t="s">
        <v>4988</v>
      </c>
    </row>
    <row r="2499" spans="1:8">
      <c r="A2499" s="3" t="s">
        <v>3071</v>
      </c>
      <c r="B2499" s="2" t="s">
        <v>3072</v>
      </c>
      <c r="C2499" s="2" t="s">
        <v>4986</v>
      </c>
      <c r="D2499" s="3" t="s">
        <v>3073</v>
      </c>
      <c r="E2499" s="2" t="s">
        <v>4779</v>
      </c>
      <c r="F2499" s="2" t="s">
        <v>4987</v>
      </c>
      <c r="G2499" s="2"/>
      <c r="H2499" s="2" t="s">
        <v>4988</v>
      </c>
    </row>
    <row r="2500" spans="1:8">
      <c r="A2500" s="3" t="s">
        <v>3071</v>
      </c>
      <c r="B2500" s="2" t="s">
        <v>3072</v>
      </c>
      <c r="C2500" s="2" t="s">
        <v>4986</v>
      </c>
      <c r="D2500" s="3" t="s">
        <v>3075</v>
      </c>
      <c r="E2500" s="2" t="s">
        <v>4780</v>
      </c>
      <c r="F2500" s="2" t="s">
        <v>4987</v>
      </c>
      <c r="G2500" s="2"/>
      <c r="H2500" s="2" t="s">
        <v>4988</v>
      </c>
    </row>
    <row r="2501" spans="1:8">
      <c r="A2501" s="3" t="s">
        <v>3073</v>
      </c>
      <c r="B2501" s="2" t="s">
        <v>3074</v>
      </c>
      <c r="C2501" s="2" t="s">
        <v>4986</v>
      </c>
      <c r="D2501" s="3" t="s">
        <v>2540</v>
      </c>
      <c r="E2501" s="2" t="s">
        <v>4444</v>
      </c>
      <c r="F2501" s="2" t="s">
        <v>4986</v>
      </c>
      <c r="G2501" s="2" t="s">
        <v>233</v>
      </c>
      <c r="H2501" s="2" t="s">
        <v>4988</v>
      </c>
    </row>
    <row r="2502" spans="1:8">
      <c r="A2502" s="3" t="s">
        <v>3073</v>
      </c>
      <c r="B2502" s="2" t="s">
        <v>3074</v>
      </c>
      <c r="C2502" s="2" t="s">
        <v>4986</v>
      </c>
      <c r="D2502" s="3" t="s">
        <v>3077</v>
      </c>
      <c r="E2502" s="2" t="s">
        <v>4781</v>
      </c>
      <c r="F2502" s="2" t="s">
        <v>4987</v>
      </c>
      <c r="G2502" s="2"/>
      <c r="H2502" s="2" t="s">
        <v>4988</v>
      </c>
    </row>
    <row r="2503" spans="1:8">
      <c r="A2503" s="3" t="s">
        <v>3075</v>
      </c>
      <c r="B2503" s="2" t="s">
        <v>3076</v>
      </c>
      <c r="C2503" s="2" t="s">
        <v>4987</v>
      </c>
      <c r="D2503" s="3" t="s">
        <v>4782</v>
      </c>
      <c r="E2503" s="2" t="s">
        <v>4783</v>
      </c>
      <c r="F2503" s="2" t="s">
        <v>4987</v>
      </c>
      <c r="G2503" s="2"/>
      <c r="H2503" s="2" t="s">
        <v>4988</v>
      </c>
    </row>
    <row r="2504" spans="1:8">
      <c r="A2504" s="3" t="s">
        <v>3077</v>
      </c>
      <c r="B2504" s="2" t="s">
        <v>3078</v>
      </c>
      <c r="C2504" s="2" t="s">
        <v>4987</v>
      </c>
      <c r="D2504" s="3" t="s">
        <v>4784</v>
      </c>
      <c r="E2504" s="2" t="s">
        <v>4785</v>
      </c>
      <c r="F2504" s="2" t="s">
        <v>4987</v>
      </c>
      <c r="G2504" s="2"/>
      <c r="H2504" s="2" t="s">
        <v>4988</v>
      </c>
    </row>
    <row r="2505" spans="1:8">
      <c r="A2505" s="3" t="s">
        <v>3079</v>
      </c>
      <c r="B2505" s="2" t="s">
        <v>3080</v>
      </c>
      <c r="C2505" s="2" t="s">
        <v>4987</v>
      </c>
      <c r="D2505" s="3" t="s">
        <v>3079</v>
      </c>
      <c r="E2505" s="2" t="s">
        <v>4786</v>
      </c>
      <c r="F2505" s="2" t="s">
        <v>4987</v>
      </c>
      <c r="G2505" s="2"/>
      <c r="H2505" s="2" t="s">
        <v>4988</v>
      </c>
    </row>
    <row r="2506" spans="1:8">
      <c r="A2506" s="3" t="s">
        <v>3081</v>
      </c>
      <c r="B2506" s="2" t="s">
        <v>3082</v>
      </c>
      <c r="C2506" s="2" t="s">
        <v>4987</v>
      </c>
      <c r="D2506" s="3" t="s">
        <v>3081</v>
      </c>
      <c r="E2506" s="2" t="s">
        <v>3082</v>
      </c>
      <c r="F2506" s="2" t="s">
        <v>4987</v>
      </c>
      <c r="G2506" s="2"/>
      <c r="H2506" s="2" t="s">
        <v>4988</v>
      </c>
    </row>
    <row r="2507" spans="1:8">
      <c r="A2507" s="3" t="s">
        <v>3083</v>
      </c>
      <c r="B2507" s="2" t="s">
        <v>3084</v>
      </c>
      <c r="C2507" s="2" t="s">
        <v>4987</v>
      </c>
      <c r="D2507" s="3" t="s">
        <v>3083</v>
      </c>
      <c r="E2507" s="2" t="s">
        <v>3084</v>
      </c>
      <c r="F2507" s="2" t="s">
        <v>4987</v>
      </c>
      <c r="G2507" s="2"/>
      <c r="H2507" s="2" t="s">
        <v>4988</v>
      </c>
    </row>
    <row r="2508" spans="1:8">
      <c r="A2508" s="3" t="s">
        <v>3085</v>
      </c>
      <c r="B2508" s="2" t="s">
        <v>3086</v>
      </c>
      <c r="C2508" s="2" t="s">
        <v>4987</v>
      </c>
      <c r="D2508" s="3" t="s">
        <v>3085</v>
      </c>
      <c r="E2508" s="2" t="s">
        <v>4787</v>
      </c>
      <c r="F2508" s="2" t="s">
        <v>4987</v>
      </c>
      <c r="G2508" s="2"/>
      <c r="H2508" s="2" t="s">
        <v>4988</v>
      </c>
    </row>
    <row r="2509" spans="1:8">
      <c r="A2509" s="3" t="s">
        <v>3087</v>
      </c>
      <c r="B2509" s="2" t="s">
        <v>3088</v>
      </c>
      <c r="C2509" s="2" t="s">
        <v>4987</v>
      </c>
      <c r="D2509" s="3" t="s">
        <v>4788</v>
      </c>
      <c r="E2509" s="2" t="s">
        <v>4789</v>
      </c>
      <c r="F2509" s="2" t="s">
        <v>4987</v>
      </c>
      <c r="G2509" s="2"/>
      <c r="H2509" s="2" t="s">
        <v>4988</v>
      </c>
    </row>
    <row r="2510" spans="1:8">
      <c r="A2510" s="3" t="s">
        <v>3089</v>
      </c>
      <c r="B2510" s="2" t="s">
        <v>3090</v>
      </c>
      <c r="C2510" s="2" t="s">
        <v>4987</v>
      </c>
      <c r="D2510" s="3" t="s">
        <v>4792</v>
      </c>
      <c r="E2510" s="2" t="s">
        <v>4793</v>
      </c>
      <c r="F2510" s="2" t="s">
        <v>4987</v>
      </c>
      <c r="G2510" s="2"/>
      <c r="H2510" s="2" t="s">
        <v>4988</v>
      </c>
    </row>
    <row r="2511" spans="1:8">
      <c r="A2511" s="3" t="s">
        <v>3091</v>
      </c>
      <c r="B2511" s="2" t="s">
        <v>3092</v>
      </c>
      <c r="C2511" s="2" t="s">
        <v>4986</v>
      </c>
      <c r="D2511" s="3" t="s">
        <v>4790</v>
      </c>
      <c r="E2511" s="2" t="s">
        <v>4791</v>
      </c>
      <c r="F2511" s="2" t="s">
        <v>4987</v>
      </c>
      <c r="G2511" s="2"/>
      <c r="H2511" s="2" t="s">
        <v>4988</v>
      </c>
    </row>
    <row r="2512" spans="1:8">
      <c r="A2512" s="3" t="s">
        <v>3091</v>
      </c>
      <c r="B2512" s="2" t="s">
        <v>3092</v>
      </c>
      <c r="C2512" s="2" t="s">
        <v>4986</v>
      </c>
      <c r="D2512" s="3" t="s">
        <v>3275</v>
      </c>
      <c r="E2512" s="2" t="s">
        <v>4906</v>
      </c>
      <c r="F2512" s="2" t="s">
        <v>4986</v>
      </c>
      <c r="G2512" s="2"/>
      <c r="H2512" s="2" t="s">
        <v>4988</v>
      </c>
    </row>
    <row r="2513" spans="1:8">
      <c r="A2513" s="3" t="s">
        <v>3091</v>
      </c>
      <c r="B2513" s="2" t="s">
        <v>3092</v>
      </c>
      <c r="C2513" s="2" t="s">
        <v>4986</v>
      </c>
      <c r="D2513" s="3" t="s">
        <v>4971</v>
      </c>
      <c r="E2513" s="2" t="s">
        <v>4972</v>
      </c>
      <c r="F2513" s="2" t="s">
        <v>4986</v>
      </c>
      <c r="G2513" s="2"/>
      <c r="H2513" s="2" t="s">
        <v>4988</v>
      </c>
    </row>
    <row r="2514" spans="1:8">
      <c r="A2514" s="3" t="s">
        <v>3093</v>
      </c>
      <c r="B2514" s="2" t="s">
        <v>3094</v>
      </c>
      <c r="C2514" s="2" t="s">
        <v>4987</v>
      </c>
      <c r="D2514" s="3" t="s">
        <v>3093</v>
      </c>
      <c r="E2514" s="2" t="s">
        <v>3094</v>
      </c>
      <c r="F2514" s="2" t="s">
        <v>4987</v>
      </c>
      <c r="G2514" s="2"/>
      <c r="H2514" s="2" t="s">
        <v>4988</v>
      </c>
    </row>
    <row r="2515" spans="1:8">
      <c r="A2515" s="3" t="s">
        <v>3095</v>
      </c>
      <c r="B2515" s="2" t="s">
        <v>3096</v>
      </c>
      <c r="C2515" s="2" t="s">
        <v>4986</v>
      </c>
      <c r="D2515" s="3" t="s">
        <v>3095</v>
      </c>
      <c r="E2515" s="2" t="s">
        <v>4794</v>
      </c>
      <c r="F2515" s="2" t="s">
        <v>4987</v>
      </c>
      <c r="G2515" s="2"/>
      <c r="H2515" s="2" t="s">
        <v>4988</v>
      </c>
    </row>
    <row r="2516" spans="1:8">
      <c r="A2516" s="3" t="s">
        <v>3095</v>
      </c>
      <c r="B2516" s="2" t="s">
        <v>3096</v>
      </c>
      <c r="C2516" s="2" t="s">
        <v>4986</v>
      </c>
      <c r="D2516" s="3" t="s">
        <v>3197</v>
      </c>
      <c r="E2516" s="2" t="s">
        <v>4859</v>
      </c>
      <c r="F2516" s="2" t="s">
        <v>4986</v>
      </c>
      <c r="G2516" s="2"/>
      <c r="H2516" s="2" t="s">
        <v>4988</v>
      </c>
    </row>
    <row r="2517" spans="1:8">
      <c r="A2517" s="3" t="s">
        <v>3097</v>
      </c>
      <c r="B2517" s="2" t="s">
        <v>3098</v>
      </c>
      <c r="C2517" s="2" t="s">
        <v>4987</v>
      </c>
      <c r="D2517" s="3" t="s">
        <v>3097</v>
      </c>
      <c r="E2517" s="2" t="s">
        <v>4795</v>
      </c>
      <c r="F2517" s="2" t="s">
        <v>4987</v>
      </c>
      <c r="G2517" s="2"/>
      <c r="H2517" s="2" t="s">
        <v>4988</v>
      </c>
    </row>
    <row r="2518" spans="1:8">
      <c r="A2518" s="3" t="s">
        <v>3099</v>
      </c>
      <c r="B2518" s="2" t="s">
        <v>3100</v>
      </c>
      <c r="C2518" s="2" t="s">
        <v>4987</v>
      </c>
      <c r="D2518" s="3" t="s">
        <v>3099</v>
      </c>
      <c r="E2518" s="2" t="s">
        <v>4796</v>
      </c>
      <c r="F2518" s="2" t="s">
        <v>4987</v>
      </c>
      <c r="G2518" s="2"/>
      <c r="H2518" s="2" t="s">
        <v>4988</v>
      </c>
    </row>
    <row r="2519" spans="1:8">
      <c r="A2519" s="3" t="s">
        <v>3101</v>
      </c>
      <c r="B2519" s="2" t="s">
        <v>3102</v>
      </c>
      <c r="C2519" s="2" t="s">
        <v>4987</v>
      </c>
      <c r="D2519" s="3" t="s">
        <v>3101</v>
      </c>
      <c r="E2519" s="2" t="s">
        <v>4797</v>
      </c>
      <c r="F2519" s="2" t="s">
        <v>4987</v>
      </c>
      <c r="G2519" s="2"/>
      <c r="H2519" s="2" t="s">
        <v>4988</v>
      </c>
    </row>
    <row r="2520" spans="1:8">
      <c r="A2520" s="3" t="s">
        <v>3103</v>
      </c>
      <c r="B2520" s="2" t="s">
        <v>3104</v>
      </c>
      <c r="C2520" s="2" t="s">
        <v>4987</v>
      </c>
      <c r="D2520" s="3" t="s">
        <v>3103</v>
      </c>
      <c r="E2520" s="2" t="s">
        <v>4798</v>
      </c>
      <c r="F2520" s="2" t="s">
        <v>4987</v>
      </c>
      <c r="G2520" s="2"/>
      <c r="H2520" s="2" t="s">
        <v>4988</v>
      </c>
    </row>
    <row r="2521" spans="1:8">
      <c r="A2521" s="3" t="s">
        <v>3105</v>
      </c>
      <c r="B2521" s="2" t="s">
        <v>3106</v>
      </c>
      <c r="C2521" s="2" t="s">
        <v>4987</v>
      </c>
      <c r="D2521" s="3" t="s">
        <v>3105</v>
      </c>
      <c r="E2521" s="2" t="s">
        <v>4799</v>
      </c>
      <c r="F2521" s="2" t="s">
        <v>4987</v>
      </c>
      <c r="G2521" s="2"/>
      <c r="H2521" s="2" t="s">
        <v>4988</v>
      </c>
    </row>
    <row r="2522" spans="1:8">
      <c r="A2522" s="3" t="s">
        <v>3107</v>
      </c>
      <c r="B2522" s="2" t="s">
        <v>3108</v>
      </c>
      <c r="C2522" s="2" t="s">
        <v>4987</v>
      </c>
      <c r="D2522" s="3" t="s">
        <v>3107</v>
      </c>
      <c r="E2522" s="2" t="s">
        <v>4800</v>
      </c>
      <c r="F2522" s="2" t="s">
        <v>4987</v>
      </c>
      <c r="G2522" s="2"/>
      <c r="H2522" s="2" t="s">
        <v>4988</v>
      </c>
    </row>
    <row r="2523" spans="1:8">
      <c r="A2523" s="3" t="s">
        <v>3109</v>
      </c>
      <c r="B2523" s="2" t="s">
        <v>3110</v>
      </c>
      <c r="C2523" s="2" t="s">
        <v>4987</v>
      </c>
      <c r="D2523" s="3" t="s">
        <v>3109</v>
      </c>
      <c r="E2523" s="2" t="s">
        <v>4801</v>
      </c>
      <c r="F2523" s="2" t="s">
        <v>4987</v>
      </c>
      <c r="G2523" s="2"/>
      <c r="H2523" s="2" t="s">
        <v>4988</v>
      </c>
    </row>
    <row r="2524" spans="1:8">
      <c r="A2524" s="3" t="s">
        <v>3111</v>
      </c>
      <c r="B2524" s="2" t="s">
        <v>3112</v>
      </c>
      <c r="C2524" s="2" t="s">
        <v>4987</v>
      </c>
      <c r="D2524" s="3" t="s">
        <v>4802</v>
      </c>
      <c r="E2524" s="2" t="s">
        <v>4803</v>
      </c>
      <c r="F2524" s="2" t="s">
        <v>4987</v>
      </c>
      <c r="G2524" s="2"/>
      <c r="H2524" s="2" t="s">
        <v>4988</v>
      </c>
    </row>
    <row r="2525" spans="1:8">
      <c r="A2525" s="3" t="s">
        <v>3113</v>
      </c>
      <c r="B2525" s="2" t="s">
        <v>3114</v>
      </c>
      <c r="C2525" s="2" t="s">
        <v>4987</v>
      </c>
      <c r="D2525" s="3" t="s">
        <v>4804</v>
      </c>
      <c r="E2525" s="2" t="s">
        <v>4805</v>
      </c>
      <c r="F2525" s="2" t="s">
        <v>4986</v>
      </c>
      <c r="G2525" s="2"/>
      <c r="H2525" s="2" t="s">
        <v>4988</v>
      </c>
    </row>
    <row r="2526" spans="1:8">
      <c r="A2526" s="3" t="s">
        <v>3115</v>
      </c>
      <c r="B2526" s="2" t="s">
        <v>3116</v>
      </c>
      <c r="C2526" s="2" t="s">
        <v>4987</v>
      </c>
      <c r="D2526" s="3" t="s">
        <v>4804</v>
      </c>
      <c r="E2526" s="2" t="s">
        <v>4805</v>
      </c>
      <c r="F2526" s="2" t="s">
        <v>4986</v>
      </c>
      <c r="G2526" s="2"/>
      <c r="H2526" s="2" t="s">
        <v>4988</v>
      </c>
    </row>
    <row r="2527" spans="1:8">
      <c r="A2527" s="3" t="s">
        <v>3117</v>
      </c>
      <c r="B2527" s="2" t="s">
        <v>3118</v>
      </c>
      <c r="C2527" s="2" t="s">
        <v>4987</v>
      </c>
      <c r="D2527" s="3" t="s">
        <v>4806</v>
      </c>
      <c r="E2527" s="2" t="s">
        <v>4807</v>
      </c>
      <c r="F2527" s="2" t="s">
        <v>4986</v>
      </c>
      <c r="G2527" s="2"/>
      <c r="H2527" s="2" t="s">
        <v>4988</v>
      </c>
    </row>
    <row r="2528" spans="1:8">
      <c r="A2528" s="3" t="s">
        <v>3119</v>
      </c>
      <c r="B2528" s="2" t="s">
        <v>3120</v>
      </c>
      <c r="C2528" s="2" t="s">
        <v>4986</v>
      </c>
      <c r="D2528" s="3" t="s">
        <v>4806</v>
      </c>
      <c r="E2528" s="2" t="s">
        <v>4807</v>
      </c>
      <c r="F2528" s="2" t="s">
        <v>4986</v>
      </c>
      <c r="G2528" s="2"/>
      <c r="H2528" s="2" t="s">
        <v>4988</v>
      </c>
    </row>
    <row r="2529" spans="1:8">
      <c r="A2529" s="3" t="s">
        <v>3119</v>
      </c>
      <c r="B2529" s="2" t="s">
        <v>3120</v>
      </c>
      <c r="C2529" s="2" t="s">
        <v>4986</v>
      </c>
      <c r="D2529" s="3" t="s">
        <v>3129</v>
      </c>
      <c r="E2529" s="2" t="s">
        <v>4809</v>
      </c>
      <c r="F2529" s="2" t="s">
        <v>4986</v>
      </c>
      <c r="G2529" s="2"/>
      <c r="H2529" s="2" t="s">
        <v>4988</v>
      </c>
    </row>
    <row r="2530" spans="1:8">
      <c r="A2530" s="3" t="s">
        <v>3121</v>
      </c>
      <c r="B2530" s="2" t="s">
        <v>3122</v>
      </c>
      <c r="C2530" s="2" t="s">
        <v>4987</v>
      </c>
      <c r="D2530" s="3" t="s">
        <v>3121</v>
      </c>
      <c r="E2530" s="2" t="s">
        <v>3122</v>
      </c>
      <c r="F2530" s="2" t="s">
        <v>4987</v>
      </c>
      <c r="G2530" s="2"/>
      <c r="H2530" s="2" t="s">
        <v>4988</v>
      </c>
    </row>
    <row r="2531" spans="1:8">
      <c r="A2531" s="3" t="s">
        <v>3123</v>
      </c>
      <c r="B2531" s="2" t="s">
        <v>3124</v>
      </c>
      <c r="C2531" s="2" t="s">
        <v>4987</v>
      </c>
      <c r="D2531" s="3" t="s">
        <v>3125</v>
      </c>
      <c r="E2531" s="2" t="s">
        <v>3126</v>
      </c>
      <c r="F2531" s="2" t="s">
        <v>4986</v>
      </c>
      <c r="G2531" s="2"/>
      <c r="H2531" s="2" t="s">
        <v>4988</v>
      </c>
    </row>
    <row r="2532" spans="1:8">
      <c r="A2532" s="3" t="s">
        <v>3125</v>
      </c>
      <c r="B2532" s="2" t="s">
        <v>3126</v>
      </c>
      <c r="C2532" s="2" t="s">
        <v>4986</v>
      </c>
      <c r="D2532" s="3" t="s">
        <v>3125</v>
      </c>
      <c r="E2532" s="2" t="s">
        <v>3126</v>
      </c>
      <c r="F2532" s="2" t="s">
        <v>4986</v>
      </c>
      <c r="G2532" s="2"/>
      <c r="H2532" s="2" t="s">
        <v>4988</v>
      </c>
    </row>
    <row r="2533" spans="1:8">
      <c r="A2533" s="3" t="s">
        <v>3125</v>
      </c>
      <c r="B2533" s="2" t="s">
        <v>3126</v>
      </c>
      <c r="C2533" s="2" t="s">
        <v>4986</v>
      </c>
      <c r="D2533" s="3" t="s">
        <v>3129</v>
      </c>
      <c r="E2533" s="2" t="s">
        <v>4809</v>
      </c>
      <c r="F2533" s="2" t="s">
        <v>4986</v>
      </c>
      <c r="G2533" s="2"/>
      <c r="H2533" s="2" t="s">
        <v>4988</v>
      </c>
    </row>
    <row r="2534" spans="1:8">
      <c r="A2534" s="3" t="s">
        <v>3127</v>
      </c>
      <c r="B2534" s="2" t="s">
        <v>3128</v>
      </c>
      <c r="C2534" s="2" t="s">
        <v>4987</v>
      </c>
      <c r="D2534" s="3" t="s">
        <v>3127</v>
      </c>
      <c r="E2534" s="2" t="s">
        <v>4808</v>
      </c>
      <c r="F2534" s="2" t="s">
        <v>4987</v>
      </c>
      <c r="G2534" s="2"/>
      <c r="H2534" s="2" t="s">
        <v>4988</v>
      </c>
    </row>
    <row r="2535" spans="1:8">
      <c r="A2535" s="3" t="s">
        <v>3129</v>
      </c>
      <c r="B2535" s="2" t="s">
        <v>3130</v>
      </c>
      <c r="C2535" s="2" t="s">
        <v>4987</v>
      </c>
      <c r="D2535" s="3" t="s">
        <v>3133</v>
      </c>
      <c r="E2535" s="2" t="s">
        <v>4810</v>
      </c>
      <c r="F2535" s="2" t="s">
        <v>4987</v>
      </c>
      <c r="G2535" s="2"/>
      <c r="H2535" s="2" t="s">
        <v>4988</v>
      </c>
    </row>
    <row r="2536" spans="1:8">
      <c r="A2536" s="3" t="s">
        <v>3131</v>
      </c>
      <c r="B2536" s="2" t="s">
        <v>3132</v>
      </c>
      <c r="C2536" s="2" t="s">
        <v>4986</v>
      </c>
      <c r="D2536" s="3" t="s">
        <v>3131</v>
      </c>
      <c r="E2536" s="2" t="s">
        <v>3132</v>
      </c>
      <c r="F2536" s="2" t="s">
        <v>4987</v>
      </c>
      <c r="G2536" s="2"/>
      <c r="H2536" s="2" t="s">
        <v>4988</v>
      </c>
    </row>
    <row r="2537" spans="1:8">
      <c r="A2537" s="3" t="s">
        <v>3131</v>
      </c>
      <c r="B2537" s="2" t="s">
        <v>3132</v>
      </c>
      <c r="C2537" s="2" t="s">
        <v>4986</v>
      </c>
      <c r="D2537" s="3" t="s">
        <v>4811</v>
      </c>
      <c r="E2537" s="2" t="s">
        <v>4812</v>
      </c>
      <c r="F2537" s="2" t="s">
        <v>4986</v>
      </c>
      <c r="G2537" s="2"/>
      <c r="H2537" s="2" t="s">
        <v>4988</v>
      </c>
    </row>
    <row r="2538" spans="1:8">
      <c r="A2538" s="3" t="s">
        <v>3133</v>
      </c>
      <c r="B2538" s="2" t="s">
        <v>3134</v>
      </c>
      <c r="C2538" s="2" t="s">
        <v>4987</v>
      </c>
      <c r="D2538" s="3" t="s">
        <v>3129</v>
      </c>
      <c r="E2538" s="2" t="s">
        <v>4809</v>
      </c>
      <c r="F2538" s="2" t="s">
        <v>4986</v>
      </c>
      <c r="G2538" s="2"/>
      <c r="H2538" s="2" t="s">
        <v>4988</v>
      </c>
    </row>
    <row r="2539" spans="1:8">
      <c r="A2539" s="3" t="s">
        <v>3135</v>
      </c>
      <c r="B2539" s="2" t="s">
        <v>3136</v>
      </c>
      <c r="C2539" s="2" t="s">
        <v>4987</v>
      </c>
      <c r="D2539" s="3" t="s">
        <v>4811</v>
      </c>
      <c r="E2539" s="2" t="s">
        <v>4812</v>
      </c>
      <c r="F2539" s="2" t="s">
        <v>4986</v>
      </c>
      <c r="G2539" s="2"/>
      <c r="H2539" s="2" t="s">
        <v>4988</v>
      </c>
    </row>
    <row r="2540" spans="1:8">
      <c r="A2540" s="3" t="s">
        <v>3137</v>
      </c>
      <c r="B2540" s="2" t="s">
        <v>3138</v>
      </c>
      <c r="C2540" s="2" t="s">
        <v>4987</v>
      </c>
      <c r="D2540" s="3" t="s">
        <v>4811</v>
      </c>
      <c r="E2540" s="2" t="s">
        <v>4812</v>
      </c>
      <c r="F2540" s="2" t="s">
        <v>4986</v>
      </c>
      <c r="G2540" s="2"/>
      <c r="H2540" s="2" t="s">
        <v>4988</v>
      </c>
    </row>
    <row r="2541" spans="1:8">
      <c r="A2541" s="3" t="s">
        <v>3139</v>
      </c>
      <c r="B2541" s="2" t="s">
        <v>3140</v>
      </c>
      <c r="C2541" s="2" t="s">
        <v>4986</v>
      </c>
      <c r="D2541" s="3" t="s">
        <v>4421</v>
      </c>
      <c r="E2541" s="2" t="s">
        <v>4422</v>
      </c>
      <c r="F2541" s="2" t="s">
        <v>4986</v>
      </c>
      <c r="G2541" s="2"/>
      <c r="H2541" s="2" t="s">
        <v>4988</v>
      </c>
    </row>
    <row r="2542" spans="1:8">
      <c r="A2542" s="3" t="s">
        <v>3139</v>
      </c>
      <c r="B2542" s="2" t="s">
        <v>3140</v>
      </c>
      <c r="C2542" s="2" t="s">
        <v>4986</v>
      </c>
      <c r="D2542" s="3" t="s">
        <v>4526</v>
      </c>
      <c r="E2542" s="2" t="s">
        <v>4527</v>
      </c>
      <c r="F2542" s="2" t="s">
        <v>4986</v>
      </c>
      <c r="G2542" s="2"/>
      <c r="H2542" s="2" t="s">
        <v>4988</v>
      </c>
    </row>
    <row r="2543" spans="1:8">
      <c r="A2543" s="3" t="s">
        <v>3139</v>
      </c>
      <c r="B2543" s="2" t="s">
        <v>3140</v>
      </c>
      <c r="C2543" s="2" t="s">
        <v>4986</v>
      </c>
      <c r="D2543" s="3" t="s">
        <v>4535</v>
      </c>
      <c r="E2543" s="2" t="s">
        <v>4536</v>
      </c>
      <c r="F2543" s="2" t="s">
        <v>4986</v>
      </c>
      <c r="G2543" s="2"/>
      <c r="H2543" s="2" t="s">
        <v>4988</v>
      </c>
    </row>
    <row r="2544" spans="1:8">
      <c r="A2544" s="3" t="s">
        <v>3139</v>
      </c>
      <c r="B2544" s="2" t="s">
        <v>3140</v>
      </c>
      <c r="C2544" s="2" t="s">
        <v>4986</v>
      </c>
      <c r="D2544" s="3" t="s">
        <v>4545</v>
      </c>
      <c r="E2544" s="2" t="s">
        <v>4546</v>
      </c>
      <c r="F2544" s="2" t="s">
        <v>4986</v>
      </c>
      <c r="G2544" s="2"/>
      <c r="H2544" s="2" t="s">
        <v>4988</v>
      </c>
    </row>
    <row r="2545" spans="1:8">
      <c r="A2545" s="3" t="s">
        <v>3139</v>
      </c>
      <c r="B2545" s="2" t="s">
        <v>3140</v>
      </c>
      <c r="C2545" s="2" t="s">
        <v>4986</v>
      </c>
      <c r="D2545" s="3" t="s">
        <v>4547</v>
      </c>
      <c r="E2545" s="2" t="s">
        <v>4548</v>
      </c>
      <c r="F2545" s="2" t="s">
        <v>4986</v>
      </c>
      <c r="G2545" s="2"/>
      <c r="H2545" s="2" t="s">
        <v>4988</v>
      </c>
    </row>
    <row r="2546" spans="1:8">
      <c r="A2546" s="3" t="s">
        <v>3139</v>
      </c>
      <c r="B2546" s="2" t="s">
        <v>3140</v>
      </c>
      <c r="C2546" s="2" t="s">
        <v>4986</v>
      </c>
      <c r="D2546" s="3" t="s">
        <v>3051</v>
      </c>
      <c r="E2546" s="2" t="s">
        <v>4770</v>
      </c>
      <c r="F2546" s="2" t="s">
        <v>4986</v>
      </c>
      <c r="G2546" s="2"/>
      <c r="H2546" s="2" t="s">
        <v>4988</v>
      </c>
    </row>
    <row r="2547" spans="1:8">
      <c r="A2547" s="3" t="s">
        <v>3141</v>
      </c>
      <c r="B2547" s="2" t="s">
        <v>3142</v>
      </c>
      <c r="C2547" s="2" t="s">
        <v>4987</v>
      </c>
      <c r="D2547" s="3" t="s">
        <v>4813</v>
      </c>
      <c r="E2547" s="2" t="s">
        <v>3142</v>
      </c>
      <c r="F2547" s="2" t="s">
        <v>4987</v>
      </c>
      <c r="G2547" s="2"/>
      <c r="H2547" s="2" t="s">
        <v>4988</v>
      </c>
    </row>
    <row r="2548" spans="1:8">
      <c r="A2548" s="3" t="s">
        <v>3143</v>
      </c>
      <c r="B2548" s="2" t="s">
        <v>3144</v>
      </c>
      <c r="C2548" s="2" t="s">
        <v>4987</v>
      </c>
      <c r="D2548" s="3" t="s">
        <v>4814</v>
      </c>
      <c r="E2548" s="2" t="s">
        <v>4815</v>
      </c>
      <c r="F2548" s="2" t="s">
        <v>4987</v>
      </c>
      <c r="G2548" s="2"/>
      <c r="H2548" s="2" t="s">
        <v>4988</v>
      </c>
    </row>
    <row r="2549" spans="1:8">
      <c r="A2549" s="3" t="s">
        <v>3145</v>
      </c>
      <c r="B2549" s="2" t="s">
        <v>3146</v>
      </c>
      <c r="C2549" s="2" t="s">
        <v>4986</v>
      </c>
      <c r="D2549" s="3" t="s">
        <v>4816</v>
      </c>
      <c r="E2549" s="2" t="s">
        <v>4817</v>
      </c>
      <c r="F2549" s="2" t="s">
        <v>4987</v>
      </c>
      <c r="G2549" s="2"/>
      <c r="H2549" s="2" t="s">
        <v>4988</v>
      </c>
    </row>
    <row r="2550" spans="1:8">
      <c r="A2550" s="3" t="s">
        <v>3145</v>
      </c>
      <c r="B2550" s="2" t="s">
        <v>3146</v>
      </c>
      <c r="C2550" s="2" t="s">
        <v>4986</v>
      </c>
      <c r="D2550" s="3" t="s">
        <v>4818</v>
      </c>
      <c r="E2550" s="2" t="s">
        <v>4819</v>
      </c>
      <c r="F2550" s="2" t="s">
        <v>4987</v>
      </c>
      <c r="G2550" s="2"/>
      <c r="H2550" s="2" t="s">
        <v>4988</v>
      </c>
    </row>
    <row r="2551" spans="1:8">
      <c r="A2551" s="3" t="s">
        <v>3145</v>
      </c>
      <c r="B2551" s="2" t="s">
        <v>3146</v>
      </c>
      <c r="C2551" s="2" t="s">
        <v>4986</v>
      </c>
      <c r="D2551" s="3" t="s">
        <v>4820</v>
      </c>
      <c r="E2551" s="2" t="s">
        <v>4821</v>
      </c>
      <c r="F2551" s="2" t="s">
        <v>4987</v>
      </c>
      <c r="G2551" s="2"/>
      <c r="H2551" s="2" t="s">
        <v>4988</v>
      </c>
    </row>
    <row r="2552" spans="1:8">
      <c r="A2552" s="3" t="s">
        <v>3145</v>
      </c>
      <c r="B2552" s="2" t="s">
        <v>3146</v>
      </c>
      <c r="C2552" s="2" t="s">
        <v>4986</v>
      </c>
      <c r="D2552" s="3" t="s">
        <v>4822</v>
      </c>
      <c r="E2552" s="2" t="s">
        <v>4823</v>
      </c>
      <c r="F2552" s="2" t="s">
        <v>4987</v>
      </c>
      <c r="G2552" s="2"/>
      <c r="H2552" s="2" t="s">
        <v>4988</v>
      </c>
    </row>
    <row r="2553" spans="1:8">
      <c r="A2553" s="3" t="s">
        <v>3145</v>
      </c>
      <c r="B2553" s="2" t="s">
        <v>3146</v>
      </c>
      <c r="C2553" s="2" t="s">
        <v>4986</v>
      </c>
      <c r="D2553" s="3" t="s">
        <v>3151</v>
      </c>
      <c r="E2553" s="2" t="s">
        <v>4826</v>
      </c>
      <c r="F2553" s="2" t="s">
        <v>4986</v>
      </c>
      <c r="G2553" s="2"/>
      <c r="H2553" s="2" t="s">
        <v>4988</v>
      </c>
    </row>
    <row r="2554" spans="1:8">
      <c r="A2554" s="3" t="s">
        <v>3147</v>
      </c>
      <c r="B2554" s="2" t="s">
        <v>3148</v>
      </c>
      <c r="C2554" s="2" t="s">
        <v>4986</v>
      </c>
      <c r="D2554" s="3" t="s">
        <v>3147</v>
      </c>
      <c r="E2554" s="2" t="s">
        <v>4824</v>
      </c>
      <c r="F2554" s="2" t="s">
        <v>4987</v>
      </c>
      <c r="G2554" s="2"/>
      <c r="H2554" s="2" t="s">
        <v>4988</v>
      </c>
    </row>
    <row r="2555" spans="1:8">
      <c r="A2555" s="3" t="s">
        <v>3147</v>
      </c>
      <c r="B2555" s="2" t="s">
        <v>3148</v>
      </c>
      <c r="C2555" s="2" t="s">
        <v>4986</v>
      </c>
      <c r="D2555" s="3" t="s">
        <v>3151</v>
      </c>
      <c r="E2555" s="2" t="s">
        <v>4826</v>
      </c>
      <c r="F2555" s="2" t="s">
        <v>4986</v>
      </c>
      <c r="G2555" s="2"/>
      <c r="H2555" s="2" t="s">
        <v>4988</v>
      </c>
    </row>
    <row r="2556" spans="1:8">
      <c r="A2556" s="3" t="s">
        <v>3149</v>
      </c>
      <c r="B2556" s="2" t="s">
        <v>3150</v>
      </c>
      <c r="C2556" s="2" t="s">
        <v>4986</v>
      </c>
      <c r="D2556" s="3" t="s">
        <v>3151</v>
      </c>
      <c r="E2556" s="2" t="s">
        <v>4826</v>
      </c>
      <c r="F2556" s="2" t="s">
        <v>4986</v>
      </c>
      <c r="G2556" s="2"/>
      <c r="H2556" s="2" t="s">
        <v>4988</v>
      </c>
    </row>
    <row r="2557" spans="1:8">
      <c r="A2557" s="3" t="s">
        <v>3149</v>
      </c>
      <c r="B2557" s="2" t="s">
        <v>3150</v>
      </c>
      <c r="C2557" s="2" t="s">
        <v>4986</v>
      </c>
      <c r="D2557" s="3" t="s">
        <v>4832</v>
      </c>
      <c r="E2557" s="2" t="s">
        <v>4833</v>
      </c>
      <c r="F2557" s="2" t="s">
        <v>4987</v>
      </c>
      <c r="G2557" s="2"/>
      <c r="H2557" s="2" t="s">
        <v>4988</v>
      </c>
    </row>
    <row r="2558" spans="1:8">
      <c r="A2558" s="3" t="s">
        <v>3151</v>
      </c>
      <c r="B2558" s="2" t="s">
        <v>3152</v>
      </c>
      <c r="C2558" s="2" t="s">
        <v>4986</v>
      </c>
      <c r="D2558" s="3" t="s">
        <v>3149</v>
      </c>
      <c r="E2558" s="2" t="s">
        <v>4825</v>
      </c>
      <c r="F2558" s="2" t="s">
        <v>4987</v>
      </c>
      <c r="G2558" s="2"/>
      <c r="H2558" s="2" t="s">
        <v>4988</v>
      </c>
    </row>
    <row r="2559" spans="1:8">
      <c r="A2559" s="3" t="s">
        <v>3151</v>
      </c>
      <c r="B2559" s="2" t="s">
        <v>3152</v>
      </c>
      <c r="C2559" s="2" t="s">
        <v>4986</v>
      </c>
      <c r="D2559" s="3" t="s">
        <v>3151</v>
      </c>
      <c r="E2559" s="2" t="s">
        <v>4826</v>
      </c>
      <c r="F2559" s="2" t="s">
        <v>4986</v>
      </c>
      <c r="G2559" s="2"/>
      <c r="H2559" s="2" t="s">
        <v>4988</v>
      </c>
    </row>
    <row r="2560" spans="1:8">
      <c r="A2560" s="3" t="s">
        <v>3151</v>
      </c>
      <c r="B2560" s="2" t="s">
        <v>3152</v>
      </c>
      <c r="C2560" s="2" t="s">
        <v>4986</v>
      </c>
      <c r="D2560" s="3" t="s">
        <v>4834</v>
      </c>
      <c r="E2560" s="2" t="s">
        <v>4835</v>
      </c>
      <c r="F2560" s="2" t="s">
        <v>4986</v>
      </c>
      <c r="G2560" s="2"/>
      <c r="H2560" s="2" t="s">
        <v>4988</v>
      </c>
    </row>
    <row r="2561" spans="1:8">
      <c r="A2561" s="3" t="s">
        <v>3153</v>
      </c>
      <c r="B2561" s="2" t="s">
        <v>3154</v>
      </c>
      <c r="C2561" s="2" t="s">
        <v>4986</v>
      </c>
      <c r="D2561" s="3" t="s">
        <v>3151</v>
      </c>
      <c r="E2561" s="2" t="s">
        <v>4826</v>
      </c>
      <c r="F2561" s="2" t="s">
        <v>4986</v>
      </c>
      <c r="G2561" s="2"/>
      <c r="H2561" s="2" t="s">
        <v>4988</v>
      </c>
    </row>
    <row r="2562" spans="1:8">
      <c r="A2562" s="3" t="s">
        <v>3153</v>
      </c>
      <c r="B2562" s="2" t="s">
        <v>3154</v>
      </c>
      <c r="C2562" s="2" t="s">
        <v>4986</v>
      </c>
      <c r="D2562" s="3" t="s">
        <v>3153</v>
      </c>
      <c r="E2562" s="2" t="s">
        <v>4827</v>
      </c>
      <c r="F2562" s="2" t="s">
        <v>4987</v>
      </c>
      <c r="G2562" s="2"/>
      <c r="H2562" s="2" t="s">
        <v>4988</v>
      </c>
    </row>
    <row r="2563" spans="1:8">
      <c r="A2563" s="3" t="s">
        <v>3153</v>
      </c>
      <c r="B2563" s="2" t="s">
        <v>3154</v>
      </c>
      <c r="C2563" s="2" t="s">
        <v>4986</v>
      </c>
      <c r="D2563" s="3" t="s">
        <v>4828</v>
      </c>
      <c r="E2563" s="2" t="s">
        <v>4829</v>
      </c>
      <c r="F2563" s="2" t="s">
        <v>4987</v>
      </c>
      <c r="G2563" s="2"/>
      <c r="H2563" s="2" t="s">
        <v>4988</v>
      </c>
    </row>
    <row r="2564" spans="1:8">
      <c r="A2564" s="3" t="s">
        <v>3153</v>
      </c>
      <c r="B2564" s="2" t="s">
        <v>3154</v>
      </c>
      <c r="C2564" s="2" t="s">
        <v>4986</v>
      </c>
      <c r="D2564" s="3" t="s">
        <v>4834</v>
      </c>
      <c r="E2564" s="2" t="s">
        <v>4835</v>
      </c>
      <c r="F2564" s="2" t="s">
        <v>4986</v>
      </c>
      <c r="G2564" s="2"/>
      <c r="H2564" s="2" t="s">
        <v>4988</v>
      </c>
    </row>
    <row r="2565" spans="1:8">
      <c r="A2565" s="3" t="s">
        <v>3153</v>
      </c>
      <c r="B2565" s="2" t="s">
        <v>3154</v>
      </c>
      <c r="C2565" s="2" t="s">
        <v>4986</v>
      </c>
      <c r="D2565" s="3" t="s">
        <v>4849</v>
      </c>
      <c r="E2565" s="2" t="s">
        <v>4850</v>
      </c>
      <c r="F2565" s="2" t="s">
        <v>4987</v>
      </c>
      <c r="G2565" s="2"/>
      <c r="H2565" s="2" t="s">
        <v>4988</v>
      </c>
    </row>
    <row r="2566" spans="1:8">
      <c r="A2566" s="3" t="s">
        <v>3153</v>
      </c>
      <c r="B2566" s="2" t="s">
        <v>3154</v>
      </c>
      <c r="C2566" s="2" t="s">
        <v>4986</v>
      </c>
      <c r="D2566" s="3" t="s">
        <v>4957</v>
      </c>
      <c r="E2566" s="2" t="s">
        <v>4958</v>
      </c>
      <c r="F2566" s="2" t="s">
        <v>4986</v>
      </c>
      <c r="G2566" s="2"/>
      <c r="H2566" s="2" t="s">
        <v>4988</v>
      </c>
    </row>
    <row r="2567" spans="1:8">
      <c r="A2567" s="3" t="s">
        <v>3155</v>
      </c>
      <c r="B2567" s="2" t="s">
        <v>3156</v>
      </c>
      <c r="C2567" s="2" t="s">
        <v>4987</v>
      </c>
      <c r="D2567" s="3" t="s">
        <v>3155</v>
      </c>
      <c r="E2567" s="2" t="s">
        <v>4836</v>
      </c>
      <c r="F2567" s="2" t="s">
        <v>4987</v>
      </c>
      <c r="G2567" s="2"/>
      <c r="H2567" s="2" t="s">
        <v>4988</v>
      </c>
    </row>
    <row r="2568" spans="1:8">
      <c r="A2568" s="3" t="s">
        <v>3157</v>
      </c>
      <c r="B2568" s="2" t="s">
        <v>3158</v>
      </c>
      <c r="C2568" s="2" t="s">
        <v>4987</v>
      </c>
      <c r="D2568" s="3" t="s">
        <v>4837</v>
      </c>
      <c r="E2568" s="2" t="s">
        <v>4838</v>
      </c>
      <c r="F2568" s="2" t="s">
        <v>4987</v>
      </c>
      <c r="G2568" s="2"/>
      <c r="H2568" s="2" t="s">
        <v>4988</v>
      </c>
    </row>
    <row r="2569" spans="1:8">
      <c r="A2569" s="3" t="s">
        <v>3159</v>
      </c>
      <c r="B2569" s="2" t="s">
        <v>3160</v>
      </c>
      <c r="C2569" s="2" t="s">
        <v>4987</v>
      </c>
      <c r="D2569" s="3" t="s">
        <v>4839</v>
      </c>
      <c r="E2569" s="2" t="s">
        <v>4840</v>
      </c>
      <c r="F2569" s="2" t="s">
        <v>4987</v>
      </c>
      <c r="G2569" s="2"/>
      <c r="H2569" s="2" t="s">
        <v>4988</v>
      </c>
    </row>
    <row r="2570" spans="1:8">
      <c r="A2570" s="3" t="s">
        <v>3161</v>
      </c>
      <c r="B2570" s="2" t="s">
        <v>3162</v>
      </c>
      <c r="C2570" s="2" t="s">
        <v>4987</v>
      </c>
      <c r="D2570" s="3" t="s">
        <v>4851</v>
      </c>
      <c r="E2570" s="2" t="s">
        <v>4852</v>
      </c>
      <c r="F2570" s="2" t="s">
        <v>4986</v>
      </c>
      <c r="G2570" s="2"/>
      <c r="H2570" s="2" t="s">
        <v>4988</v>
      </c>
    </row>
    <row r="2571" spans="1:8">
      <c r="A2571" s="3" t="s">
        <v>3163</v>
      </c>
      <c r="B2571" s="2" t="s">
        <v>3164</v>
      </c>
      <c r="C2571" s="2" t="s">
        <v>4987</v>
      </c>
      <c r="D2571" s="3" t="s">
        <v>4847</v>
      </c>
      <c r="E2571" s="2" t="s">
        <v>4848</v>
      </c>
      <c r="F2571" s="2" t="s">
        <v>4987</v>
      </c>
      <c r="G2571" s="2"/>
      <c r="H2571" s="2" t="s">
        <v>4988</v>
      </c>
    </row>
    <row r="2572" spans="1:8">
      <c r="A2572" s="3" t="s">
        <v>3165</v>
      </c>
      <c r="B2572" s="2" t="s">
        <v>3166</v>
      </c>
      <c r="C2572" s="2" t="s">
        <v>4987</v>
      </c>
      <c r="D2572" s="3" t="s">
        <v>4845</v>
      </c>
      <c r="E2572" s="2" t="s">
        <v>4846</v>
      </c>
      <c r="F2572" s="2" t="s">
        <v>4986</v>
      </c>
      <c r="G2572" s="2"/>
      <c r="H2572" s="2" t="s">
        <v>4988</v>
      </c>
    </row>
    <row r="2573" spans="1:8">
      <c r="A2573" s="3" t="s">
        <v>3167</v>
      </c>
      <c r="B2573" s="2" t="s">
        <v>3168</v>
      </c>
      <c r="C2573" s="2" t="s">
        <v>4987</v>
      </c>
      <c r="D2573" s="3" t="s">
        <v>4845</v>
      </c>
      <c r="E2573" s="2" t="s">
        <v>4846</v>
      </c>
      <c r="F2573" s="2" t="s">
        <v>4986</v>
      </c>
      <c r="G2573" s="2"/>
      <c r="H2573" s="2" t="s">
        <v>4988</v>
      </c>
    </row>
    <row r="2574" spans="1:8">
      <c r="A2574" s="3" t="s">
        <v>3169</v>
      </c>
      <c r="B2574" s="2" t="s">
        <v>3170</v>
      </c>
      <c r="C2574" s="2" t="s">
        <v>4986</v>
      </c>
      <c r="D2574" s="3" t="s">
        <v>4843</v>
      </c>
      <c r="E2574" s="2" t="s">
        <v>4844</v>
      </c>
      <c r="F2574" s="2" t="s">
        <v>4987</v>
      </c>
      <c r="G2574" s="2"/>
      <c r="H2574" s="2" t="s">
        <v>4988</v>
      </c>
    </row>
    <row r="2575" spans="1:8">
      <c r="A2575" s="3" t="s">
        <v>3169</v>
      </c>
      <c r="B2575" s="2" t="s">
        <v>3170</v>
      </c>
      <c r="C2575" s="2" t="s">
        <v>4986</v>
      </c>
      <c r="D2575" s="3" t="s">
        <v>4845</v>
      </c>
      <c r="E2575" s="2" t="s">
        <v>4846</v>
      </c>
      <c r="F2575" s="2" t="s">
        <v>4986</v>
      </c>
      <c r="G2575" s="2"/>
      <c r="H2575" s="2" t="s">
        <v>4988</v>
      </c>
    </row>
    <row r="2576" spans="1:8">
      <c r="A2576" s="3" t="s">
        <v>3171</v>
      </c>
      <c r="B2576" s="2" t="s">
        <v>3172</v>
      </c>
      <c r="C2576" s="2" t="s">
        <v>4987</v>
      </c>
      <c r="D2576" s="3" t="s">
        <v>4845</v>
      </c>
      <c r="E2576" s="2" t="s">
        <v>4846</v>
      </c>
      <c r="F2576" s="2" t="s">
        <v>4986</v>
      </c>
      <c r="G2576" s="2"/>
      <c r="H2576" s="2" t="s">
        <v>4988</v>
      </c>
    </row>
    <row r="2577" spans="1:8">
      <c r="A2577" s="3" t="s">
        <v>3173</v>
      </c>
      <c r="B2577" s="2" t="s">
        <v>3174</v>
      </c>
      <c r="C2577" s="2" t="s">
        <v>4986</v>
      </c>
      <c r="D2577" s="3" t="s">
        <v>4830</v>
      </c>
      <c r="E2577" s="2" t="s">
        <v>4831</v>
      </c>
      <c r="F2577" s="2" t="s">
        <v>4987</v>
      </c>
      <c r="G2577" s="2"/>
      <c r="H2577" s="2" t="s">
        <v>4988</v>
      </c>
    </row>
    <row r="2578" spans="1:8">
      <c r="A2578" s="3" t="s">
        <v>3173</v>
      </c>
      <c r="B2578" s="2" t="s">
        <v>3174</v>
      </c>
      <c r="C2578" s="2" t="s">
        <v>4986</v>
      </c>
      <c r="D2578" s="3" t="s">
        <v>4845</v>
      </c>
      <c r="E2578" s="2" t="s">
        <v>4846</v>
      </c>
      <c r="F2578" s="2" t="s">
        <v>4986</v>
      </c>
      <c r="G2578" s="2" t="s">
        <v>233</v>
      </c>
      <c r="H2578" s="2" t="s">
        <v>4988</v>
      </c>
    </row>
    <row r="2579" spans="1:8">
      <c r="A2579" s="3" t="s">
        <v>3175</v>
      </c>
      <c r="B2579" s="2" t="s">
        <v>3176</v>
      </c>
      <c r="C2579" s="2" t="s">
        <v>4986</v>
      </c>
      <c r="D2579" s="3" t="s">
        <v>4421</v>
      </c>
      <c r="E2579" s="2" t="s">
        <v>4422</v>
      </c>
      <c r="F2579" s="2" t="s">
        <v>4986</v>
      </c>
      <c r="G2579" s="2"/>
      <c r="H2579" s="2" t="s">
        <v>4988</v>
      </c>
    </row>
    <row r="2580" spans="1:8">
      <c r="A2580" s="3" t="s">
        <v>3175</v>
      </c>
      <c r="B2580" s="2" t="s">
        <v>3176</v>
      </c>
      <c r="C2580" s="2" t="s">
        <v>4986</v>
      </c>
      <c r="D2580" s="3" t="s">
        <v>4526</v>
      </c>
      <c r="E2580" s="2" t="s">
        <v>4527</v>
      </c>
      <c r="F2580" s="2" t="s">
        <v>4986</v>
      </c>
      <c r="G2580" s="2"/>
      <c r="H2580" s="2" t="s">
        <v>4988</v>
      </c>
    </row>
    <row r="2581" spans="1:8">
      <c r="A2581" s="3" t="s">
        <v>3175</v>
      </c>
      <c r="B2581" s="2" t="s">
        <v>3176</v>
      </c>
      <c r="C2581" s="2" t="s">
        <v>4986</v>
      </c>
      <c r="D2581" s="3" t="s">
        <v>4535</v>
      </c>
      <c r="E2581" s="2" t="s">
        <v>4536</v>
      </c>
      <c r="F2581" s="2" t="s">
        <v>4986</v>
      </c>
      <c r="G2581" s="2"/>
      <c r="H2581" s="2" t="s">
        <v>4988</v>
      </c>
    </row>
    <row r="2582" spans="1:8">
      <c r="A2582" s="3" t="s">
        <v>3175</v>
      </c>
      <c r="B2582" s="2" t="s">
        <v>3176</v>
      </c>
      <c r="C2582" s="2" t="s">
        <v>4986</v>
      </c>
      <c r="D2582" s="3" t="s">
        <v>4545</v>
      </c>
      <c r="E2582" s="2" t="s">
        <v>4546</v>
      </c>
      <c r="F2582" s="2" t="s">
        <v>4986</v>
      </c>
      <c r="G2582" s="2"/>
      <c r="H2582" s="2" t="s">
        <v>4988</v>
      </c>
    </row>
    <row r="2583" spans="1:8">
      <c r="A2583" s="3" t="s">
        <v>3175</v>
      </c>
      <c r="B2583" s="2" t="s">
        <v>3176</v>
      </c>
      <c r="C2583" s="2" t="s">
        <v>4986</v>
      </c>
      <c r="D2583" s="3" t="s">
        <v>4547</v>
      </c>
      <c r="E2583" s="2" t="s">
        <v>4548</v>
      </c>
      <c r="F2583" s="2" t="s">
        <v>4986</v>
      </c>
      <c r="G2583" s="2"/>
      <c r="H2583" s="2" t="s">
        <v>4988</v>
      </c>
    </row>
    <row r="2584" spans="1:8">
      <c r="A2584" s="3" t="s">
        <v>3175</v>
      </c>
      <c r="B2584" s="2" t="s">
        <v>3176</v>
      </c>
      <c r="C2584" s="2" t="s">
        <v>4986</v>
      </c>
      <c r="D2584" s="3" t="s">
        <v>3051</v>
      </c>
      <c r="E2584" s="2" t="s">
        <v>4770</v>
      </c>
      <c r="F2584" s="2" t="s">
        <v>4986</v>
      </c>
      <c r="G2584" s="2"/>
      <c r="H2584" s="2" t="s">
        <v>4988</v>
      </c>
    </row>
    <row r="2585" spans="1:8">
      <c r="A2585" s="3" t="s">
        <v>3177</v>
      </c>
      <c r="B2585" s="2" t="s">
        <v>3178</v>
      </c>
      <c r="C2585" s="2" t="s">
        <v>4986</v>
      </c>
      <c r="D2585" s="3" t="s">
        <v>4851</v>
      </c>
      <c r="E2585" s="2" t="s">
        <v>4852</v>
      </c>
      <c r="F2585" s="2" t="s">
        <v>4986</v>
      </c>
      <c r="G2585" s="2"/>
      <c r="H2585" s="2" t="s">
        <v>4988</v>
      </c>
    </row>
    <row r="2586" spans="1:8">
      <c r="A2586" s="3" t="s">
        <v>3177</v>
      </c>
      <c r="B2586" s="2" t="s">
        <v>3178</v>
      </c>
      <c r="C2586" s="2" t="s">
        <v>4986</v>
      </c>
      <c r="D2586" s="3" t="s">
        <v>4971</v>
      </c>
      <c r="E2586" s="2" t="s">
        <v>4972</v>
      </c>
      <c r="F2586" s="2" t="s">
        <v>4986</v>
      </c>
      <c r="G2586" s="2"/>
      <c r="H2586" s="2" t="s">
        <v>4988</v>
      </c>
    </row>
    <row r="2587" spans="1:8">
      <c r="A2587" s="3" t="s">
        <v>3179</v>
      </c>
      <c r="B2587" s="2" t="s">
        <v>3180</v>
      </c>
      <c r="C2587" s="2" t="s">
        <v>4986</v>
      </c>
      <c r="D2587" s="3" t="s">
        <v>4851</v>
      </c>
      <c r="E2587" s="2" t="s">
        <v>4852</v>
      </c>
      <c r="F2587" s="2" t="s">
        <v>4986</v>
      </c>
      <c r="G2587" s="2"/>
      <c r="H2587" s="2" t="s">
        <v>4988</v>
      </c>
    </row>
    <row r="2588" spans="1:8">
      <c r="A2588" s="3" t="s">
        <v>3179</v>
      </c>
      <c r="B2588" s="2" t="s">
        <v>3180</v>
      </c>
      <c r="C2588" s="2" t="s">
        <v>4986</v>
      </c>
      <c r="D2588" s="3" t="s">
        <v>4971</v>
      </c>
      <c r="E2588" s="2" t="s">
        <v>4972</v>
      </c>
      <c r="F2588" s="2" t="s">
        <v>4986</v>
      </c>
      <c r="G2588" s="2"/>
      <c r="H2588" s="2" t="s">
        <v>4988</v>
      </c>
    </row>
    <row r="2589" spans="1:8">
      <c r="A2589" s="3" t="s">
        <v>3181</v>
      </c>
      <c r="B2589" s="2" t="s">
        <v>3182</v>
      </c>
      <c r="C2589" s="2" t="s">
        <v>4986</v>
      </c>
      <c r="D2589" s="3" t="s">
        <v>4845</v>
      </c>
      <c r="E2589" s="2" t="s">
        <v>4846</v>
      </c>
      <c r="F2589" s="2" t="s">
        <v>4986</v>
      </c>
      <c r="G2589" s="2"/>
      <c r="H2589" s="2" t="s">
        <v>4988</v>
      </c>
    </row>
    <row r="2590" spans="1:8">
      <c r="A2590" s="3" t="s">
        <v>3181</v>
      </c>
      <c r="B2590" s="2" t="s">
        <v>3182</v>
      </c>
      <c r="C2590" s="2" t="s">
        <v>4986</v>
      </c>
      <c r="D2590" s="3" t="s">
        <v>4971</v>
      </c>
      <c r="E2590" s="2" t="s">
        <v>4972</v>
      </c>
      <c r="F2590" s="2" t="s">
        <v>4986</v>
      </c>
      <c r="G2590" s="2"/>
      <c r="H2590" s="2" t="s">
        <v>4988</v>
      </c>
    </row>
    <row r="2591" spans="1:8">
      <c r="A2591" s="3" t="s">
        <v>3183</v>
      </c>
      <c r="B2591" s="2" t="s">
        <v>3184</v>
      </c>
      <c r="C2591" s="2" t="s">
        <v>4986</v>
      </c>
      <c r="D2591" s="3" t="s">
        <v>4845</v>
      </c>
      <c r="E2591" s="2" t="s">
        <v>4846</v>
      </c>
      <c r="F2591" s="2" t="s">
        <v>4986</v>
      </c>
      <c r="G2591" s="2"/>
      <c r="H2591" s="2" t="s">
        <v>4988</v>
      </c>
    </row>
    <row r="2592" spans="1:8">
      <c r="A2592" s="3" t="s">
        <v>3183</v>
      </c>
      <c r="B2592" s="2" t="s">
        <v>3184</v>
      </c>
      <c r="C2592" s="2" t="s">
        <v>4986</v>
      </c>
      <c r="D2592" s="3" t="s">
        <v>4851</v>
      </c>
      <c r="E2592" s="2" t="s">
        <v>4852</v>
      </c>
      <c r="F2592" s="2" t="s">
        <v>4986</v>
      </c>
      <c r="G2592" s="2"/>
      <c r="H2592" s="2" t="s">
        <v>4988</v>
      </c>
    </row>
    <row r="2593" spans="1:8">
      <c r="A2593" s="3" t="s">
        <v>3183</v>
      </c>
      <c r="B2593" s="2" t="s">
        <v>3184</v>
      </c>
      <c r="C2593" s="2" t="s">
        <v>4986</v>
      </c>
      <c r="D2593" s="3" t="s">
        <v>4971</v>
      </c>
      <c r="E2593" s="2" t="s">
        <v>4972</v>
      </c>
      <c r="F2593" s="2" t="s">
        <v>4986</v>
      </c>
      <c r="G2593" s="2"/>
      <c r="H2593" s="2" t="s">
        <v>4988</v>
      </c>
    </row>
    <row r="2594" spans="1:8">
      <c r="A2594" s="3" t="s">
        <v>3185</v>
      </c>
      <c r="B2594" s="2" t="s">
        <v>3186</v>
      </c>
      <c r="C2594" s="2" t="s">
        <v>4987</v>
      </c>
      <c r="D2594" s="3" t="s">
        <v>3185</v>
      </c>
      <c r="E2594" s="2" t="s">
        <v>4853</v>
      </c>
      <c r="F2594" s="2" t="s">
        <v>4987</v>
      </c>
      <c r="G2594" s="2"/>
      <c r="H2594" s="2" t="s">
        <v>4988</v>
      </c>
    </row>
    <row r="2595" spans="1:8">
      <c r="A2595" s="3" t="s">
        <v>3187</v>
      </c>
      <c r="B2595" s="2" t="s">
        <v>3188</v>
      </c>
      <c r="C2595" s="2" t="s">
        <v>4987</v>
      </c>
      <c r="D2595" s="3" t="s">
        <v>3187</v>
      </c>
      <c r="E2595" s="2" t="s">
        <v>4854</v>
      </c>
      <c r="F2595" s="2" t="s">
        <v>4987</v>
      </c>
      <c r="G2595" s="2"/>
      <c r="H2595" s="2" t="s">
        <v>4988</v>
      </c>
    </row>
    <row r="2596" spans="1:8">
      <c r="A2596" s="3" t="s">
        <v>3189</v>
      </c>
      <c r="B2596" s="2" t="s">
        <v>3190</v>
      </c>
      <c r="C2596" s="2" t="s">
        <v>4987</v>
      </c>
      <c r="D2596" s="3" t="s">
        <v>3189</v>
      </c>
      <c r="E2596" s="2" t="s">
        <v>4855</v>
      </c>
      <c r="F2596" s="2" t="s">
        <v>4987</v>
      </c>
      <c r="G2596" s="2"/>
      <c r="H2596" s="2" t="s">
        <v>4988</v>
      </c>
    </row>
    <row r="2597" spans="1:8">
      <c r="A2597" s="3" t="s">
        <v>3191</v>
      </c>
      <c r="B2597" s="2" t="s">
        <v>3192</v>
      </c>
      <c r="C2597" s="2" t="s">
        <v>4986</v>
      </c>
      <c r="D2597" s="3" t="s">
        <v>4421</v>
      </c>
      <c r="E2597" s="2" t="s">
        <v>4422</v>
      </c>
      <c r="F2597" s="2" t="s">
        <v>4986</v>
      </c>
      <c r="G2597" s="2"/>
      <c r="H2597" s="2" t="s">
        <v>4988</v>
      </c>
    </row>
    <row r="2598" spans="1:8">
      <c r="A2598" s="3" t="s">
        <v>3191</v>
      </c>
      <c r="B2598" s="2" t="s">
        <v>3192</v>
      </c>
      <c r="C2598" s="2" t="s">
        <v>4986</v>
      </c>
      <c r="D2598" s="3" t="s">
        <v>4526</v>
      </c>
      <c r="E2598" s="2" t="s">
        <v>4527</v>
      </c>
      <c r="F2598" s="2" t="s">
        <v>4986</v>
      </c>
      <c r="G2598" s="2"/>
      <c r="H2598" s="2" t="s">
        <v>4988</v>
      </c>
    </row>
    <row r="2599" spans="1:8">
      <c r="A2599" s="3" t="s">
        <v>3191</v>
      </c>
      <c r="B2599" s="2" t="s">
        <v>3192</v>
      </c>
      <c r="C2599" s="2" t="s">
        <v>4986</v>
      </c>
      <c r="D2599" s="3" t="s">
        <v>4535</v>
      </c>
      <c r="E2599" s="2" t="s">
        <v>4536</v>
      </c>
      <c r="F2599" s="2" t="s">
        <v>4986</v>
      </c>
      <c r="G2599" s="2"/>
      <c r="H2599" s="2" t="s">
        <v>4988</v>
      </c>
    </row>
    <row r="2600" spans="1:8">
      <c r="A2600" s="3" t="s">
        <v>3191</v>
      </c>
      <c r="B2600" s="2" t="s">
        <v>3192</v>
      </c>
      <c r="C2600" s="2" t="s">
        <v>4986</v>
      </c>
      <c r="D2600" s="3" t="s">
        <v>4545</v>
      </c>
      <c r="E2600" s="2" t="s">
        <v>4546</v>
      </c>
      <c r="F2600" s="2" t="s">
        <v>4986</v>
      </c>
      <c r="G2600" s="2"/>
      <c r="H2600" s="2" t="s">
        <v>4988</v>
      </c>
    </row>
    <row r="2601" spans="1:8">
      <c r="A2601" s="3" t="s">
        <v>3191</v>
      </c>
      <c r="B2601" s="2" t="s">
        <v>3192</v>
      </c>
      <c r="C2601" s="2" t="s">
        <v>4986</v>
      </c>
      <c r="D2601" s="3" t="s">
        <v>4547</v>
      </c>
      <c r="E2601" s="2" t="s">
        <v>4548</v>
      </c>
      <c r="F2601" s="2" t="s">
        <v>4986</v>
      </c>
      <c r="G2601" s="2"/>
      <c r="H2601" s="2" t="s">
        <v>4988</v>
      </c>
    </row>
    <row r="2602" spans="1:8">
      <c r="A2602" s="3" t="s">
        <v>3191</v>
      </c>
      <c r="B2602" s="2" t="s">
        <v>3192</v>
      </c>
      <c r="C2602" s="2" t="s">
        <v>4986</v>
      </c>
      <c r="D2602" s="3" t="s">
        <v>3051</v>
      </c>
      <c r="E2602" s="2" t="s">
        <v>4770</v>
      </c>
      <c r="F2602" s="2" t="s">
        <v>4986</v>
      </c>
      <c r="G2602" s="2"/>
      <c r="H2602" s="2" t="s">
        <v>4988</v>
      </c>
    </row>
    <row r="2603" spans="1:8">
      <c r="A2603" s="3" t="s">
        <v>3193</v>
      </c>
      <c r="B2603" s="2" t="s">
        <v>3194</v>
      </c>
      <c r="C2603" s="2" t="s">
        <v>4987</v>
      </c>
      <c r="D2603" s="3" t="s">
        <v>4856</v>
      </c>
      <c r="E2603" s="2" t="s">
        <v>4857</v>
      </c>
      <c r="F2603" s="2" t="s">
        <v>4987</v>
      </c>
      <c r="G2603" s="2"/>
      <c r="H2603" s="2" t="s">
        <v>4988</v>
      </c>
    </row>
    <row r="2604" spans="1:8">
      <c r="A2604" s="3" t="s">
        <v>3195</v>
      </c>
      <c r="B2604" s="2" t="s">
        <v>3196</v>
      </c>
      <c r="C2604" s="2" t="s">
        <v>4986</v>
      </c>
      <c r="D2604" s="3" t="s">
        <v>3195</v>
      </c>
      <c r="E2604" s="2" t="s">
        <v>4858</v>
      </c>
      <c r="F2604" s="2" t="s">
        <v>4987</v>
      </c>
      <c r="G2604" s="2"/>
      <c r="H2604" s="2" t="s">
        <v>4988</v>
      </c>
    </row>
    <row r="2605" spans="1:8">
      <c r="A2605" s="3" t="s">
        <v>3195</v>
      </c>
      <c r="B2605" s="2" t="s">
        <v>3196</v>
      </c>
      <c r="C2605" s="2" t="s">
        <v>4986</v>
      </c>
      <c r="D2605" s="3" t="s">
        <v>4971</v>
      </c>
      <c r="E2605" s="2" t="s">
        <v>4972</v>
      </c>
      <c r="F2605" s="2" t="s">
        <v>4986</v>
      </c>
      <c r="G2605" s="2" t="s">
        <v>233</v>
      </c>
      <c r="H2605" s="2" t="s">
        <v>4988</v>
      </c>
    </row>
    <row r="2606" spans="1:8">
      <c r="A2606" s="3" t="s">
        <v>3197</v>
      </c>
      <c r="B2606" s="2" t="s">
        <v>3198</v>
      </c>
      <c r="C2606" s="2" t="s">
        <v>4987</v>
      </c>
      <c r="D2606" s="3" t="s">
        <v>3197</v>
      </c>
      <c r="E2606" s="2" t="s">
        <v>4859</v>
      </c>
      <c r="F2606" s="2" t="s">
        <v>4986</v>
      </c>
      <c r="G2606" s="2"/>
      <c r="H2606" s="2" t="s">
        <v>4988</v>
      </c>
    </row>
    <row r="2607" spans="1:8">
      <c r="A2607" s="3" t="s">
        <v>3199</v>
      </c>
      <c r="B2607" s="2" t="s">
        <v>3200</v>
      </c>
      <c r="C2607" s="2" t="s">
        <v>4987</v>
      </c>
      <c r="D2607" s="3" t="s">
        <v>4860</v>
      </c>
      <c r="E2607" s="2" t="s">
        <v>4861</v>
      </c>
      <c r="F2607" s="2" t="s">
        <v>4986</v>
      </c>
      <c r="G2607" s="2"/>
      <c r="H2607" s="2" t="s">
        <v>4988</v>
      </c>
    </row>
    <row r="2608" spans="1:8">
      <c r="A2608" s="3" t="s">
        <v>3201</v>
      </c>
      <c r="B2608" s="2" t="s">
        <v>3202</v>
      </c>
      <c r="C2608" s="2" t="s">
        <v>4987</v>
      </c>
      <c r="D2608" s="3" t="s">
        <v>4860</v>
      </c>
      <c r="E2608" s="2" t="s">
        <v>4861</v>
      </c>
      <c r="F2608" s="2" t="s">
        <v>4986</v>
      </c>
      <c r="G2608" s="2"/>
      <c r="H2608" s="2" t="s">
        <v>4988</v>
      </c>
    </row>
    <row r="2609" spans="1:8">
      <c r="A2609" s="3" t="s">
        <v>3203</v>
      </c>
      <c r="B2609" s="2" t="s">
        <v>3204</v>
      </c>
      <c r="C2609" s="2" t="s">
        <v>4987</v>
      </c>
      <c r="D2609" s="3" t="s">
        <v>4860</v>
      </c>
      <c r="E2609" s="2" t="s">
        <v>4861</v>
      </c>
      <c r="F2609" s="2" t="s">
        <v>4986</v>
      </c>
      <c r="G2609" s="2"/>
      <c r="H2609" s="2" t="s">
        <v>4988</v>
      </c>
    </row>
    <row r="2610" spans="1:8">
      <c r="A2610" s="3" t="s">
        <v>3205</v>
      </c>
      <c r="B2610" s="2" t="s">
        <v>3206</v>
      </c>
      <c r="C2610" s="2" t="s">
        <v>4987</v>
      </c>
      <c r="D2610" s="3" t="s">
        <v>4860</v>
      </c>
      <c r="E2610" s="2" t="s">
        <v>4861</v>
      </c>
      <c r="F2610" s="2" t="s">
        <v>4986</v>
      </c>
      <c r="G2610" s="2"/>
      <c r="H2610" s="2" t="s">
        <v>4988</v>
      </c>
    </row>
    <row r="2611" spans="1:8">
      <c r="A2611" s="3" t="s">
        <v>3207</v>
      </c>
      <c r="B2611" s="2" t="s">
        <v>3208</v>
      </c>
      <c r="C2611" s="2" t="s">
        <v>4987</v>
      </c>
      <c r="D2611" s="3" t="s">
        <v>4860</v>
      </c>
      <c r="E2611" s="2" t="s">
        <v>4861</v>
      </c>
      <c r="F2611" s="2" t="s">
        <v>4986</v>
      </c>
      <c r="G2611" s="2"/>
      <c r="H2611" s="2" t="s">
        <v>4988</v>
      </c>
    </row>
    <row r="2612" spans="1:8">
      <c r="A2612" s="3" t="s">
        <v>3209</v>
      </c>
      <c r="B2612" s="2" t="s">
        <v>3210</v>
      </c>
      <c r="C2612" s="2" t="s">
        <v>4987</v>
      </c>
      <c r="D2612" s="3" t="s">
        <v>4870</v>
      </c>
      <c r="E2612" s="2" t="s">
        <v>4871</v>
      </c>
      <c r="F2612" s="2" t="s">
        <v>4987</v>
      </c>
      <c r="G2612" s="2"/>
      <c r="H2612" s="2" t="s">
        <v>4988</v>
      </c>
    </row>
    <row r="2613" spans="1:8">
      <c r="A2613" s="3" t="s">
        <v>3211</v>
      </c>
      <c r="B2613" s="2" t="s">
        <v>3212</v>
      </c>
      <c r="C2613" s="2" t="s">
        <v>4987</v>
      </c>
      <c r="D2613" s="3" t="s">
        <v>4874</v>
      </c>
      <c r="E2613" s="2" t="s">
        <v>4875</v>
      </c>
      <c r="F2613" s="2" t="s">
        <v>4986</v>
      </c>
      <c r="G2613" s="2"/>
      <c r="H2613" s="2" t="s">
        <v>4988</v>
      </c>
    </row>
    <row r="2614" spans="1:8">
      <c r="A2614" s="3" t="s">
        <v>3213</v>
      </c>
      <c r="B2614" s="2" t="s">
        <v>3214</v>
      </c>
      <c r="C2614" s="2" t="s">
        <v>4987</v>
      </c>
      <c r="D2614" s="3" t="s">
        <v>4874</v>
      </c>
      <c r="E2614" s="2" t="s">
        <v>4875</v>
      </c>
      <c r="F2614" s="2" t="s">
        <v>4986</v>
      </c>
      <c r="G2614" s="2"/>
      <c r="H2614" s="2" t="s">
        <v>4988</v>
      </c>
    </row>
    <row r="2615" spans="1:8">
      <c r="A2615" s="3" t="s">
        <v>3215</v>
      </c>
      <c r="B2615" s="2" t="s">
        <v>3216</v>
      </c>
      <c r="C2615" s="2" t="s">
        <v>4987</v>
      </c>
      <c r="D2615" s="3" t="s">
        <v>4874</v>
      </c>
      <c r="E2615" s="2" t="s">
        <v>4875</v>
      </c>
      <c r="F2615" s="2" t="s">
        <v>4986</v>
      </c>
      <c r="G2615" s="2"/>
      <c r="H2615" s="2" t="s">
        <v>4988</v>
      </c>
    </row>
    <row r="2616" spans="1:8">
      <c r="A2616" s="3" t="s">
        <v>3217</v>
      </c>
      <c r="B2616" s="2" t="s">
        <v>3218</v>
      </c>
      <c r="C2616" s="2" t="s">
        <v>4987</v>
      </c>
      <c r="D2616" s="3" t="s">
        <v>4874</v>
      </c>
      <c r="E2616" s="2" t="s">
        <v>4875</v>
      </c>
      <c r="F2616" s="2" t="s">
        <v>4986</v>
      </c>
      <c r="G2616" s="2"/>
      <c r="H2616" s="2" t="s">
        <v>4988</v>
      </c>
    </row>
    <row r="2617" spans="1:8">
      <c r="A2617" s="3" t="s">
        <v>3219</v>
      </c>
      <c r="B2617" s="2" t="s">
        <v>3220</v>
      </c>
      <c r="C2617" s="2" t="s">
        <v>4987</v>
      </c>
      <c r="D2617" s="3" t="s">
        <v>4862</v>
      </c>
      <c r="E2617" s="2" t="s">
        <v>3220</v>
      </c>
      <c r="F2617" s="2" t="s">
        <v>4987</v>
      </c>
      <c r="G2617" s="2"/>
      <c r="H2617" s="2" t="s">
        <v>4988</v>
      </c>
    </row>
    <row r="2618" spans="1:8">
      <c r="A2618" s="3" t="s">
        <v>3221</v>
      </c>
      <c r="B2618" s="2" t="s">
        <v>3222</v>
      </c>
      <c r="C2618" s="2" t="s">
        <v>4987</v>
      </c>
      <c r="D2618" s="3" t="s">
        <v>4863</v>
      </c>
      <c r="E2618" s="2" t="s">
        <v>4864</v>
      </c>
      <c r="F2618" s="2" t="s">
        <v>4987</v>
      </c>
      <c r="G2618" s="2"/>
      <c r="H2618" s="2" t="s">
        <v>4988</v>
      </c>
    </row>
    <row r="2619" spans="1:8">
      <c r="A2619" s="3" t="s">
        <v>3223</v>
      </c>
      <c r="B2619" s="2" t="s">
        <v>3224</v>
      </c>
      <c r="C2619" s="2" t="s">
        <v>4987</v>
      </c>
      <c r="D2619" s="3" t="s">
        <v>4876</v>
      </c>
      <c r="E2619" s="2" t="s">
        <v>4877</v>
      </c>
      <c r="F2619" s="2" t="s">
        <v>4987</v>
      </c>
      <c r="G2619" s="2"/>
      <c r="H2619" s="2" t="s">
        <v>4988</v>
      </c>
    </row>
    <row r="2620" spans="1:8">
      <c r="A2620" s="3" t="s">
        <v>3225</v>
      </c>
      <c r="B2620" s="2" t="s">
        <v>3226</v>
      </c>
      <c r="C2620" s="2" t="s">
        <v>4987</v>
      </c>
      <c r="D2620" s="3" t="s">
        <v>4867</v>
      </c>
      <c r="E2620" s="2" t="s">
        <v>3226</v>
      </c>
      <c r="F2620" s="2" t="s">
        <v>4987</v>
      </c>
      <c r="G2620" s="2"/>
      <c r="H2620" s="2" t="s">
        <v>4988</v>
      </c>
    </row>
    <row r="2621" spans="1:8">
      <c r="A2621" s="3" t="s">
        <v>3227</v>
      </c>
      <c r="B2621" s="2" t="s">
        <v>3228</v>
      </c>
      <c r="C2621" s="2" t="s">
        <v>4986</v>
      </c>
      <c r="D2621" s="3" t="s">
        <v>4865</v>
      </c>
      <c r="E2621" s="2" t="s">
        <v>4866</v>
      </c>
      <c r="F2621" s="2" t="s">
        <v>4986</v>
      </c>
      <c r="G2621" s="2"/>
      <c r="H2621" s="2" t="s">
        <v>4988</v>
      </c>
    </row>
    <row r="2622" spans="1:8">
      <c r="A2622" s="3" t="s">
        <v>3227</v>
      </c>
      <c r="B2622" s="2" t="s">
        <v>3228</v>
      </c>
      <c r="C2622" s="2" t="s">
        <v>4986</v>
      </c>
      <c r="D2622" s="3" t="s">
        <v>4868</v>
      </c>
      <c r="E2622" s="2" t="s">
        <v>4869</v>
      </c>
      <c r="F2622" s="2" t="s">
        <v>4987</v>
      </c>
      <c r="G2622" s="2"/>
      <c r="H2622" s="2" t="s">
        <v>4988</v>
      </c>
    </row>
    <row r="2623" spans="1:8">
      <c r="A2623" s="3" t="s">
        <v>3227</v>
      </c>
      <c r="B2623" s="2" t="s">
        <v>3228</v>
      </c>
      <c r="C2623" s="2" t="s">
        <v>4986</v>
      </c>
      <c r="D2623" s="3" t="s">
        <v>4874</v>
      </c>
      <c r="E2623" s="2" t="s">
        <v>4875</v>
      </c>
      <c r="F2623" s="2" t="s">
        <v>4986</v>
      </c>
      <c r="G2623" s="2"/>
      <c r="H2623" s="2" t="s">
        <v>4988</v>
      </c>
    </row>
    <row r="2624" spans="1:8">
      <c r="A2624" s="3" t="s">
        <v>3229</v>
      </c>
      <c r="B2624" s="2" t="s">
        <v>3230</v>
      </c>
      <c r="C2624" s="2" t="s">
        <v>4987</v>
      </c>
      <c r="D2624" s="3" t="s">
        <v>4878</v>
      </c>
      <c r="E2624" s="2" t="s">
        <v>4879</v>
      </c>
      <c r="F2624" s="2" t="s">
        <v>4986</v>
      </c>
      <c r="G2624" s="2"/>
      <c r="H2624" s="2" t="s">
        <v>4988</v>
      </c>
    </row>
    <row r="2625" spans="1:8">
      <c r="A2625" s="3" t="s">
        <v>3231</v>
      </c>
      <c r="B2625" s="2" t="s">
        <v>3232</v>
      </c>
      <c r="C2625" s="2" t="s">
        <v>4987</v>
      </c>
      <c r="D2625" s="3" t="s">
        <v>4878</v>
      </c>
      <c r="E2625" s="2" t="s">
        <v>4879</v>
      </c>
      <c r="F2625" s="2" t="s">
        <v>4986</v>
      </c>
      <c r="G2625" s="2"/>
      <c r="H2625" s="2" t="s">
        <v>4988</v>
      </c>
    </row>
    <row r="2626" spans="1:8">
      <c r="A2626" s="3" t="s">
        <v>3233</v>
      </c>
      <c r="B2626" s="2" t="s">
        <v>3234</v>
      </c>
      <c r="C2626" s="2" t="s">
        <v>4987</v>
      </c>
      <c r="D2626" s="3" t="s">
        <v>4880</v>
      </c>
      <c r="E2626" s="2" t="s">
        <v>4881</v>
      </c>
      <c r="F2626" s="2" t="s">
        <v>4987</v>
      </c>
      <c r="G2626" s="2"/>
      <c r="H2626" s="2" t="s">
        <v>4988</v>
      </c>
    </row>
    <row r="2627" spans="1:8">
      <c r="A2627" s="3" t="s">
        <v>3235</v>
      </c>
      <c r="B2627" s="2" t="s">
        <v>3236</v>
      </c>
      <c r="C2627" s="2" t="s">
        <v>4987</v>
      </c>
      <c r="D2627" s="3" t="s">
        <v>4882</v>
      </c>
      <c r="E2627" s="2" t="s">
        <v>4883</v>
      </c>
      <c r="F2627" s="2" t="s">
        <v>4987</v>
      </c>
      <c r="G2627" s="2"/>
      <c r="H2627" s="2" t="s">
        <v>4988</v>
      </c>
    </row>
    <row r="2628" spans="1:8">
      <c r="A2628" s="3" t="s">
        <v>3237</v>
      </c>
      <c r="B2628" s="2" t="s">
        <v>3238</v>
      </c>
      <c r="C2628" s="2" t="s">
        <v>4986</v>
      </c>
      <c r="D2628" s="3" t="s">
        <v>3936</v>
      </c>
      <c r="E2628" s="2" t="s">
        <v>3937</v>
      </c>
      <c r="F2628" s="2" t="s">
        <v>4986</v>
      </c>
      <c r="G2628" s="2"/>
      <c r="H2628" s="2" t="s">
        <v>4988</v>
      </c>
    </row>
    <row r="2629" spans="1:8">
      <c r="A2629" s="3" t="s">
        <v>3237</v>
      </c>
      <c r="B2629" s="2" t="s">
        <v>3238</v>
      </c>
      <c r="C2629" s="2" t="s">
        <v>4986</v>
      </c>
      <c r="D2629" s="3" t="s">
        <v>3970</v>
      </c>
      <c r="E2629" s="2" t="s">
        <v>1851</v>
      </c>
      <c r="F2629" s="2" t="s">
        <v>4986</v>
      </c>
      <c r="G2629" s="2"/>
      <c r="H2629" s="2" t="s">
        <v>4988</v>
      </c>
    </row>
    <row r="2630" spans="1:8">
      <c r="A2630" s="3" t="s">
        <v>3237</v>
      </c>
      <c r="B2630" s="2" t="s">
        <v>3238</v>
      </c>
      <c r="C2630" s="2" t="s">
        <v>4986</v>
      </c>
      <c r="D2630" s="3" t="s">
        <v>4872</v>
      </c>
      <c r="E2630" s="2" t="s">
        <v>4873</v>
      </c>
      <c r="F2630" s="2" t="s">
        <v>4986</v>
      </c>
      <c r="G2630" s="2"/>
      <c r="H2630" s="2" t="s">
        <v>4988</v>
      </c>
    </row>
    <row r="2631" spans="1:8">
      <c r="A2631" s="3" t="s">
        <v>3239</v>
      </c>
      <c r="B2631" s="2" t="s">
        <v>3240</v>
      </c>
      <c r="C2631" s="2" t="s">
        <v>4987</v>
      </c>
      <c r="D2631" s="3" t="s">
        <v>4872</v>
      </c>
      <c r="E2631" s="2" t="s">
        <v>4873</v>
      </c>
      <c r="F2631" s="2" t="s">
        <v>4986</v>
      </c>
      <c r="G2631" s="2"/>
      <c r="H2631" s="2" t="s">
        <v>4988</v>
      </c>
    </row>
    <row r="2632" spans="1:8">
      <c r="A2632" s="3" t="s">
        <v>3241</v>
      </c>
      <c r="B2632" s="2" t="s">
        <v>3242</v>
      </c>
      <c r="C2632" s="2" t="s">
        <v>4986</v>
      </c>
      <c r="D2632" s="3" t="s">
        <v>4872</v>
      </c>
      <c r="E2632" s="2" t="s">
        <v>4873</v>
      </c>
      <c r="F2632" s="2" t="s">
        <v>4986</v>
      </c>
      <c r="G2632" s="2"/>
      <c r="H2632" s="2" t="s">
        <v>4988</v>
      </c>
    </row>
    <row r="2633" spans="1:8">
      <c r="A2633" s="3" t="s">
        <v>3241</v>
      </c>
      <c r="B2633" s="2" t="s">
        <v>3242</v>
      </c>
      <c r="C2633" s="2" t="s">
        <v>4986</v>
      </c>
      <c r="D2633" s="3" t="s">
        <v>4874</v>
      </c>
      <c r="E2633" s="2" t="s">
        <v>4875</v>
      </c>
      <c r="F2633" s="2" t="s">
        <v>4986</v>
      </c>
      <c r="G2633" s="2"/>
      <c r="H2633" s="2" t="s">
        <v>4988</v>
      </c>
    </row>
    <row r="2634" spans="1:8">
      <c r="A2634" s="3" t="s">
        <v>3243</v>
      </c>
      <c r="B2634" s="2" t="s">
        <v>3244</v>
      </c>
      <c r="C2634" s="2" t="s">
        <v>4987</v>
      </c>
      <c r="D2634" s="3" t="s">
        <v>4884</v>
      </c>
      <c r="E2634" s="2" t="s">
        <v>4885</v>
      </c>
      <c r="F2634" s="2" t="s">
        <v>4986</v>
      </c>
      <c r="G2634" s="2"/>
      <c r="H2634" s="2" t="s">
        <v>4988</v>
      </c>
    </row>
    <row r="2635" spans="1:8">
      <c r="A2635" s="3" t="s">
        <v>3245</v>
      </c>
      <c r="B2635" s="2" t="s">
        <v>3246</v>
      </c>
      <c r="C2635" s="2" t="s">
        <v>4987</v>
      </c>
      <c r="D2635" s="3" t="s">
        <v>4884</v>
      </c>
      <c r="E2635" s="2" t="s">
        <v>4885</v>
      </c>
      <c r="F2635" s="2" t="s">
        <v>4986</v>
      </c>
      <c r="G2635" s="2"/>
      <c r="H2635" s="2" t="s">
        <v>4988</v>
      </c>
    </row>
    <row r="2636" spans="1:8">
      <c r="A2636" s="3" t="s">
        <v>3247</v>
      </c>
      <c r="B2636" s="2" t="s">
        <v>3248</v>
      </c>
      <c r="C2636" s="2" t="s">
        <v>4987</v>
      </c>
      <c r="D2636" s="3" t="s">
        <v>4887</v>
      </c>
      <c r="E2636" s="2" t="s">
        <v>3248</v>
      </c>
      <c r="F2636" s="2" t="s">
        <v>4987</v>
      </c>
      <c r="G2636" s="2"/>
      <c r="H2636" s="2" t="s">
        <v>4988</v>
      </c>
    </row>
    <row r="2637" spans="1:8">
      <c r="A2637" s="3" t="s">
        <v>3249</v>
      </c>
      <c r="B2637" s="2" t="s">
        <v>3250</v>
      </c>
      <c r="C2637" s="2" t="s">
        <v>4986</v>
      </c>
      <c r="D2637" s="3" t="s">
        <v>3247</v>
      </c>
      <c r="E2637" s="2" t="s">
        <v>4886</v>
      </c>
      <c r="F2637" s="2" t="s">
        <v>4987</v>
      </c>
      <c r="G2637" s="2"/>
      <c r="H2637" s="2" t="s">
        <v>4988</v>
      </c>
    </row>
    <row r="2638" spans="1:8">
      <c r="A2638" s="3" t="s">
        <v>3249</v>
      </c>
      <c r="B2638" s="2" t="s">
        <v>3250</v>
      </c>
      <c r="C2638" s="2" t="s">
        <v>4986</v>
      </c>
      <c r="D2638" s="3" t="s">
        <v>3249</v>
      </c>
      <c r="E2638" s="2" t="s">
        <v>4888</v>
      </c>
      <c r="F2638" s="2" t="s">
        <v>4987</v>
      </c>
      <c r="G2638" s="2"/>
      <c r="H2638" s="2" t="s">
        <v>4988</v>
      </c>
    </row>
    <row r="2639" spans="1:8">
      <c r="A2639" s="3" t="s">
        <v>3251</v>
      </c>
      <c r="B2639" s="2" t="s">
        <v>3252</v>
      </c>
      <c r="C2639" s="2" t="s">
        <v>4987</v>
      </c>
      <c r="D2639" s="3" t="s">
        <v>4890</v>
      </c>
      <c r="E2639" s="2" t="s">
        <v>3252</v>
      </c>
      <c r="F2639" s="2" t="s">
        <v>4987</v>
      </c>
      <c r="G2639" s="2"/>
      <c r="H2639" s="2" t="s">
        <v>4988</v>
      </c>
    </row>
    <row r="2640" spans="1:8">
      <c r="A2640" s="3" t="s">
        <v>3253</v>
      </c>
      <c r="B2640" s="2" t="s">
        <v>3254</v>
      </c>
      <c r="C2640" s="2" t="s">
        <v>4986</v>
      </c>
      <c r="D2640" s="3" t="s">
        <v>3251</v>
      </c>
      <c r="E2640" s="2" t="s">
        <v>4889</v>
      </c>
      <c r="F2640" s="2" t="s">
        <v>4987</v>
      </c>
      <c r="G2640" s="2"/>
      <c r="H2640" s="2" t="s">
        <v>4988</v>
      </c>
    </row>
    <row r="2641" spans="1:8">
      <c r="A2641" s="3" t="s">
        <v>3253</v>
      </c>
      <c r="B2641" s="2" t="s">
        <v>3254</v>
      </c>
      <c r="C2641" s="2" t="s">
        <v>4986</v>
      </c>
      <c r="D2641" s="3" t="s">
        <v>4891</v>
      </c>
      <c r="E2641" s="2" t="s">
        <v>4892</v>
      </c>
      <c r="F2641" s="2" t="s">
        <v>4987</v>
      </c>
      <c r="G2641" s="2"/>
      <c r="H2641" s="2" t="s">
        <v>4988</v>
      </c>
    </row>
    <row r="2642" spans="1:8">
      <c r="A2642" s="3" t="s">
        <v>3253</v>
      </c>
      <c r="B2642" s="2" t="s">
        <v>3254</v>
      </c>
      <c r="C2642" s="2" t="s">
        <v>4986</v>
      </c>
      <c r="D2642" s="3" t="s">
        <v>3253</v>
      </c>
      <c r="E2642" s="2" t="s">
        <v>4893</v>
      </c>
      <c r="F2642" s="2" t="s">
        <v>4986</v>
      </c>
      <c r="G2642" s="2"/>
      <c r="H2642" s="2" t="s">
        <v>4988</v>
      </c>
    </row>
    <row r="2643" spans="1:8">
      <c r="A2643" s="3" t="s">
        <v>3253</v>
      </c>
      <c r="B2643" s="2" t="s">
        <v>3254</v>
      </c>
      <c r="C2643" s="2" t="s">
        <v>4986</v>
      </c>
      <c r="D2643" s="3" t="s">
        <v>4908</v>
      </c>
      <c r="E2643" s="2" t="s">
        <v>4909</v>
      </c>
      <c r="F2643" s="2" t="s">
        <v>4986</v>
      </c>
      <c r="G2643" s="2"/>
      <c r="H2643" s="2" t="s">
        <v>4988</v>
      </c>
    </row>
    <row r="2644" spans="1:8">
      <c r="A2644" s="3" t="s">
        <v>3255</v>
      </c>
      <c r="B2644" s="2" t="s">
        <v>3256</v>
      </c>
      <c r="C2644" s="2" t="s">
        <v>4986</v>
      </c>
      <c r="D2644" s="3" t="s">
        <v>3253</v>
      </c>
      <c r="E2644" s="2" t="s">
        <v>4893</v>
      </c>
      <c r="F2644" s="2" t="s">
        <v>4986</v>
      </c>
      <c r="G2644" s="2"/>
      <c r="H2644" s="2" t="s">
        <v>4988</v>
      </c>
    </row>
    <row r="2645" spans="1:8">
      <c r="A2645" s="3" t="s">
        <v>3255</v>
      </c>
      <c r="B2645" s="2" t="s">
        <v>3256</v>
      </c>
      <c r="C2645" s="2" t="s">
        <v>4986</v>
      </c>
      <c r="D2645" s="3" t="s">
        <v>3255</v>
      </c>
      <c r="E2645" s="2" t="s">
        <v>4894</v>
      </c>
      <c r="F2645" s="2" t="s">
        <v>4987</v>
      </c>
      <c r="G2645" s="2"/>
      <c r="H2645" s="2" t="s">
        <v>4988</v>
      </c>
    </row>
    <row r="2646" spans="1:8">
      <c r="A2646" s="3" t="s">
        <v>3255</v>
      </c>
      <c r="B2646" s="2" t="s">
        <v>3256</v>
      </c>
      <c r="C2646" s="2" t="s">
        <v>4986</v>
      </c>
      <c r="D2646" s="3" t="s">
        <v>4908</v>
      </c>
      <c r="E2646" s="2" t="s">
        <v>4909</v>
      </c>
      <c r="F2646" s="2" t="s">
        <v>4986</v>
      </c>
      <c r="G2646" s="2"/>
      <c r="H2646" s="2" t="s">
        <v>4988</v>
      </c>
    </row>
    <row r="2647" spans="1:8">
      <c r="A2647" s="3" t="s">
        <v>3257</v>
      </c>
      <c r="B2647" s="2" t="s">
        <v>3258</v>
      </c>
      <c r="C2647" s="2" t="s">
        <v>4987</v>
      </c>
      <c r="D2647" s="3" t="s">
        <v>4806</v>
      </c>
      <c r="E2647" s="2" t="s">
        <v>4807</v>
      </c>
      <c r="F2647" s="2" t="s">
        <v>4986</v>
      </c>
      <c r="G2647" s="2"/>
      <c r="H2647" s="2" t="s">
        <v>4988</v>
      </c>
    </row>
    <row r="2648" spans="1:8">
      <c r="A2648" s="3" t="s">
        <v>3259</v>
      </c>
      <c r="B2648" s="2" t="s">
        <v>3260</v>
      </c>
      <c r="C2648" s="2" t="s">
        <v>4987</v>
      </c>
      <c r="D2648" s="3" t="s">
        <v>4895</v>
      </c>
      <c r="E2648" s="2" t="s">
        <v>4896</v>
      </c>
      <c r="F2648" s="2" t="s">
        <v>4987</v>
      </c>
      <c r="G2648" s="2"/>
      <c r="H2648" s="2" t="s">
        <v>4988</v>
      </c>
    </row>
    <row r="2649" spans="1:8">
      <c r="A2649" s="3" t="s">
        <v>3261</v>
      </c>
      <c r="B2649" s="2" t="s">
        <v>3262</v>
      </c>
      <c r="C2649" s="2" t="s">
        <v>4987</v>
      </c>
      <c r="D2649" s="3" t="s">
        <v>3261</v>
      </c>
      <c r="E2649" s="2" t="s">
        <v>4897</v>
      </c>
      <c r="F2649" s="2" t="s">
        <v>4986</v>
      </c>
      <c r="G2649" s="2"/>
      <c r="H2649" s="2" t="s">
        <v>4988</v>
      </c>
    </row>
    <row r="2650" spans="1:8">
      <c r="A2650" s="3" t="s">
        <v>3263</v>
      </c>
      <c r="B2650" s="2" t="s">
        <v>3264</v>
      </c>
      <c r="C2650" s="2" t="s">
        <v>4987</v>
      </c>
      <c r="D2650" s="3" t="s">
        <v>3263</v>
      </c>
      <c r="E2650" s="2" t="s">
        <v>4898</v>
      </c>
      <c r="F2650" s="2" t="s">
        <v>4987</v>
      </c>
      <c r="G2650" s="2"/>
      <c r="H2650" s="2" t="s">
        <v>4988</v>
      </c>
    </row>
    <row r="2651" spans="1:8">
      <c r="A2651" s="3" t="s">
        <v>3265</v>
      </c>
      <c r="B2651" s="2" t="s">
        <v>3266</v>
      </c>
      <c r="C2651" s="2" t="s">
        <v>4987</v>
      </c>
      <c r="D2651" s="3" t="s">
        <v>3265</v>
      </c>
      <c r="E2651" s="2" t="s">
        <v>4899</v>
      </c>
      <c r="F2651" s="2" t="s">
        <v>4987</v>
      </c>
      <c r="G2651" s="2"/>
      <c r="H2651" s="2" t="s">
        <v>4988</v>
      </c>
    </row>
    <row r="2652" spans="1:8">
      <c r="A2652" s="3" t="s">
        <v>3267</v>
      </c>
      <c r="B2652" s="2" t="s">
        <v>3268</v>
      </c>
      <c r="C2652" s="2" t="s">
        <v>4987</v>
      </c>
      <c r="D2652" s="3" t="s">
        <v>3269</v>
      </c>
      <c r="E2652" s="2" t="s">
        <v>4900</v>
      </c>
      <c r="F2652" s="2" t="s">
        <v>4986</v>
      </c>
      <c r="G2652" s="2"/>
      <c r="H2652" s="2" t="s">
        <v>4988</v>
      </c>
    </row>
    <row r="2653" spans="1:8">
      <c r="A2653" s="3" t="s">
        <v>3269</v>
      </c>
      <c r="B2653" s="2" t="s">
        <v>3270</v>
      </c>
      <c r="C2653" s="2" t="s">
        <v>4986</v>
      </c>
      <c r="D2653" s="3" t="s">
        <v>3253</v>
      </c>
      <c r="E2653" s="2" t="s">
        <v>4893</v>
      </c>
      <c r="F2653" s="2" t="s">
        <v>4986</v>
      </c>
      <c r="G2653" s="2"/>
      <c r="H2653" s="2" t="s">
        <v>4988</v>
      </c>
    </row>
    <row r="2654" spans="1:8">
      <c r="A2654" s="3" t="s">
        <v>3269</v>
      </c>
      <c r="B2654" s="2" t="s">
        <v>3270</v>
      </c>
      <c r="C2654" s="2" t="s">
        <v>4986</v>
      </c>
      <c r="D2654" s="3" t="s">
        <v>3269</v>
      </c>
      <c r="E2654" s="2" t="s">
        <v>4900</v>
      </c>
      <c r="F2654" s="2" t="s">
        <v>4986</v>
      </c>
      <c r="G2654" s="2"/>
      <c r="H2654" s="2" t="s">
        <v>4988</v>
      </c>
    </row>
    <row r="2655" spans="1:8">
      <c r="A2655" s="3" t="s">
        <v>3269</v>
      </c>
      <c r="B2655" s="2" t="s">
        <v>3270</v>
      </c>
      <c r="C2655" s="2" t="s">
        <v>4986</v>
      </c>
      <c r="D2655" s="3" t="s">
        <v>4908</v>
      </c>
      <c r="E2655" s="2" t="s">
        <v>4909</v>
      </c>
      <c r="F2655" s="2" t="s">
        <v>4986</v>
      </c>
      <c r="G2655" s="2"/>
      <c r="H2655" s="2" t="s">
        <v>4988</v>
      </c>
    </row>
    <row r="2656" spans="1:8">
      <c r="A2656" s="3" t="s">
        <v>3271</v>
      </c>
      <c r="B2656" s="2" t="s">
        <v>3272</v>
      </c>
      <c r="C2656" s="2" t="s">
        <v>4987</v>
      </c>
      <c r="D2656" s="3" t="s">
        <v>4901</v>
      </c>
      <c r="E2656" s="2" t="s">
        <v>4902</v>
      </c>
      <c r="F2656" s="2" t="s">
        <v>4987</v>
      </c>
      <c r="G2656" s="2"/>
      <c r="H2656" s="2" t="s">
        <v>4988</v>
      </c>
    </row>
    <row r="2657" spans="1:8">
      <c r="A2657" s="3" t="s">
        <v>3273</v>
      </c>
      <c r="B2657" s="2" t="s">
        <v>3274</v>
      </c>
      <c r="C2657" s="2" t="s">
        <v>4987</v>
      </c>
      <c r="D2657" s="3" t="s">
        <v>3273</v>
      </c>
      <c r="E2657" s="2" t="s">
        <v>4905</v>
      </c>
      <c r="F2657" s="2" t="s">
        <v>4987</v>
      </c>
      <c r="G2657" s="2"/>
      <c r="H2657" s="2" t="s">
        <v>4988</v>
      </c>
    </row>
    <row r="2658" spans="1:8">
      <c r="A2658" s="3" t="s">
        <v>3275</v>
      </c>
      <c r="B2658" s="2" t="s">
        <v>3276</v>
      </c>
      <c r="C2658" s="2" t="s">
        <v>4986</v>
      </c>
      <c r="D2658" s="3" t="s">
        <v>2943</v>
      </c>
      <c r="E2658" s="2" t="s">
        <v>4696</v>
      </c>
      <c r="F2658" s="2" t="s">
        <v>4986</v>
      </c>
      <c r="G2658" s="2"/>
      <c r="H2658" s="2" t="s">
        <v>4988</v>
      </c>
    </row>
    <row r="2659" spans="1:8">
      <c r="A2659" s="3" t="s">
        <v>3275</v>
      </c>
      <c r="B2659" s="2" t="s">
        <v>3276</v>
      </c>
      <c r="C2659" s="2" t="s">
        <v>4986</v>
      </c>
      <c r="D2659" s="3" t="s">
        <v>3275</v>
      </c>
      <c r="E2659" s="2" t="s">
        <v>4906</v>
      </c>
      <c r="F2659" s="2" t="s">
        <v>4986</v>
      </c>
      <c r="G2659" s="2"/>
      <c r="H2659" s="2" t="s">
        <v>4988</v>
      </c>
    </row>
    <row r="2660" spans="1:8">
      <c r="A2660" s="3" t="s">
        <v>3277</v>
      </c>
      <c r="B2660" s="2" t="s">
        <v>3278</v>
      </c>
      <c r="C2660" s="2" t="s">
        <v>4987</v>
      </c>
      <c r="D2660" s="3" t="s">
        <v>3277</v>
      </c>
      <c r="E2660" s="2" t="s">
        <v>4907</v>
      </c>
      <c r="F2660" s="2" t="s">
        <v>4987</v>
      </c>
      <c r="G2660" s="2"/>
      <c r="H2660" s="2" t="s">
        <v>4988</v>
      </c>
    </row>
    <row r="2661" spans="1:8">
      <c r="A2661" s="3" t="s">
        <v>3279</v>
      </c>
      <c r="B2661" s="2" t="s">
        <v>3280</v>
      </c>
      <c r="C2661" s="2" t="s">
        <v>4987</v>
      </c>
      <c r="D2661" s="3" t="s">
        <v>4903</v>
      </c>
      <c r="E2661" s="2" t="s">
        <v>4904</v>
      </c>
      <c r="F2661" s="2" t="s">
        <v>4987</v>
      </c>
      <c r="G2661" s="2"/>
      <c r="H2661" s="2" t="s">
        <v>4988</v>
      </c>
    </row>
    <row r="2662" spans="1:8">
      <c r="A2662" s="3" t="s">
        <v>3281</v>
      </c>
      <c r="B2662" s="2" t="s">
        <v>3282</v>
      </c>
      <c r="C2662" s="2" t="s">
        <v>4986</v>
      </c>
      <c r="D2662" s="3" t="s">
        <v>4755</v>
      </c>
      <c r="E2662" s="2" t="s">
        <v>4756</v>
      </c>
      <c r="F2662" s="2" t="s">
        <v>4986</v>
      </c>
      <c r="G2662" s="2"/>
      <c r="H2662" s="2" t="s">
        <v>4988</v>
      </c>
    </row>
    <row r="2663" spans="1:8">
      <c r="A2663" s="3" t="s">
        <v>3281</v>
      </c>
      <c r="B2663" s="2" t="s">
        <v>3282</v>
      </c>
      <c r="C2663" s="2" t="s">
        <v>4986</v>
      </c>
      <c r="D2663" s="3" t="s">
        <v>3253</v>
      </c>
      <c r="E2663" s="2" t="s">
        <v>4893</v>
      </c>
      <c r="F2663" s="2" t="s">
        <v>4986</v>
      </c>
      <c r="G2663" s="2"/>
      <c r="H2663" s="2" t="s">
        <v>4988</v>
      </c>
    </row>
    <row r="2664" spans="1:8">
      <c r="A2664" s="3" t="s">
        <v>3281</v>
      </c>
      <c r="B2664" s="2" t="s">
        <v>3282</v>
      </c>
      <c r="C2664" s="2" t="s">
        <v>4986</v>
      </c>
      <c r="D2664" s="3" t="s">
        <v>3261</v>
      </c>
      <c r="E2664" s="2" t="s">
        <v>4897</v>
      </c>
      <c r="F2664" s="2" t="s">
        <v>4986</v>
      </c>
      <c r="G2664" s="2"/>
      <c r="H2664" s="2" t="s">
        <v>4988</v>
      </c>
    </row>
    <row r="2665" spans="1:8">
      <c r="A2665" s="3" t="s">
        <v>3281</v>
      </c>
      <c r="B2665" s="2" t="s">
        <v>3282</v>
      </c>
      <c r="C2665" s="2" t="s">
        <v>4986</v>
      </c>
      <c r="D2665" s="3" t="s">
        <v>3269</v>
      </c>
      <c r="E2665" s="2" t="s">
        <v>4900</v>
      </c>
      <c r="F2665" s="2" t="s">
        <v>4986</v>
      </c>
      <c r="G2665" s="2"/>
      <c r="H2665" s="2" t="s">
        <v>4988</v>
      </c>
    </row>
    <row r="2666" spans="1:8">
      <c r="A2666" s="3" t="s">
        <v>3281</v>
      </c>
      <c r="B2666" s="2" t="s">
        <v>3282</v>
      </c>
      <c r="C2666" s="2" t="s">
        <v>4986</v>
      </c>
      <c r="D2666" s="3" t="s">
        <v>4908</v>
      </c>
      <c r="E2666" s="2" t="s">
        <v>4909</v>
      </c>
      <c r="F2666" s="2" t="s">
        <v>4986</v>
      </c>
      <c r="G2666" s="2"/>
      <c r="H2666" s="2" t="s">
        <v>4988</v>
      </c>
    </row>
    <row r="2667" spans="1:8">
      <c r="A2667" s="3" t="s">
        <v>3283</v>
      </c>
      <c r="B2667" s="2" t="s">
        <v>3284</v>
      </c>
      <c r="C2667" s="2" t="s">
        <v>4987</v>
      </c>
      <c r="D2667" s="3" t="s">
        <v>3283</v>
      </c>
      <c r="E2667" s="2" t="s">
        <v>4910</v>
      </c>
      <c r="F2667" s="2" t="s">
        <v>4987</v>
      </c>
      <c r="G2667" s="2"/>
      <c r="H2667" s="2" t="s">
        <v>4988</v>
      </c>
    </row>
    <row r="2668" spans="1:8">
      <c r="A2668" s="3" t="s">
        <v>3285</v>
      </c>
      <c r="B2668" s="2" t="s">
        <v>3286</v>
      </c>
      <c r="C2668" s="2" t="s">
        <v>4987</v>
      </c>
      <c r="D2668" s="3" t="s">
        <v>3285</v>
      </c>
      <c r="E2668" s="2" t="s">
        <v>4911</v>
      </c>
      <c r="F2668" s="2" t="s">
        <v>4987</v>
      </c>
      <c r="G2668" s="2"/>
      <c r="H2668" s="2" t="s">
        <v>4988</v>
      </c>
    </row>
    <row r="2669" spans="1:8">
      <c r="A2669" s="3" t="s">
        <v>3287</v>
      </c>
      <c r="B2669" s="2" t="s">
        <v>3288</v>
      </c>
      <c r="C2669" s="2" t="s">
        <v>4987</v>
      </c>
      <c r="D2669" s="3" t="s">
        <v>3287</v>
      </c>
      <c r="E2669" s="2" t="s">
        <v>3288</v>
      </c>
      <c r="F2669" s="2" t="s">
        <v>4987</v>
      </c>
      <c r="G2669" s="2"/>
      <c r="H2669" s="2" t="s">
        <v>4988</v>
      </c>
    </row>
    <row r="2670" spans="1:8">
      <c r="A2670" s="3" t="s">
        <v>3289</v>
      </c>
      <c r="B2670" s="2" t="s">
        <v>3290</v>
      </c>
      <c r="C2670" s="2" t="s">
        <v>4987</v>
      </c>
      <c r="D2670" s="3" t="s">
        <v>3289</v>
      </c>
      <c r="E2670" s="2" t="s">
        <v>4912</v>
      </c>
      <c r="F2670" s="2" t="s">
        <v>4987</v>
      </c>
      <c r="G2670" s="2"/>
      <c r="H2670" s="2" t="s">
        <v>4988</v>
      </c>
    </row>
    <row r="2671" spans="1:8">
      <c r="A2671" s="3" t="s">
        <v>3291</v>
      </c>
      <c r="B2671" s="2" t="s">
        <v>3292</v>
      </c>
      <c r="C2671" s="2" t="s">
        <v>4987</v>
      </c>
      <c r="D2671" s="3" t="s">
        <v>3291</v>
      </c>
      <c r="E2671" s="2" t="s">
        <v>4913</v>
      </c>
      <c r="F2671" s="2" t="s">
        <v>4987</v>
      </c>
      <c r="G2671" s="2"/>
      <c r="H2671" s="2" t="s">
        <v>4988</v>
      </c>
    </row>
    <row r="2672" spans="1:8">
      <c r="A2672" s="3" t="s">
        <v>3293</v>
      </c>
      <c r="B2672" s="2" t="s">
        <v>3294</v>
      </c>
      <c r="C2672" s="2" t="s">
        <v>4987</v>
      </c>
      <c r="D2672" s="3" t="s">
        <v>3293</v>
      </c>
      <c r="E2672" s="2" t="s">
        <v>4914</v>
      </c>
      <c r="F2672" s="2" t="s">
        <v>4987</v>
      </c>
      <c r="G2672" s="2"/>
      <c r="H2672" s="2" t="s">
        <v>4988</v>
      </c>
    </row>
    <row r="2673" spans="1:8">
      <c r="A2673" s="3" t="s">
        <v>3295</v>
      </c>
      <c r="B2673" s="2" t="s">
        <v>3296</v>
      </c>
      <c r="C2673" s="2" t="s">
        <v>4987</v>
      </c>
      <c r="D2673" s="3" t="s">
        <v>3295</v>
      </c>
      <c r="E2673" s="2" t="s">
        <v>4915</v>
      </c>
      <c r="F2673" s="2" t="s">
        <v>4987</v>
      </c>
      <c r="G2673" s="2"/>
      <c r="H2673" s="2" t="s">
        <v>4988</v>
      </c>
    </row>
    <row r="2674" spans="1:8">
      <c r="A2674" s="3" t="s">
        <v>3297</v>
      </c>
      <c r="B2674" s="2" t="s">
        <v>3298</v>
      </c>
      <c r="C2674" s="2" t="s">
        <v>4987</v>
      </c>
      <c r="D2674" s="3" t="s">
        <v>3297</v>
      </c>
      <c r="E2674" s="2" t="s">
        <v>4916</v>
      </c>
      <c r="F2674" s="2" t="s">
        <v>4987</v>
      </c>
      <c r="G2674" s="2"/>
      <c r="H2674" s="2" t="s">
        <v>4988</v>
      </c>
    </row>
    <row r="2675" spans="1:8">
      <c r="A2675" s="3" t="s">
        <v>3299</v>
      </c>
      <c r="B2675" s="2" t="s">
        <v>3300</v>
      </c>
      <c r="C2675" s="2" t="s">
        <v>4987</v>
      </c>
      <c r="D2675" s="3" t="s">
        <v>3299</v>
      </c>
      <c r="E2675" s="2" t="s">
        <v>4917</v>
      </c>
      <c r="F2675" s="2" t="s">
        <v>4987</v>
      </c>
      <c r="G2675" s="2"/>
      <c r="H2675" s="2" t="s">
        <v>4988</v>
      </c>
    </row>
    <row r="2676" spans="1:8">
      <c r="A2676" s="3" t="s">
        <v>3301</v>
      </c>
      <c r="B2676" s="2" t="s">
        <v>3302</v>
      </c>
      <c r="C2676" s="2" t="s">
        <v>4987</v>
      </c>
      <c r="D2676" s="3" t="s">
        <v>3301</v>
      </c>
      <c r="E2676" s="2" t="s">
        <v>4918</v>
      </c>
      <c r="F2676" s="2" t="s">
        <v>4987</v>
      </c>
      <c r="G2676" s="2"/>
      <c r="H2676" s="2" t="s">
        <v>4988</v>
      </c>
    </row>
    <row r="2677" spans="1:8">
      <c r="A2677" s="3" t="s">
        <v>3303</v>
      </c>
      <c r="B2677" s="2" t="s">
        <v>3304</v>
      </c>
      <c r="C2677" s="2" t="s">
        <v>4987</v>
      </c>
      <c r="D2677" s="3" t="s">
        <v>3303</v>
      </c>
      <c r="E2677" s="2" t="s">
        <v>4919</v>
      </c>
      <c r="F2677" s="2" t="s">
        <v>4987</v>
      </c>
      <c r="G2677" s="2"/>
      <c r="H2677" s="2" t="s">
        <v>4988</v>
      </c>
    </row>
    <row r="2678" spans="1:8">
      <c r="A2678" s="3" t="s">
        <v>3305</v>
      </c>
      <c r="B2678" s="2" t="s">
        <v>3306</v>
      </c>
      <c r="C2678" s="2" t="s">
        <v>4987</v>
      </c>
      <c r="D2678" s="3" t="s">
        <v>3305</v>
      </c>
      <c r="E2678" s="2" t="s">
        <v>4920</v>
      </c>
      <c r="F2678" s="2" t="s">
        <v>4987</v>
      </c>
      <c r="G2678" s="2"/>
      <c r="H2678" s="2" t="s">
        <v>4988</v>
      </c>
    </row>
    <row r="2679" spans="1:8">
      <c r="A2679" s="3" t="s">
        <v>3307</v>
      </c>
      <c r="B2679" s="2" t="s">
        <v>3308</v>
      </c>
      <c r="C2679" s="2" t="s">
        <v>4987</v>
      </c>
      <c r="D2679" s="3" t="s">
        <v>3307</v>
      </c>
      <c r="E2679" s="2" t="s">
        <v>4921</v>
      </c>
      <c r="F2679" s="2" t="s">
        <v>4987</v>
      </c>
      <c r="G2679" s="2"/>
      <c r="H2679" s="2" t="s">
        <v>4988</v>
      </c>
    </row>
    <row r="2680" spans="1:8">
      <c r="A2680" s="3" t="s">
        <v>3309</v>
      </c>
      <c r="B2680" s="2" t="s">
        <v>3310</v>
      </c>
      <c r="C2680" s="2" t="s">
        <v>4987</v>
      </c>
      <c r="D2680" s="3" t="s">
        <v>4922</v>
      </c>
      <c r="E2680" s="2" t="s">
        <v>3310</v>
      </c>
      <c r="F2680" s="2" t="s">
        <v>4987</v>
      </c>
      <c r="G2680" s="2"/>
      <c r="H2680" s="2" t="s">
        <v>4988</v>
      </c>
    </row>
    <row r="2681" spans="1:8">
      <c r="A2681" s="3" t="s">
        <v>3311</v>
      </c>
      <c r="B2681" s="2" t="s">
        <v>3312</v>
      </c>
      <c r="C2681" s="2" t="s">
        <v>4987</v>
      </c>
      <c r="D2681" s="3" t="s">
        <v>4923</v>
      </c>
      <c r="E2681" s="2" t="s">
        <v>4924</v>
      </c>
      <c r="F2681" s="2" t="s">
        <v>4987</v>
      </c>
      <c r="G2681" s="2"/>
      <c r="H2681" s="2" t="s">
        <v>4988</v>
      </c>
    </row>
    <row r="2682" spans="1:8">
      <c r="A2682" s="3" t="s">
        <v>3313</v>
      </c>
      <c r="B2682" s="2" t="s">
        <v>3314</v>
      </c>
      <c r="C2682" s="2" t="s">
        <v>4987</v>
      </c>
      <c r="D2682" s="3" t="s">
        <v>4925</v>
      </c>
      <c r="E2682" s="2" t="s">
        <v>3314</v>
      </c>
      <c r="F2682" s="2" t="s">
        <v>4987</v>
      </c>
      <c r="G2682" s="2"/>
      <c r="H2682" s="2" t="s">
        <v>4988</v>
      </c>
    </row>
    <row r="2683" spans="1:8">
      <c r="A2683" s="3" t="s">
        <v>3315</v>
      </c>
      <c r="B2683" s="2" t="s">
        <v>3316</v>
      </c>
      <c r="C2683" s="2" t="s">
        <v>4987</v>
      </c>
      <c r="D2683" s="3" t="s">
        <v>3315</v>
      </c>
      <c r="E2683" s="2" t="s">
        <v>4926</v>
      </c>
      <c r="F2683" s="2" t="s">
        <v>4987</v>
      </c>
      <c r="G2683" s="2"/>
      <c r="H2683" s="2" t="s">
        <v>4988</v>
      </c>
    </row>
    <row r="2684" spans="1:8">
      <c r="A2684" s="3" t="s">
        <v>3317</v>
      </c>
      <c r="B2684" s="2" t="s">
        <v>3318</v>
      </c>
      <c r="C2684" s="2" t="s">
        <v>4987</v>
      </c>
      <c r="D2684" s="3" t="s">
        <v>3317</v>
      </c>
      <c r="E2684" s="2" t="s">
        <v>4927</v>
      </c>
      <c r="F2684" s="2" t="s">
        <v>4986</v>
      </c>
      <c r="G2684" s="2"/>
      <c r="H2684" s="2" t="s">
        <v>4988</v>
      </c>
    </row>
    <row r="2685" spans="1:8">
      <c r="A2685" s="3" t="s">
        <v>3319</v>
      </c>
      <c r="B2685" s="2" t="s">
        <v>3320</v>
      </c>
      <c r="C2685" s="2" t="s">
        <v>4986</v>
      </c>
      <c r="D2685" s="3" t="s">
        <v>3317</v>
      </c>
      <c r="E2685" s="2" t="s">
        <v>4927</v>
      </c>
      <c r="F2685" s="2" t="s">
        <v>4986</v>
      </c>
      <c r="G2685" s="2"/>
      <c r="H2685" s="2" t="s">
        <v>4988</v>
      </c>
    </row>
    <row r="2686" spans="1:8">
      <c r="A2686" s="3" t="s">
        <v>3319</v>
      </c>
      <c r="B2686" s="2" t="s">
        <v>3320</v>
      </c>
      <c r="C2686" s="2" t="s">
        <v>4986</v>
      </c>
      <c r="D2686" s="3" t="s">
        <v>3319</v>
      </c>
      <c r="E2686" s="2" t="s">
        <v>4928</v>
      </c>
      <c r="F2686" s="2" t="s">
        <v>4987</v>
      </c>
      <c r="G2686" s="2"/>
      <c r="H2686" s="2" t="s">
        <v>4988</v>
      </c>
    </row>
    <row r="2687" spans="1:8">
      <c r="A2687" s="3" t="s">
        <v>3321</v>
      </c>
      <c r="B2687" s="2" t="s">
        <v>3322</v>
      </c>
      <c r="C2687" s="2" t="s">
        <v>4987</v>
      </c>
      <c r="D2687" s="3" t="s">
        <v>3321</v>
      </c>
      <c r="E2687" s="2" t="s">
        <v>4929</v>
      </c>
      <c r="F2687" s="2" t="s">
        <v>4987</v>
      </c>
      <c r="G2687" s="2"/>
      <c r="H2687" s="2" t="s">
        <v>4988</v>
      </c>
    </row>
    <row r="2688" spans="1:8">
      <c r="A2688" s="3" t="s">
        <v>3323</v>
      </c>
      <c r="B2688" s="2" t="s">
        <v>3324</v>
      </c>
      <c r="C2688" s="2" t="s">
        <v>4986</v>
      </c>
      <c r="D2688" s="3" t="s">
        <v>3323</v>
      </c>
      <c r="E2688" s="2" t="s">
        <v>4930</v>
      </c>
      <c r="F2688" s="2" t="s">
        <v>4986</v>
      </c>
      <c r="G2688" s="2"/>
      <c r="H2688" s="2" t="s">
        <v>4988</v>
      </c>
    </row>
    <row r="2689" spans="1:8">
      <c r="A2689" s="3" t="s">
        <v>3323</v>
      </c>
      <c r="B2689" s="2" t="s">
        <v>3324</v>
      </c>
      <c r="C2689" s="2" t="s">
        <v>4986</v>
      </c>
      <c r="D2689" s="3" t="s">
        <v>4931</v>
      </c>
      <c r="E2689" s="2" t="s">
        <v>4932</v>
      </c>
      <c r="F2689" s="2" t="s">
        <v>4987</v>
      </c>
      <c r="G2689" s="2"/>
      <c r="H2689" s="2" t="s">
        <v>4988</v>
      </c>
    </row>
    <row r="2690" spans="1:8">
      <c r="A2690" s="3" t="s">
        <v>3325</v>
      </c>
      <c r="B2690" s="2" t="s">
        <v>3326</v>
      </c>
      <c r="C2690" s="2" t="s">
        <v>4987</v>
      </c>
      <c r="D2690" s="3" t="s">
        <v>3323</v>
      </c>
      <c r="E2690" s="2" t="s">
        <v>4930</v>
      </c>
      <c r="F2690" s="2" t="s">
        <v>4986</v>
      </c>
      <c r="G2690" s="2"/>
      <c r="H2690" s="2" t="s">
        <v>4988</v>
      </c>
    </row>
    <row r="2691" spans="1:8">
      <c r="A2691" s="3" t="s">
        <v>3327</v>
      </c>
      <c r="B2691" s="2" t="s">
        <v>3328</v>
      </c>
      <c r="C2691" s="2" t="s">
        <v>4987</v>
      </c>
      <c r="D2691" s="3" t="s">
        <v>3327</v>
      </c>
      <c r="E2691" s="2" t="s">
        <v>4933</v>
      </c>
      <c r="F2691" s="2" t="s">
        <v>4987</v>
      </c>
      <c r="G2691" s="2"/>
      <c r="H2691" s="2" t="s">
        <v>4988</v>
      </c>
    </row>
    <row r="2692" spans="1:8">
      <c r="A2692" s="3" t="s">
        <v>3329</v>
      </c>
      <c r="B2692" s="2" t="s">
        <v>3330</v>
      </c>
      <c r="C2692" s="2" t="s">
        <v>4986</v>
      </c>
      <c r="D2692" s="3" t="s">
        <v>4934</v>
      </c>
      <c r="E2692" s="2" t="s">
        <v>4935</v>
      </c>
      <c r="F2692" s="2" t="s">
        <v>4987</v>
      </c>
      <c r="G2692" s="2"/>
      <c r="H2692" s="2" t="s">
        <v>4988</v>
      </c>
    </row>
    <row r="2693" spans="1:8">
      <c r="A2693" s="3" t="s">
        <v>3329</v>
      </c>
      <c r="B2693" s="2" t="s">
        <v>3330</v>
      </c>
      <c r="C2693" s="2" t="s">
        <v>4986</v>
      </c>
      <c r="D2693" s="3" t="s">
        <v>4942</v>
      </c>
      <c r="E2693" s="2" t="s">
        <v>4943</v>
      </c>
      <c r="F2693" s="2" t="s">
        <v>4986</v>
      </c>
      <c r="G2693" s="2"/>
      <c r="H2693" s="2" t="s">
        <v>4988</v>
      </c>
    </row>
    <row r="2694" spans="1:8">
      <c r="A2694" s="3" t="s">
        <v>3331</v>
      </c>
      <c r="B2694" s="2" t="s">
        <v>3332</v>
      </c>
      <c r="C2694" s="2" t="s">
        <v>4987</v>
      </c>
      <c r="D2694" s="3" t="s">
        <v>4936</v>
      </c>
      <c r="E2694" s="2" t="s">
        <v>4937</v>
      </c>
      <c r="F2694" s="2" t="s">
        <v>4986</v>
      </c>
      <c r="G2694" s="2"/>
      <c r="H2694" s="2" t="s">
        <v>4988</v>
      </c>
    </row>
    <row r="2695" spans="1:8">
      <c r="A2695" s="3" t="s">
        <v>3333</v>
      </c>
      <c r="B2695" s="2" t="s">
        <v>3334</v>
      </c>
      <c r="C2695" s="2" t="s">
        <v>4987</v>
      </c>
      <c r="D2695" s="3" t="s">
        <v>4936</v>
      </c>
      <c r="E2695" s="2" t="s">
        <v>4937</v>
      </c>
      <c r="F2695" s="2" t="s">
        <v>4986</v>
      </c>
      <c r="G2695" s="2"/>
      <c r="H2695" s="2" t="s">
        <v>4988</v>
      </c>
    </row>
    <row r="2696" spans="1:8">
      <c r="A2696" s="3" t="s">
        <v>3335</v>
      </c>
      <c r="B2696" s="2" t="s">
        <v>3336</v>
      </c>
      <c r="C2696" s="2" t="s">
        <v>4987</v>
      </c>
      <c r="D2696" s="3" t="s">
        <v>4938</v>
      </c>
      <c r="E2696" s="2" t="s">
        <v>4939</v>
      </c>
      <c r="F2696" s="2" t="s">
        <v>4987</v>
      </c>
      <c r="G2696" s="2"/>
      <c r="H2696" s="2" t="s">
        <v>4988</v>
      </c>
    </row>
    <row r="2697" spans="1:8">
      <c r="A2697" s="3" t="s">
        <v>3337</v>
      </c>
      <c r="B2697" s="2" t="s">
        <v>3338</v>
      </c>
      <c r="C2697" s="2" t="s">
        <v>4987</v>
      </c>
      <c r="D2697" s="3" t="s">
        <v>4940</v>
      </c>
      <c r="E2697" s="2" t="s">
        <v>4941</v>
      </c>
      <c r="F2697" s="2" t="s">
        <v>4986</v>
      </c>
      <c r="G2697" s="2"/>
      <c r="H2697" s="2" t="s">
        <v>4988</v>
      </c>
    </row>
    <row r="2698" spans="1:8">
      <c r="A2698" s="3" t="s">
        <v>3339</v>
      </c>
      <c r="B2698" s="2" t="s">
        <v>3340</v>
      </c>
      <c r="C2698" s="2" t="s">
        <v>4986</v>
      </c>
      <c r="D2698" s="3" t="s">
        <v>4940</v>
      </c>
      <c r="E2698" s="2" t="s">
        <v>4941</v>
      </c>
      <c r="F2698" s="2" t="s">
        <v>4986</v>
      </c>
      <c r="G2698" s="2"/>
      <c r="H2698" s="2" t="s">
        <v>4988</v>
      </c>
    </row>
    <row r="2699" spans="1:8">
      <c r="A2699" s="3" t="s">
        <v>3339</v>
      </c>
      <c r="B2699" s="2" t="s">
        <v>3340</v>
      </c>
      <c r="C2699" s="2" t="s">
        <v>4986</v>
      </c>
      <c r="D2699" s="3" t="s">
        <v>4942</v>
      </c>
      <c r="E2699" s="2" t="s">
        <v>4943</v>
      </c>
      <c r="F2699" s="2" t="s">
        <v>4986</v>
      </c>
      <c r="G2699" s="2"/>
      <c r="H2699" s="2" t="s">
        <v>4988</v>
      </c>
    </row>
    <row r="2700" spans="1:8">
      <c r="A2700" s="3" t="s">
        <v>3341</v>
      </c>
      <c r="B2700" s="2" t="s">
        <v>3342</v>
      </c>
      <c r="C2700" s="2" t="s">
        <v>4986</v>
      </c>
      <c r="D2700" s="3" t="s">
        <v>4016</v>
      </c>
      <c r="E2700" s="2" t="s">
        <v>4017</v>
      </c>
      <c r="F2700" s="2" t="s">
        <v>4987</v>
      </c>
      <c r="G2700" s="2"/>
      <c r="H2700" s="2" t="s">
        <v>4988</v>
      </c>
    </row>
    <row r="2701" spans="1:8">
      <c r="A2701" s="3" t="s">
        <v>3341</v>
      </c>
      <c r="B2701" s="2" t="s">
        <v>3342</v>
      </c>
      <c r="C2701" s="2" t="s">
        <v>4986</v>
      </c>
      <c r="D2701" s="3" t="s">
        <v>4020</v>
      </c>
      <c r="E2701" s="2" t="s">
        <v>4021</v>
      </c>
      <c r="F2701" s="2" t="s">
        <v>4987</v>
      </c>
      <c r="G2701" s="2"/>
      <c r="H2701" s="2" t="s">
        <v>4988</v>
      </c>
    </row>
    <row r="2702" spans="1:8">
      <c r="A2702" s="3" t="s">
        <v>3343</v>
      </c>
      <c r="B2702" s="2" t="s">
        <v>3344</v>
      </c>
      <c r="C2702" s="2" t="s">
        <v>4987</v>
      </c>
      <c r="D2702" s="3" t="s">
        <v>4018</v>
      </c>
      <c r="E2702" s="2" t="s">
        <v>4019</v>
      </c>
      <c r="F2702" s="2" t="s">
        <v>4987</v>
      </c>
      <c r="G2702" s="2"/>
      <c r="H2702" s="2" t="s">
        <v>4988</v>
      </c>
    </row>
    <row r="2703" spans="1:8">
      <c r="A2703" s="3" t="s">
        <v>3345</v>
      </c>
      <c r="B2703" s="2" t="s">
        <v>3346</v>
      </c>
      <c r="C2703" s="2" t="s">
        <v>4987</v>
      </c>
      <c r="D2703" s="3" t="s">
        <v>4022</v>
      </c>
      <c r="E2703" s="2" t="s">
        <v>4023</v>
      </c>
      <c r="F2703" s="2" t="s">
        <v>4987</v>
      </c>
      <c r="G2703" s="2"/>
      <c r="H2703" s="2" t="s">
        <v>4988</v>
      </c>
    </row>
    <row r="2704" spans="1:8">
      <c r="A2704" s="3" t="s">
        <v>3347</v>
      </c>
      <c r="B2704" s="2" t="s">
        <v>3348</v>
      </c>
      <c r="C2704" s="2" t="s">
        <v>4987</v>
      </c>
      <c r="D2704" s="3" t="s">
        <v>4024</v>
      </c>
      <c r="E2704" s="2" t="s">
        <v>4025</v>
      </c>
      <c r="F2704" s="2" t="s">
        <v>4987</v>
      </c>
      <c r="G2704" s="2"/>
      <c r="H2704" s="2" t="s">
        <v>4988</v>
      </c>
    </row>
    <row r="2705" spans="1:8">
      <c r="A2705" s="3" t="s">
        <v>3349</v>
      </c>
      <c r="B2705" s="2" t="s">
        <v>3350</v>
      </c>
      <c r="C2705" s="2" t="s">
        <v>4987</v>
      </c>
      <c r="D2705" s="3" t="s">
        <v>4026</v>
      </c>
      <c r="E2705" s="2" t="s">
        <v>4027</v>
      </c>
      <c r="F2705" s="2" t="s">
        <v>4986</v>
      </c>
      <c r="G2705" s="2"/>
      <c r="H2705" s="2" t="s">
        <v>4988</v>
      </c>
    </row>
    <row r="2706" spans="1:8">
      <c r="A2706" s="3" t="s">
        <v>3351</v>
      </c>
      <c r="B2706" s="2" t="s">
        <v>3352</v>
      </c>
      <c r="C2706" s="2" t="s">
        <v>4987</v>
      </c>
      <c r="D2706" s="3" t="s">
        <v>4026</v>
      </c>
      <c r="E2706" s="2" t="s">
        <v>4027</v>
      </c>
      <c r="F2706" s="2" t="s">
        <v>4986</v>
      </c>
      <c r="G2706" s="2"/>
      <c r="H2706" s="2" t="s">
        <v>4988</v>
      </c>
    </row>
    <row r="2707" spans="1:8">
      <c r="A2707" s="3" t="s">
        <v>3353</v>
      </c>
      <c r="B2707" s="2" t="s">
        <v>3354</v>
      </c>
      <c r="C2707" s="2" t="s">
        <v>4987</v>
      </c>
      <c r="D2707" s="3" t="s">
        <v>4040</v>
      </c>
      <c r="E2707" s="2" t="s">
        <v>4041</v>
      </c>
      <c r="F2707" s="2" t="s">
        <v>4987</v>
      </c>
      <c r="G2707" s="2"/>
      <c r="H2707" s="2" t="s">
        <v>4988</v>
      </c>
    </row>
    <row r="2708" spans="1:8">
      <c r="A2708" s="3" t="s">
        <v>3355</v>
      </c>
      <c r="B2708" s="2" t="s">
        <v>3356</v>
      </c>
      <c r="C2708" s="2" t="s">
        <v>4986</v>
      </c>
      <c r="D2708" s="3" t="s">
        <v>4421</v>
      </c>
      <c r="E2708" s="2" t="s">
        <v>4422</v>
      </c>
      <c r="F2708" s="2" t="s">
        <v>4986</v>
      </c>
      <c r="G2708" s="2"/>
      <c r="H2708" s="2" t="s">
        <v>4988</v>
      </c>
    </row>
    <row r="2709" spans="1:8">
      <c r="A2709" s="3" t="s">
        <v>3355</v>
      </c>
      <c r="B2709" s="2" t="s">
        <v>3356</v>
      </c>
      <c r="C2709" s="2" t="s">
        <v>4986</v>
      </c>
      <c r="D2709" s="3" t="s">
        <v>4526</v>
      </c>
      <c r="E2709" s="2" t="s">
        <v>4527</v>
      </c>
      <c r="F2709" s="2" t="s">
        <v>4986</v>
      </c>
      <c r="G2709" s="2"/>
      <c r="H2709" s="2" t="s">
        <v>4988</v>
      </c>
    </row>
    <row r="2710" spans="1:8">
      <c r="A2710" s="3" t="s">
        <v>3355</v>
      </c>
      <c r="B2710" s="2" t="s">
        <v>3356</v>
      </c>
      <c r="C2710" s="2" t="s">
        <v>4986</v>
      </c>
      <c r="D2710" s="3" t="s">
        <v>4535</v>
      </c>
      <c r="E2710" s="2" t="s">
        <v>4536</v>
      </c>
      <c r="F2710" s="2" t="s">
        <v>4986</v>
      </c>
      <c r="G2710" s="2"/>
      <c r="H2710" s="2" t="s">
        <v>4988</v>
      </c>
    </row>
    <row r="2711" spans="1:8">
      <c r="A2711" s="3" t="s">
        <v>3355</v>
      </c>
      <c r="B2711" s="2" t="s">
        <v>3356</v>
      </c>
      <c r="C2711" s="2" t="s">
        <v>4986</v>
      </c>
      <c r="D2711" s="3" t="s">
        <v>4545</v>
      </c>
      <c r="E2711" s="2" t="s">
        <v>4546</v>
      </c>
      <c r="F2711" s="2" t="s">
        <v>4986</v>
      </c>
      <c r="G2711" s="2"/>
      <c r="H2711" s="2" t="s">
        <v>4988</v>
      </c>
    </row>
    <row r="2712" spans="1:8">
      <c r="A2712" s="3" t="s">
        <v>3355</v>
      </c>
      <c r="B2712" s="2" t="s">
        <v>3356</v>
      </c>
      <c r="C2712" s="2" t="s">
        <v>4986</v>
      </c>
      <c r="D2712" s="3" t="s">
        <v>4547</v>
      </c>
      <c r="E2712" s="2" t="s">
        <v>4548</v>
      </c>
      <c r="F2712" s="2" t="s">
        <v>4986</v>
      </c>
      <c r="G2712" s="2"/>
      <c r="H2712" s="2" t="s">
        <v>4988</v>
      </c>
    </row>
    <row r="2713" spans="1:8">
      <c r="A2713" s="3" t="s">
        <v>3355</v>
      </c>
      <c r="B2713" s="2" t="s">
        <v>3356</v>
      </c>
      <c r="C2713" s="2" t="s">
        <v>4986</v>
      </c>
      <c r="D2713" s="3" t="s">
        <v>3051</v>
      </c>
      <c r="E2713" s="2" t="s">
        <v>4770</v>
      </c>
      <c r="F2713" s="2" t="s">
        <v>4986</v>
      </c>
      <c r="G2713" s="2"/>
      <c r="H2713" s="2" t="s">
        <v>4988</v>
      </c>
    </row>
    <row r="2714" spans="1:8">
      <c r="A2714" s="3" t="s">
        <v>3357</v>
      </c>
      <c r="B2714" s="2" t="s">
        <v>3358</v>
      </c>
      <c r="C2714" s="2" t="s">
        <v>4987</v>
      </c>
      <c r="D2714" s="3" t="s">
        <v>4944</v>
      </c>
      <c r="E2714" s="2" t="s">
        <v>4945</v>
      </c>
      <c r="F2714" s="2" t="s">
        <v>4986</v>
      </c>
      <c r="G2714" s="2"/>
      <c r="H2714" s="2" t="s">
        <v>4988</v>
      </c>
    </row>
    <row r="2715" spans="1:8">
      <c r="A2715" s="3" t="s">
        <v>3359</v>
      </c>
      <c r="B2715" s="2" t="s">
        <v>3360</v>
      </c>
      <c r="C2715" s="2" t="s">
        <v>4987</v>
      </c>
      <c r="D2715" s="3" t="s">
        <v>4944</v>
      </c>
      <c r="E2715" s="2" t="s">
        <v>4945</v>
      </c>
      <c r="F2715" s="2" t="s">
        <v>4986</v>
      </c>
      <c r="G2715" s="2"/>
      <c r="H2715" s="2" t="s">
        <v>4988</v>
      </c>
    </row>
    <row r="2716" spans="1:8">
      <c r="A2716" s="3" t="s">
        <v>3361</v>
      </c>
      <c r="B2716" s="2" t="s">
        <v>3362</v>
      </c>
      <c r="C2716" s="2" t="s">
        <v>4987</v>
      </c>
      <c r="D2716" s="3" t="s">
        <v>4946</v>
      </c>
      <c r="E2716" s="2" t="s">
        <v>4947</v>
      </c>
      <c r="F2716" s="2" t="s">
        <v>4986</v>
      </c>
      <c r="G2716" s="2"/>
      <c r="H2716" s="2" t="s">
        <v>4988</v>
      </c>
    </row>
    <row r="2717" spans="1:8">
      <c r="A2717" s="3" t="s">
        <v>3363</v>
      </c>
      <c r="B2717" s="2" t="s">
        <v>3364</v>
      </c>
      <c r="C2717" s="2" t="s">
        <v>4987</v>
      </c>
      <c r="D2717" s="3" t="s">
        <v>4948</v>
      </c>
      <c r="E2717" s="2" t="s">
        <v>4949</v>
      </c>
      <c r="F2717" s="2" t="s">
        <v>4986</v>
      </c>
      <c r="G2717" s="2"/>
      <c r="H2717" s="2" t="s">
        <v>4988</v>
      </c>
    </row>
    <row r="2718" spans="1:8">
      <c r="A2718" s="3" t="s">
        <v>3365</v>
      </c>
      <c r="B2718" s="2" t="s">
        <v>3366</v>
      </c>
      <c r="C2718" s="2" t="s">
        <v>4987</v>
      </c>
      <c r="D2718" s="3" t="s">
        <v>4950</v>
      </c>
      <c r="E2718" s="2" t="s">
        <v>4951</v>
      </c>
      <c r="F2718" s="2" t="s">
        <v>4987</v>
      </c>
      <c r="G2718" s="2"/>
      <c r="H2718" s="2" t="s">
        <v>4988</v>
      </c>
    </row>
    <row r="2719" spans="1:8">
      <c r="A2719" s="3" t="s">
        <v>3367</v>
      </c>
      <c r="B2719" s="2" t="s">
        <v>3368</v>
      </c>
      <c r="C2719" s="2" t="s">
        <v>4987</v>
      </c>
      <c r="D2719" s="3" t="s">
        <v>4954</v>
      </c>
      <c r="E2719" s="2" t="s">
        <v>3368</v>
      </c>
      <c r="F2719" s="2" t="s">
        <v>4987</v>
      </c>
      <c r="G2719" s="2"/>
      <c r="H2719" s="2" t="s">
        <v>4988</v>
      </c>
    </row>
    <row r="2720" spans="1:8">
      <c r="A2720" s="3" t="s">
        <v>3369</v>
      </c>
      <c r="B2720" s="2" t="s">
        <v>3370</v>
      </c>
      <c r="C2720" s="2" t="s">
        <v>4987</v>
      </c>
      <c r="D2720" s="3" t="s">
        <v>4952</v>
      </c>
      <c r="E2720" s="2" t="s">
        <v>4953</v>
      </c>
      <c r="F2720" s="2" t="s">
        <v>4987</v>
      </c>
      <c r="G2720" s="2"/>
      <c r="H2720" s="2" t="s">
        <v>4988</v>
      </c>
    </row>
    <row r="2721" spans="1:8">
      <c r="A2721" s="3" t="s">
        <v>3371</v>
      </c>
      <c r="B2721" s="2" t="s">
        <v>3372</v>
      </c>
      <c r="C2721" s="2" t="s">
        <v>4987</v>
      </c>
      <c r="D2721" s="3" t="s">
        <v>4959</v>
      </c>
      <c r="E2721" s="2" t="s">
        <v>4960</v>
      </c>
      <c r="F2721" s="2" t="s">
        <v>4987</v>
      </c>
      <c r="G2721" s="2"/>
      <c r="H2721" s="2" t="s">
        <v>4988</v>
      </c>
    </row>
    <row r="2722" spans="1:8">
      <c r="A2722" s="3" t="s">
        <v>3373</v>
      </c>
      <c r="B2722" s="2" t="s">
        <v>3374</v>
      </c>
      <c r="C2722" s="2" t="s">
        <v>4987</v>
      </c>
      <c r="D2722" s="3" t="s">
        <v>4957</v>
      </c>
      <c r="E2722" s="2" t="s">
        <v>4958</v>
      </c>
      <c r="F2722" s="2" t="s">
        <v>4986</v>
      </c>
      <c r="G2722" s="2"/>
      <c r="H2722" s="2" t="s">
        <v>4988</v>
      </c>
    </row>
    <row r="2723" spans="1:8">
      <c r="A2723" s="3" t="s">
        <v>3375</v>
      </c>
      <c r="B2723" s="2" t="s">
        <v>3376</v>
      </c>
      <c r="C2723" s="2" t="s">
        <v>4987</v>
      </c>
      <c r="D2723" s="3" t="s">
        <v>4957</v>
      </c>
      <c r="E2723" s="2" t="s">
        <v>4958</v>
      </c>
      <c r="F2723" s="2" t="s">
        <v>4986</v>
      </c>
      <c r="G2723" s="2"/>
      <c r="H2723" s="2" t="s">
        <v>4988</v>
      </c>
    </row>
    <row r="2724" spans="1:8">
      <c r="A2724" s="3" t="s">
        <v>3377</v>
      </c>
      <c r="B2724" s="2" t="s">
        <v>3378</v>
      </c>
      <c r="C2724" s="2" t="s">
        <v>4987</v>
      </c>
      <c r="D2724" s="3" t="s">
        <v>4955</v>
      </c>
      <c r="E2724" s="2" t="s">
        <v>4956</v>
      </c>
      <c r="F2724" s="2" t="s">
        <v>4986</v>
      </c>
      <c r="G2724" s="2"/>
      <c r="H2724" s="2" t="s">
        <v>4988</v>
      </c>
    </row>
    <row r="2725" spans="1:8">
      <c r="A2725" s="3" t="s">
        <v>3379</v>
      </c>
      <c r="B2725" s="2" t="s">
        <v>3380</v>
      </c>
      <c r="C2725" s="2" t="s">
        <v>4987</v>
      </c>
      <c r="D2725" s="3" t="s">
        <v>4955</v>
      </c>
      <c r="E2725" s="2" t="s">
        <v>4956</v>
      </c>
      <c r="F2725" s="2" t="s">
        <v>4986</v>
      </c>
      <c r="G2725" s="2"/>
      <c r="H2725" s="2" t="s">
        <v>4988</v>
      </c>
    </row>
    <row r="2726" spans="1:8">
      <c r="A2726" s="3" t="s">
        <v>3381</v>
      </c>
      <c r="B2726" s="2" t="s">
        <v>3382</v>
      </c>
      <c r="C2726" s="2" t="s">
        <v>4987</v>
      </c>
      <c r="D2726" s="3" t="s">
        <v>4955</v>
      </c>
      <c r="E2726" s="2" t="s">
        <v>4956</v>
      </c>
      <c r="F2726" s="2" t="s">
        <v>4986</v>
      </c>
      <c r="G2726" s="2"/>
      <c r="H2726" s="2" t="s">
        <v>4988</v>
      </c>
    </row>
    <row r="2727" spans="1:8">
      <c r="A2727" s="3" t="s">
        <v>3383</v>
      </c>
      <c r="B2727" s="2" t="s">
        <v>3384</v>
      </c>
      <c r="C2727" s="2" t="s">
        <v>4986</v>
      </c>
      <c r="D2727" s="3" t="s">
        <v>4421</v>
      </c>
      <c r="E2727" s="2" t="s">
        <v>4422</v>
      </c>
      <c r="F2727" s="2" t="s">
        <v>4986</v>
      </c>
      <c r="G2727" s="2"/>
      <c r="H2727" s="2" t="s">
        <v>4988</v>
      </c>
    </row>
    <row r="2728" spans="1:8">
      <c r="A2728" s="3" t="s">
        <v>3383</v>
      </c>
      <c r="B2728" s="2" t="s">
        <v>3384</v>
      </c>
      <c r="C2728" s="2" t="s">
        <v>4986</v>
      </c>
      <c r="D2728" s="3" t="s">
        <v>4526</v>
      </c>
      <c r="E2728" s="2" t="s">
        <v>4527</v>
      </c>
      <c r="F2728" s="2" t="s">
        <v>4986</v>
      </c>
      <c r="G2728" s="2"/>
      <c r="H2728" s="2" t="s">
        <v>4988</v>
      </c>
    </row>
    <row r="2729" spans="1:8">
      <c r="A2729" s="3" t="s">
        <v>3383</v>
      </c>
      <c r="B2729" s="2" t="s">
        <v>3384</v>
      </c>
      <c r="C2729" s="2" t="s">
        <v>4986</v>
      </c>
      <c r="D2729" s="3" t="s">
        <v>4535</v>
      </c>
      <c r="E2729" s="2" t="s">
        <v>4536</v>
      </c>
      <c r="F2729" s="2" t="s">
        <v>4986</v>
      </c>
      <c r="G2729" s="2"/>
      <c r="H2729" s="2" t="s">
        <v>4988</v>
      </c>
    </row>
    <row r="2730" spans="1:8">
      <c r="A2730" s="3" t="s">
        <v>3383</v>
      </c>
      <c r="B2730" s="2" t="s">
        <v>3384</v>
      </c>
      <c r="C2730" s="2" t="s">
        <v>4986</v>
      </c>
      <c r="D2730" s="3" t="s">
        <v>4545</v>
      </c>
      <c r="E2730" s="2" t="s">
        <v>4546</v>
      </c>
      <c r="F2730" s="2" t="s">
        <v>4986</v>
      </c>
      <c r="G2730" s="2"/>
      <c r="H2730" s="2" t="s">
        <v>4988</v>
      </c>
    </row>
    <row r="2731" spans="1:8">
      <c r="A2731" s="3" t="s">
        <v>3383</v>
      </c>
      <c r="B2731" s="2" t="s">
        <v>3384</v>
      </c>
      <c r="C2731" s="2" t="s">
        <v>4986</v>
      </c>
      <c r="D2731" s="3" t="s">
        <v>4547</v>
      </c>
      <c r="E2731" s="2" t="s">
        <v>4548</v>
      </c>
      <c r="F2731" s="2" t="s">
        <v>4986</v>
      </c>
      <c r="G2731" s="2"/>
      <c r="H2731" s="2" t="s">
        <v>4988</v>
      </c>
    </row>
    <row r="2732" spans="1:8">
      <c r="A2732" s="3" t="s">
        <v>3383</v>
      </c>
      <c r="B2732" s="2" t="s">
        <v>3384</v>
      </c>
      <c r="C2732" s="2" t="s">
        <v>4986</v>
      </c>
      <c r="D2732" s="3" t="s">
        <v>3051</v>
      </c>
      <c r="E2732" s="2" t="s">
        <v>4770</v>
      </c>
      <c r="F2732" s="2" t="s">
        <v>4986</v>
      </c>
      <c r="G2732" s="2"/>
      <c r="H2732" s="2" t="s">
        <v>4988</v>
      </c>
    </row>
    <row r="2733" spans="1:8">
      <c r="A2733" s="3" t="s">
        <v>3385</v>
      </c>
      <c r="B2733" s="2" t="s">
        <v>3386</v>
      </c>
      <c r="C2733" s="2" t="s">
        <v>4986</v>
      </c>
      <c r="D2733" s="3" t="s">
        <v>3005</v>
      </c>
      <c r="E2733" s="2" t="s">
        <v>4736</v>
      </c>
      <c r="F2733" s="2" t="s">
        <v>4986</v>
      </c>
      <c r="G2733" s="2"/>
      <c r="H2733" s="2" t="s">
        <v>4988</v>
      </c>
    </row>
    <row r="2734" spans="1:8">
      <c r="A2734" s="3" t="s">
        <v>3385</v>
      </c>
      <c r="B2734" s="2" t="s">
        <v>3386</v>
      </c>
      <c r="C2734" s="2" t="s">
        <v>4986</v>
      </c>
      <c r="D2734" s="3" t="s">
        <v>4946</v>
      </c>
      <c r="E2734" s="2" t="s">
        <v>4947</v>
      </c>
      <c r="F2734" s="2" t="s">
        <v>4986</v>
      </c>
      <c r="G2734" s="2"/>
      <c r="H2734" s="2" t="s">
        <v>4988</v>
      </c>
    </row>
    <row r="2735" spans="1:8">
      <c r="A2735" s="3" t="s">
        <v>3385</v>
      </c>
      <c r="B2735" s="2" t="s">
        <v>3386</v>
      </c>
      <c r="C2735" s="2" t="s">
        <v>4986</v>
      </c>
      <c r="D2735" s="3" t="s">
        <v>4948</v>
      </c>
      <c r="E2735" s="2" t="s">
        <v>4949</v>
      </c>
      <c r="F2735" s="2" t="s">
        <v>4986</v>
      </c>
      <c r="G2735" s="2"/>
      <c r="H2735" s="2" t="s">
        <v>4988</v>
      </c>
    </row>
    <row r="2736" spans="1:8">
      <c r="A2736" s="3" t="s">
        <v>3385</v>
      </c>
      <c r="B2736" s="2" t="s">
        <v>3386</v>
      </c>
      <c r="C2736" s="2" t="s">
        <v>4986</v>
      </c>
      <c r="D2736" s="3" t="s">
        <v>4971</v>
      </c>
      <c r="E2736" s="2" t="s">
        <v>4972</v>
      </c>
      <c r="F2736" s="2" t="s">
        <v>4986</v>
      </c>
      <c r="G2736" s="2"/>
      <c r="H2736" s="2" t="s">
        <v>4988</v>
      </c>
    </row>
    <row r="2737" spans="1:8">
      <c r="A2737" s="3" t="s">
        <v>3387</v>
      </c>
      <c r="B2737" s="2" t="s">
        <v>3388</v>
      </c>
      <c r="C2737" s="2" t="s">
        <v>4987</v>
      </c>
      <c r="D2737" s="3" t="s">
        <v>4967</v>
      </c>
      <c r="E2737" s="2" t="s">
        <v>4968</v>
      </c>
      <c r="F2737" s="2" t="s">
        <v>4986</v>
      </c>
      <c r="G2737" s="2"/>
      <c r="H2737" s="2" t="s">
        <v>4988</v>
      </c>
    </row>
    <row r="2738" spans="1:8">
      <c r="A2738" s="3" t="s">
        <v>3389</v>
      </c>
      <c r="B2738" s="2" t="s">
        <v>3390</v>
      </c>
      <c r="C2738" s="2" t="s">
        <v>4987</v>
      </c>
      <c r="D2738" s="3" t="s">
        <v>4967</v>
      </c>
      <c r="E2738" s="2" t="s">
        <v>4968</v>
      </c>
      <c r="F2738" s="2" t="s">
        <v>4986</v>
      </c>
      <c r="G2738" s="2"/>
      <c r="H2738" s="2" t="s">
        <v>4988</v>
      </c>
    </row>
    <row r="2739" spans="1:8">
      <c r="A2739" s="3" t="s">
        <v>3391</v>
      </c>
      <c r="B2739" s="2" t="s">
        <v>3392</v>
      </c>
      <c r="C2739" s="2" t="s">
        <v>4987</v>
      </c>
      <c r="D2739" s="3" t="s">
        <v>4967</v>
      </c>
      <c r="E2739" s="2" t="s">
        <v>4968</v>
      </c>
      <c r="F2739" s="2" t="s">
        <v>4986</v>
      </c>
      <c r="G2739" s="2"/>
      <c r="H2739" s="2" t="s">
        <v>4988</v>
      </c>
    </row>
    <row r="2740" spans="1:8">
      <c r="A2740" s="3" t="s">
        <v>3393</v>
      </c>
      <c r="B2740" s="2" t="s">
        <v>3394</v>
      </c>
      <c r="C2740" s="2" t="s">
        <v>4987</v>
      </c>
      <c r="D2740" s="3" t="s">
        <v>4967</v>
      </c>
      <c r="E2740" s="2" t="s">
        <v>4968</v>
      </c>
      <c r="F2740" s="2" t="s">
        <v>4986</v>
      </c>
      <c r="G2740" s="2"/>
      <c r="H2740" s="2" t="s">
        <v>4988</v>
      </c>
    </row>
    <row r="2741" spans="1:8">
      <c r="A2741" s="3" t="s">
        <v>3395</v>
      </c>
      <c r="B2741" s="2" t="s">
        <v>3396</v>
      </c>
      <c r="C2741" s="2" t="s">
        <v>4987</v>
      </c>
      <c r="D2741" s="3" t="s">
        <v>4967</v>
      </c>
      <c r="E2741" s="2" t="s">
        <v>4968</v>
      </c>
      <c r="F2741" s="2" t="s">
        <v>4986</v>
      </c>
      <c r="G2741" s="2"/>
      <c r="H2741" s="2" t="s">
        <v>4988</v>
      </c>
    </row>
    <row r="2742" spans="1:8">
      <c r="A2742" s="3" t="s">
        <v>3397</v>
      </c>
      <c r="B2742" s="2" t="s">
        <v>3398</v>
      </c>
      <c r="C2742" s="2" t="s">
        <v>4987</v>
      </c>
      <c r="D2742" s="3" t="s">
        <v>4963</v>
      </c>
      <c r="E2742" s="2" t="s">
        <v>4964</v>
      </c>
      <c r="F2742" s="2" t="s">
        <v>4987</v>
      </c>
      <c r="G2742" s="2"/>
      <c r="H2742" s="2" t="s">
        <v>4988</v>
      </c>
    </row>
    <row r="2743" spans="1:8">
      <c r="A2743" s="3" t="s">
        <v>3399</v>
      </c>
      <c r="B2743" s="2" t="s">
        <v>3400</v>
      </c>
      <c r="C2743" s="2" t="s">
        <v>4987</v>
      </c>
      <c r="D2743" s="3" t="s">
        <v>4965</v>
      </c>
      <c r="E2743" s="2" t="s">
        <v>4966</v>
      </c>
      <c r="F2743" s="2" t="s">
        <v>4987</v>
      </c>
      <c r="G2743" s="2"/>
      <c r="H2743" s="2" t="s">
        <v>4988</v>
      </c>
    </row>
    <row r="2744" spans="1:8">
      <c r="A2744" s="3" t="s">
        <v>3401</v>
      </c>
      <c r="B2744" s="2" t="s">
        <v>3402</v>
      </c>
      <c r="C2744" s="2" t="s">
        <v>4987</v>
      </c>
      <c r="D2744" s="3" t="s">
        <v>4969</v>
      </c>
      <c r="E2744" s="2" t="s">
        <v>4970</v>
      </c>
      <c r="F2744" s="2" t="s">
        <v>4987</v>
      </c>
      <c r="G2744" s="2"/>
      <c r="H2744" s="2" t="s">
        <v>4988</v>
      </c>
    </row>
    <row r="2745" spans="1:8">
      <c r="A2745" s="3" t="s">
        <v>3403</v>
      </c>
      <c r="B2745" s="2" t="s">
        <v>3404</v>
      </c>
      <c r="C2745" s="2" t="s">
        <v>4987</v>
      </c>
      <c r="D2745" s="3" t="s">
        <v>4971</v>
      </c>
      <c r="E2745" s="2" t="s">
        <v>4972</v>
      </c>
      <c r="F2745" s="2" t="s">
        <v>4986</v>
      </c>
      <c r="G2745" s="2"/>
      <c r="H2745" s="2" t="s">
        <v>4988</v>
      </c>
    </row>
    <row r="2746" spans="1:8">
      <c r="A2746" s="3" t="s">
        <v>3405</v>
      </c>
      <c r="B2746" s="2" t="s">
        <v>3406</v>
      </c>
      <c r="C2746" s="2" t="s">
        <v>4987</v>
      </c>
      <c r="D2746" s="3" t="s">
        <v>4971</v>
      </c>
      <c r="E2746" s="2" t="s">
        <v>4972</v>
      </c>
      <c r="F2746" s="2" t="s">
        <v>4986</v>
      </c>
      <c r="G2746" s="2"/>
      <c r="H2746" s="2" t="s">
        <v>4988</v>
      </c>
    </row>
    <row r="2747" spans="1:8">
      <c r="A2747" s="3" t="s">
        <v>3407</v>
      </c>
      <c r="B2747" s="2" t="s">
        <v>3408</v>
      </c>
      <c r="C2747" s="2" t="s">
        <v>4987</v>
      </c>
      <c r="D2747" s="3" t="s">
        <v>4975</v>
      </c>
      <c r="E2747" s="2" t="s">
        <v>4976</v>
      </c>
      <c r="F2747" s="2" t="s">
        <v>4987</v>
      </c>
      <c r="G2747" s="2"/>
      <c r="H2747" s="2" t="s">
        <v>4988</v>
      </c>
    </row>
    <row r="2748" spans="1:8">
      <c r="A2748" s="3" t="s">
        <v>3409</v>
      </c>
      <c r="B2748" s="2" t="s">
        <v>3410</v>
      </c>
      <c r="C2748" s="2" t="s">
        <v>4987</v>
      </c>
      <c r="D2748" s="3" t="s">
        <v>4973</v>
      </c>
      <c r="E2748" s="2" t="s">
        <v>4974</v>
      </c>
      <c r="F2748" s="2" t="s">
        <v>4987</v>
      </c>
      <c r="G2748" s="2"/>
      <c r="H2748" s="2" t="s">
        <v>4988</v>
      </c>
    </row>
    <row r="2749" spans="1:8">
      <c r="A2749" s="3" t="s">
        <v>3411</v>
      </c>
      <c r="B2749" s="2" t="s">
        <v>3412</v>
      </c>
      <c r="C2749" s="2" t="s">
        <v>4987</v>
      </c>
      <c r="D2749" s="3" t="s">
        <v>3411</v>
      </c>
      <c r="E2749" s="2" t="s">
        <v>3412</v>
      </c>
      <c r="F2749" s="2" t="s">
        <v>4987</v>
      </c>
      <c r="G2749" s="2"/>
      <c r="H2749" s="2" t="s">
        <v>4988</v>
      </c>
    </row>
    <row r="2750" spans="1:8">
      <c r="A2750" s="3" t="s">
        <v>3413</v>
      </c>
      <c r="B2750" s="2" t="s">
        <v>3414</v>
      </c>
      <c r="C2750" s="2" t="s">
        <v>4987</v>
      </c>
      <c r="D2750" s="3" t="s">
        <v>3413</v>
      </c>
      <c r="E2750" s="2" t="s">
        <v>3414</v>
      </c>
      <c r="F2750" s="2" t="s">
        <v>4987</v>
      </c>
      <c r="G2750" s="2"/>
      <c r="H2750" s="2" t="s">
        <v>4988</v>
      </c>
    </row>
    <row r="2751" spans="1:8">
      <c r="A2751" s="3" t="s">
        <v>3415</v>
      </c>
      <c r="B2751" s="2" t="s">
        <v>3416</v>
      </c>
      <c r="C2751" s="2" t="s">
        <v>4987</v>
      </c>
      <c r="D2751" s="3" t="s">
        <v>3415</v>
      </c>
      <c r="E2751" s="2" t="s">
        <v>4977</v>
      </c>
      <c r="F2751" s="2" t="s">
        <v>4987</v>
      </c>
      <c r="G2751" s="2"/>
      <c r="H2751" s="2" t="s">
        <v>4988</v>
      </c>
    </row>
  </sheetData>
  <mergeCells count="1">
    <mergeCell ref="A1:H2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83"/>
  <sheetViews>
    <sheetView topLeftCell="E1" workbookViewId="0">
      <selection activeCell="E9" sqref="E9"/>
    </sheetView>
  </sheetViews>
  <sheetFormatPr defaultRowHeight="13.8"/>
  <cols>
    <col min="1" max="1" width="33" customWidth="1"/>
    <col min="2" max="2" width="28" customWidth="1"/>
    <col min="3" max="3" width="18" customWidth="1"/>
    <col min="4" max="4" width="24" customWidth="1"/>
    <col min="5" max="5" width="70" customWidth="1"/>
    <col min="6" max="6" width="42" customWidth="1"/>
    <col min="8" max="15" width="28" customWidth="1"/>
    <col min="16" max="22" width="24" customWidth="1"/>
  </cols>
  <sheetData>
    <row r="1" spans="1:27" ht="17.399999999999999" customHeight="1">
      <c r="A1" s="306" t="s">
        <v>4989</v>
      </c>
      <c r="B1" s="306" t="s">
        <v>4989</v>
      </c>
      <c r="C1" s="306" t="s">
        <v>4989</v>
      </c>
      <c r="D1" s="306" t="s">
        <v>4989</v>
      </c>
      <c r="E1" s="306" t="s">
        <v>4989</v>
      </c>
      <c r="F1" s="306" t="s">
        <v>4989</v>
      </c>
      <c r="G1" s="5"/>
      <c r="H1" s="5"/>
      <c r="I1" s="5"/>
      <c r="J1" s="5"/>
      <c r="K1" s="5"/>
      <c r="L1" s="5"/>
      <c r="M1" s="5"/>
      <c r="N1" s="5"/>
      <c r="O1" s="5"/>
    </row>
    <row r="2" spans="1:27" ht="17.399999999999999" customHeight="1">
      <c r="A2" s="307" t="s">
        <v>4989</v>
      </c>
      <c r="B2" s="307" t="s">
        <v>4989</v>
      </c>
      <c r="C2" s="307" t="s">
        <v>4989</v>
      </c>
      <c r="D2" s="307" t="s">
        <v>4989</v>
      </c>
      <c r="E2" s="307" t="s">
        <v>4989</v>
      </c>
      <c r="F2" s="307" t="s">
        <v>4989</v>
      </c>
      <c r="H2" s="172" t="s">
        <v>500</v>
      </c>
      <c r="I2" s="172" t="s">
        <v>234</v>
      </c>
      <c r="J2" s="172" t="s">
        <v>4990</v>
      </c>
      <c r="K2" s="172" t="s">
        <v>4991</v>
      </c>
      <c r="L2" s="172" t="s">
        <v>4992</v>
      </c>
      <c r="M2" s="172" t="s">
        <v>4993</v>
      </c>
      <c r="N2" s="172" t="s">
        <v>4994</v>
      </c>
      <c r="O2" s="172" t="s">
        <v>4995</v>
      </c>
      <c r="P2" s="173" t="s">
        <v>4996</v>
      </c>
      <c r="Q2" s="173" t="s">
        <v>388</v>
      </c>
      <c r="R2" s="173" t="s">
        <v>4997</v>
      </c>
      <c r="S2" s="173" t="s">
        <v>4998</v>
      </c>
      <c r="T2" s="173" t="s">
        <v>4999</v>
      </c>
      <c r="U2" s="173" t="s">
        <v>5000</v>
      </c>
      <c r="V2" s="173" t="s">
        <v>5001</v>
      </c>
      <c r="W2" s="174" t="s">
        <v>5002</v>
      </c>
      <c r="X2" s="174" t="s">
        <v>500</v>
      </c>
      <c r="Y2" s="174" t="s">
        <v>234</v>
      </c>
      <c r="Z2" s="174" t="s">
        <v>5003</v>
      </c>
      <c r="AA2" s="174" t="s">
        <v>5004</v>
      </c>
    </row>
    <row r="3" spans="1:27" ht="41.4">
      <c r="H3" s="86" t="s">
        <v>5005</v>
      </c>
      <c r="I3" s="86" t="s">
        <v>233</v>
      </c>
      <c r="J3" s="86" t="s">
        <v>269</v>
      </c>
      <c r="K3" s="86" t="s">
        <v>291</v>
      </c>
      <c r="L3" s="86" t="s">
        <v>5006</v>
      </c>
      <c r="M3" s="86" t="s">
        <v>595</v>
      </c>
      <c r="N3" s="86" t="s">
        <v>5007</v>
      </c>
      <c r="O3" s="86" t="s">
        <v>487</v>
      </c>
      <c r="P3" s="175" t="s">
        <v>5008</v>
      </c>
      <c r="Q3" s="175" t="s">
        <v>389</v>
      </c>
      <c r="R3" s="175" t="s">
        <v>5009</v>
      </c>
      <c r="S3" s="175" t="s">
        <v>5010</v>
      </c>
      <c r="T3" s="175" t="s">
        <v>5011</v>
      </c>
      <c r="U3" s="175" t="s">
        <v>826</v>
      </c>
      <c r="V3" s="175" t="s">
        <v>5012</v>
      </c>
      <c r="W3" s="87" t="s">
        <v>5013</v>
      </c>
      <c r="X3" s="87" t="s">
        <v>5005</v>
      </c>
      <c r="Y3" s="87" t="s">
        <v>233</v>
      </c>
      <c r="Z3" s="87" t="s">
        <v>5014</v>
      </c>
      <c r="AA3" s="87" t="s">
        <v>300</v>
      </c>
    </row>
    <row r="4" spans="1:27" ht="11.1" customHeight="1">
      <c r="A4" s="234" t="s">
        <v>5015</v>
      </c>
      <c r="B4" s="234" t="s">
        <v>5015</v>
      </c>
      <c r="C4" s="234" t="s">
        <v>5015</v>
      </c>
      <c r="D4" s="234" t="s">
        <v>5015</v>
      </c>
      <c r="E4" s="234" t="s">
        <v>5015</v>
      </c>
      <c r="F4" s="234" t="s">
        <v>5015</v>
      </c>
      <c r="H4" s="86" t="s">
        <v>522</v>
      </c>
      <c r="I4" s="86" t="s">
        <v>260</v>
      </c>
      <c r="J4" s="86" t="s">
        <v>5016</v>
      </c>
      <c r="K4" s="86" t="s">
        <v>5017</v>
      </c>
      <c r="L4" s="86" t="s">
        <v>300</v>
      </c>
      <c r="M4" s="86" t="s">
        <v>599</v>
      </c>
      <c r="N4" s="86" t="s">
        <v>826</v>
      </c>
      <c r="O4" s="86" t="s">
        <v>492</v>
      </c>
      <c r="P4" s="175" t="s">
        <v>5018</v>
      </c>
      <c r="Q4" s="175" t="s">
        <v>5019</v>
      </c>
      <c r="R4" s="175" t="s">
        <v>5020</v>
      </c>
      <c r="S4" s="175" t="s">
        <v>5021</v>
      </c>
      <c r="T4" s="175" t="s">
        <v>5022</v>
      </c>
      <c r="U4" s="175" t="s">
        <v>5023</v>
      </c>
      <c r="V4" s="175" t="s">
        <v>5024</v>
      </c>
      <c r="W4" s="87" t="s">
        <v>5025</v>
      </c>
      <c r="X4" s="87" t="s">
        <v>522</v>
      </c>
      <c r="Y4" s="87" t="s">
        <v>260</v>
      </c>
      <c r="Z4" s="87" t="s">
        <v>5026</v>
      </c>
      <c r="AA4" s="87" t="s">
        <v>5006</v>
      </c>
    </row>
    <row r="5" spans="1:27" ht="14.25" customHeight="1">
      <c r="A5" s="1" t="s">
        <v>5027</v>
      </c>
      <c r="B5" s="1" t="s">
        <v>5028</v>
      </c>
      <c r="C5" s="1" t="s">
        <v>5029</v>
      </c>
      <c r="D5" s="1" t="s">
        <v>5030</v>
      </c>
      <c r="E5" s="1" t="s">
        <v>5031</v>
      </c>
      <c r="F5" s="1" t="s">
        <v>836</v>
      </c>
      <c r="H5" s="86" t="s">
        <v>5032</v>
      </c>
      <c r="I5" s="86" t="s">
        <v>490</v>
      </c>
      <c r="J5" s="86" t="s">
        <v>5033</v>
      </c>
      <c r="K5" s="86" t="s">
        <v>5034</v>
      </c>
      <c r="L5" s="86"/>
      <c r="M5" s="86" t="s">
        <v>591</v>
      </c>
      <c r="N5" s="86" t="s">
        <v>668</v>
      </c>
      <c r="O5" s="86" t="s">
        <v>493</v>
      </c>
      <c r="P5" s="175" t="s">
        <v>5035</v>
      </c>
      <c r="Q5" s="175" t="s">
        <v>5033</v>
      </c>
      <c r="R5" s="175" t="s">
        <v>5036</v>
      </c>
      <c r="S5" s="175" t="s">
        <v>5037</v>
      </c>
      <c r="T5" s="175" t="s">
        <v>5038</v>
      </c>
      <c r="U5" s="175" t="s">
        <v>5039</v>
      </c>
      <c r="V5" s="175" t="s">
        <v>5040</v>
      </c>
      <c r="W5" s="87" t="s">
        <v>5041</v>
      </c>
      <c r="X5" s="87" t="s">
        <v>5042</v>
      </c>
      <c r="Y5" s="87"/>
      <c r="Z5" s="87" t="s">
        <v>5043</v>
      </c>
      <c r="AA5" s="87"/>
    </row>
    <row r="6" spans="1:27" ht="55.2">
      <c r="A6" t="s">
        <v>5044</v>
      </c>
      <c r="B6" t="s">
        <v>5045</v>
      </c>
      <c r="C6" s="4">
        <v>0.4</v>
      </c>
      <c r="D6" t="s">
        <v>5046</v>
      </c>
      <c r="E6" t="s">
        <v>5047</v>
      </c>
      <c r="F6" s="171" t="s">
        <v>5048</v>
      </c>
      <c r="H6" s="86" t="s">
        <v>179</v>
      </c>
      <c r="I6" s="86" t="s">
        <v>5049</v>
      </c>
      <c r="J6" s="86" t="s">
        <v>5050</v>
      </c>
      <c r="K6" s="86"/>
      <c r="L6" s="86"/>
      <c r="M6" s="86" t="s">
        <v>655</v>
      </c>
      <c r="N6" s="86" t="s">
        <v>818</v>
      </c>
      <c r="O6" s="86" t="s">
        <v>494</v>
      </c>
      <c r="P6" s="175"/>
      <c r="Q6" s="175" t="s">
        <v>5050</v>
      </c>
      <c r="R6" s="175" t="s">
        <v>5051</v>
      </c>
      <c r="S6" s="175" t="s">
        <v>4986</v>
      </c>
      <c r="T6" s="175" t="s">
        <v>5052</v>
      </c>
      <c r="U6" s="175" t="s">
        <v>5053</v>
      </c>
      <c r="V6" s="175"/>
      <c r="W6" s="87" t="s">
        <v>5054</v>
      </c>
      <c r="X6" s="87"/>
      <c r="Y6" s="87"/>
      <c r="Z6" s="87" t="s">
        <v>5055</v>
      </c>
      <c r="AA6" s="87"/>
    </row>
    <row r="7" spans="1:27" ht="41.4">
      <c r="A7" t="s">
        <v>5056</v>
      </c>
      <c r="B7" t="s">
        <v>5057</v>
      </c>
      <c r="C7" s="4">
        <v>0.4</v>
      </c>
      <c r="D7" t="s">
        <v>5046</v>
      </c>
      <c r="E7" t="s">
        <v>5047</v>
      </c>
      <c r="F7" s="171" t="s">
        <v>5048</v>
      </c>
      <c r="H7" s="86" t="s">
        <v>5042</v>
      </c>
      <c r="I7" s="86"/>
      <c r="J7" s="86" t="s">
        <v>742</v>
      </c>
      <c r="K7" s="86"/>
      <c r="L7" s="86"/>
      <c r="M7" s="86" t="s">
        <v>639</v>
      </c>
      <c r="N7" s="86"/>
      <c r="O7" s="86" t="s">
        <v>495</v>
      </c>
      <c r="P7" s="175"/>
      <c r="Q7" s="175" t="s">
        <v>818</v>
      </c>
      <c r="R7" s="175" t="s">
        <v>5058</v>
      </c>
      <c r="S7" s="175" t="s">
        <v>5059</v>
      </c>
      <c r="T7" s="175"/>
      <c r="U7" s="175" t="s">
        <v>5060</v>
      </c>
      <c r="V7" s="175"/>
      <c r="W7" s="87" t="s">
        <v>5061</v>
      </c>
      <c r="X7" s="87"/>
      <c r="Y7" s="87"/>
      <c r="Z7" s="87" t="s">
        <v>5062</v>
      </c>
      <c r="AA7" s="87"/>
    </row>
    <row r="8" spans="1:27" ht="55.2">
      <c r="A8" t="s">
        <v>5063</v>
      </c>
      <c r="B8" t="s">
        <v>5064</v>
      </c>
      <c r="C8" s="4">
        <v>0.4</v>
      </c>
      <c r="D8" t="s">
        <v>5046</v>
      </c>
      <c r="E8" t="s">
        <v>5047</v>
      </c>
      <c r="F8" s="171" t="s">
        <v>5048</v>
      </c>
      <c r="H8" s="86"/>
      <c r="I8" s="86"/>
      <c r="J8" s="86"/>
      <c r="K8" s="86"/>
      <c r="L8" s="86"/>
      <c r="M8" s="86" t="s">
        <v>643</v>
      </c>
      <c r="N8" s="86"/>
      <c r="O8" s="86"/>
      <c r="P8" s="175"/>
      <c r="Q8" s="175"/>
      <c r="R8" s="175" t="s">
        <v>818</v>
      </c>
      <c r="S8" s="175"/>
      <c r="T8" s="175"/>
      <c r="U8" s="175" t="s">
        <v>818</v>
      </c>
      <c r="V8" s="175"/>
      <c r="W8" s="87" t="s">
        <v>5065</v>
      </c>
      <c r="X8" s="87"/>
      <c r="Y8" s="87"/>
      <c r="Z8" s="87"/>
      <c r="AA8" s="87"/>
    </row>
    <row r="9" spans="1:27" ht="55.2">
      <c r="A9" t="s">
        <v>5066</v>
      </c>
      <c r="B9" t="s">
        <v>5067</v>
      </c>
      <c r="C9" s="4">
        <v>0.54</v>
      </c>
      <c r="D9" t="s">
        <v>5068</v>
      </c>
      <c r="E9" t="s">
        <v>5047</v>
      </c>
      <c r="F9" s="171" t="s">
        <v>5048</v>
      </c>
      <c r="H9" s="86"/>
      <c r="I9" s="86"/>
      <c r="J9" s="86"/>
      <c r="K9" s="86"/>
      <c r="L9" s="86"/>
      <c r="M9" s="86" t="s">
        <v>635</v>
      </c>
      <c r="N9" s="86"/>
      <c r="O9" s="86"/>
      <c r="P9" s="86"/>
      <c r="Q9" s="86"/>
      <c r="R9" s="86"/>
      <c r="S9" s="86"/>
      <c r="T9" s="86"/>
      <c r="U9" s="86"/>
      <c r="V9" s="86"/>
      <c r="W9" s="87" t="s">
        <v>5069</v>
      </c>
      <c r="X9" s="87"/>
      <c r="Y9" s="87"/>
      <c r="Z9" s="87"/>
      <c r="AA9" s="87"/>
    </row>
    <row r="10" spans="1:27" ht="41.4">
      <c r="A10" t="s">
        <v>5070</v>
      </c>
      <c r="B10" t="s">
        <v>5071</v>
      </c>
      <c r="C10" s="4">
        <v>0.86</v>
      </c>
      <c r="D10" t="s">
        <v>5072</v>
      </c>
      <c r="E10" t="s">
        <v>5047</v>
      </c>
      <c r="F10" s="171" t="s">
        <v>5048</v>
      </c>
      <c r="H10" s="86"/>
      <c r="I10" s="86"/>
      <c r="J10" s="86"/>
      <c r="K10" s="86"/>
      <c r="L10" s="86"/>
      <c r="M10" s="86" t="s">
        <v>651</v>
      </c>
      <c r="N10" s="86"/>
      <c r="O10" s="86"/>
      <c r="P10" s="86"/>
      <c r="Q10" s="86"/>
      <c r="R10" s="86"/>
      <c r="S10" s="86"/>
      <c r="T10" s="86"/>
      <c r="U10" s="86"/>
      <c r="V10" s="86"/>
      <c r="W10" s="87" t="s">
        <v>5073</v>
      </c>
      <c r="X10" s="87"/>
      <c r="Y10" s="87"/>
      <c r="Z10" s="87"/>
      <c r="AA10" s="87"/>
    </row>
    <row r="11" spans="1:27" ht="41.4">
      <c r="A11" t="s">
        <v>5074</v>
      </c>
      <c r="B11" t="s">
        <v>5075</v>
      </c>
      <c r="C11" s="4">
        <v>0.62</v>
      </c>
      <c r="D11" t="s">
        <v>5076</v>
      </c>
      <c r="E11" t="s">
        <v>5047</v>
      </c>
      <c r="F11" s="171" t="s">
        <v>5048</v>
      </c>
      <c r="H11" s="86"/>
      <c r="I11" s="86"/>
      <c r="J11" s="86"/>
      <c r="K11" s="86"/>
      <c r="L11" s="86"/>
      <c r="M11" s="86" t="s">
        <v>647</v>
      </c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</row>
    <row r="12" spans="1:27" ht="41.4">
      <c r="A12" t="s">
        <v>5077</v>
      </c>
      <c r="B12" t="s">
        <v>5078</v>
      </c>
      <c r="C12" s="4">
        <v>0.4</v>
      </c>
      <c r="D12" t="s">
        <v>5046</v>
      </c>
      <c r="E12" t="s">
        <v>5047</v>
      </c>
      <c r="F12" s="171" t="s">
        <v>5048</v>
      </c>
      <c r="H12" s="86"/>
      <c r="I12" s="86"/>
      <c r="J12" s="86"/>
      <c r="K12" s="86"/>
      <c r="L12" s="86"/>
      <c r="M12" s="86" t="s">
        <v>659</v>
      </c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</row>
    <row r="13" spans="1:27" ht="41.4">
      <c r="A13" t="s">
        <v>5079</v>
      </c>
      <c r="B13" t="s">
        <v>5080</v>
      </c>
      <c r="C13" s="4">
        <v>0.78</v>
      </c>
      <c r="D13" t="s">
        <v>5081</v>
      </c>
      <c r="E13" t="s">
        <v>5047</v>
      </c>
      <c r="F13" s="171" t="s">
        <v>5048</v>
      </c>
      <c r="H13" s="86"/>
      <c r="I13" s="86"/>
      <c r="J13" s="86"/>
      <c r="K13" s="86"/>
      <c r="L13" s="86"/>
      <c r="M13" s="86" t="s">
        <v>818</v>
      </c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</row>
    <row r="14" spans="1:27" ht="41.4">
      <c r="A14" t="s">
        <v>5082</v>
      </c>
      <c r="B14" t="s">
        <v>5083</v>
      </c>
      <c r="C14" s="4">
        <v>0.67</v>
      </c>
      <c r="D14" t="s">
        <v>5084</v>
      </c>
      <c r="E14" t="s">
        <v>5047</v>
      </c>
      <c r="F14" s="171" t="s">
        <v>5048</v>
      </c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</row>
    <row r="15" spans="1:27"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</row>
    <row r="16" spans="1:27" hidden="1"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</row>
    <row r="17" spans="1:27" hidden="1"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</row>
    <row r="18" spans="1:27" ht="11.1" hidden="1" customHeight="1">
      <c r="A18" s="234" t="s">
        <v>5085</v>
      </c>
      <c r="B18" s="234" t="s">
        <v>5085</v>
      </c>
      <c r="C18" s="234" t="s">
        <v>5085</v>
      </c>
      <c r="D18" s="234" t="s">
        <v>5085</v>
      </c>
      <c r="E18" s="234" t="s">
        <v>5085</v>
      </c>
      <c r="F18" s="234" t="s">
        <v>5085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</row>
    <row r="19" spans="1:27" ht="14.25" hidden="1" customHeight="1">
      <c r="A19" s="1" t="s">
        <v>5086</v>
      </c>
      <c r="B19" s="1" t="s">
        <v>5087</v>
      </c>
      <c r="C19" s="1" t="s">
        <v>5088</v>
      </c>
      <c r="D19" s="1" t="s">
        <v>5089</v>
      </c>
      <c r="E19" s="1" t="s">
        <v>5090</v>
      </c>
      <c r="F19" s="1" t="s">
        <v>226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</row>
    <row r="20" spans="1:27" hidden="1">
      <c r="A20" t="s">
        <v>5091</v>
      </c>
      <c r="B20" t="s">
        <v>5092</v>
      </c>
      <c r="C20" t="s">
        <v>5093</v>
      </c>
      <c r="D20" t="s">
        <v>5094</v>
      </c>
      <c r="E20" t="s">
        <v>839</v>
      </c>
      <c r="F20" t="s">
        <v>5095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</row>
    <row r="21" spans="1:27" hidden="1">
      <c r="A21" t="s">
        <v>5096</v>
      </c>
      <c r="B21" t="s">
        <v>5092</v>
      </c>
      <c r="C21" t="s">
        <v>5097</v>
      </c>
      <c r="D21" t="s">
        <v>5098</v>
      </c>
      <c r="E21" t="s">
        <v>5099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</row>
    <row r="22" spans="1:27" hidden="1">
      <c r="A22" t="s">
        <v>5100</v>
      </c>
      <c r="B22" t="s">
        <v>5092</v>
      </c>
      <c r="C22" t="s">
        <v>5101</v>
      </c>
      <c r="D22" t="s">
        <v>5102</v>
      </c>
      <c r="E22" t="s">
        <v>5103</v>
      </c>
      <c r="F22" t="s">
        <v>5104</v>
      </c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</row>
    <row r="23" spans="1:27" hidden="1">
      <c r="A23" t="s">
        <v>5105</v>
      </c>
      <c r="B23" t="s">
        <v>5106</v>
      </c>
      <c r="C23" t="s">
        <v>5107</v>
      </c>
      <c r="D23" t="s">
        <v>5108</v>
      </c>
      <c r="E23" t="s">
        <v>5048</v>
      </c>
      <c r="F23" t="s">
        <v>5109</v>
      </c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</row>
    <row r="24" spans="1:27" hidden="1">
      <c r="A24" t="s">
        <v>5110</v>
      </c>
      <c r="B24" t="s">
        <v>5106</v>
      </c>
      <c r="C24" t="s">
        <v>5111</v>
      </c>
      <c r="D24" t="s">
        <v>5108</v>
      </c>
      <c r="E24" t="s">
        <v>5112</v>
      </c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</row>
    <row r="25" spans="1:27" hidden="1">
      <c r="A25" t="s">
        <v>5113</v>
      </c>
      <c r="B25" t="s">
        <v>5106</v>
      </c>
      <c r="C25" t="s">
        <v>5114</v>
      </c>
      <c r="D25" t="s">
        <v>5108</v>
      </c>
      <c r="E25" t="s">
        <v>5115</v>
      </c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</row>
    <row r="26" spans="1:27" hidden="1">
      <c r="A26" t="s">
        <v>5116</v>
      </c>
      <c r="B26" t="s">
        <v>5007</v>
      </c>
      <c r="C26" t="s">
        <v>5117</v>
      </c>
      <c r="D26" t="s">
        <v>5102</v>
      </c>
      <c r="E26" t="s">
        <v>5118</v>
      </c>
      <c r="F26" t="s">
        <v>5119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</row>
    <row r="27" spans="1:27" hidden="1">
      <c r="A27" t="s">
        <v>5120</v>
      </c>
      <c r="B27" t="s">
        <v>5007</v>
      </c>
      <c r="C27" t="s">
        <v>5121</v>
      </c>
      <c r="D27" t="s">
        <v>5102</v>
      </c>
      <c r="E27" t="s">
        <v>5122</v>
      </c>
      <c r="F27" t="s">
        <v>5123</v>
      </c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</row>
    <row r="28" spans="1:27" hidden="1">
      <c r="A28" t="s">
        <v>5124</v>
      </c>
      <c r="B28" t="s">
        <v>5007</v>
      </c>
      <c r="C28" t="s">
        <v>5125</v>
      </c>
      <c r="D28" t="s">
        <v>5126</v>
      </c>
      <c r="E28" t="s">
        <v>5127</v>
      </c>
      <c r="F28" t="s">
        <v>5128</v>
      </c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</row>
    <row r="29" spans="1:27" hidden="1">
      <c r="A29" t="s">
        <v>5129</v>
      </c>
      <c r="B29" t="s">
        <v>5007</v>
      </c>
      <c r="C29" t="s">
        <v>5130</v>
      </c>
      <c r="D29" t="s">
        <v>5108</v>
      </c>
      <c r="E29" t="s">
        <v>5131</v>
      </c>
      <c r="F29" t="s">
        <v>5132</v>
      </c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</row>
    <row r="30" spans="1:27" hidden="1">
      <c r="A30" s="276" t="s">
        <v>5133</v>
      </c>
      <c r="B30" s="276"/>
      <c r="C30" s="276"/>
      <c r="D30" s="276"/>
      <c r="E30" s="276"/>
      <c r="F30" s="27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</row>
    <row r="31" spans="1:27" hidden="1">
      <c r="A31" s="12" t="s">
        <v>5086</v>
      </c>
      <c r="B31" s="12" t="s">
        <v>5087</v>
      </c>
      <c r="C31" s="12" t="s">
        <v>5134</v>
      </c>
      <c r="D31" s="12" t="s">
        <v>5089</v>
      </c>
      <c r="E31" s="12" t="s">
        <v>5090</v>
      </c>
      <c r="F31" s="12" t="s">
        <v>226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</row>
    <row r="32" spans="1:27" ht="23.4" hidden="1">
      <c r="A32" s="7" t="s">
        <v>5135</v>
      </c>
      <c r="B32" s="7" t="s">
        <v>5106</v>
      </c>
      <c r="C32" s="7" t="s">
        <v>5136</v>
      </c>
      <c r="D32" s="7" t="s">
        <v>5137</v>
      </c>
      <c r="E32" s="7" t="s">
        <v>5138</v>
      </c>
      <c r="F32" s="7" t="s">
        <v>5139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</row>
    <row r="33" spans="1:27" ht="23.4" hidden="1">
      <c r="A33" s="7" t="s">
        <v>5140</v>
      </c>
      <c r="B33" s="7" t="s">
        <v>5106</v>
      </c>
      <c r="C33" s="7" t="s">
        <v>5141</v>
      </c>
      <c r="D33" s="7" t="s">
        <v>5137</v>
      </c>
      <c r="E33" s="7" t="s">
        <v>5142</v>
      </c>
      <c r="F33" s="7" t="s">
        <v>5143</v>
      </c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</row>
    <row r="34" spans="1:27" ht="27.6" hidden="1">
      <c r="A34" s="43" t="s">
        <v>5144</v>
      </c>
      <c r="B34" s="43" t="s">
        <v>5106</v>
      </c>
      <c r="C34" s="43" t="s">
        <v>5145</v>
      </c>
      <c r="D34" s="43" t="s">
        <v>5146</v>
      </c>
      <c r="E34" s="43" t="s">
        <v>5147</v>
      </c>
      <c r="F34" s="43" t="s">
        <v>5148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</row>
    <row r="35" spans="1:27" ht="27.6" hidden="1">
      <c r="A35" s="43" t="s">
        <v>5149</v>
      </c>
      <c r="B35" s="43" t="s">
        <v>5106</v>
      </c>
      <c r="C35" s="43" t="s">
        <v>5150</v>
      </c>
      <c r="D35" s="43" t="s">
        <v>5151</v>
      </c>
      <c r="E35" s="43" t="s">
        <v>5152</v>
      </c>
      <c r="F35" s="43" t="s">
        <v>5153</v>
      </c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</row>
    <row r="36" spans="1:27" ht="41.4" hidden="1">
      <c r="A36" s="43" t="s">
        <v>5116</v>
      </c>
      <c r="B36" s="43" t="s">
        <v>5007</v>
      </c>
      <c r="C36" s="43" t="s">
        <v>5117</v>
      </c>
      <c r="D36" s="43" t="s">
        <v>5102</v>
      </c>
      <c r="E36" s="43" t="s">
        <v>5118</v>
      </c>
      <c r="F36" s="43" t="s">
        <v>5154</v>
      </c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</row>
    <row r="37" spans="1:27" ht="41.4" hidden="1">
      <c r="A37" s="43" t="s">
        <v>5120</v>
      </c>
      <c r="B37" s="43" t="s">
        <v>5007</v>
      </c>
      <c r="C37" s="43" t="s">
        <v>5121</v>
      </c>
      <c r="D37" s="43" t="s">
        <v>5102</v>
      </c>
      <c r="E37" s="43" t="s">
        <v>5122</v>
      </c>
      <c r="F37" s="43" t="s">
        <v>5155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</row>
    <row r="38" spans="1:27" ht="27.6" hidden="1">
      <c r="A38" s="43" t="s">
        <v>5156</v>
      </c>
      <c r="B38" s="43" t="s">
        <v>5007</v>
      </c>
      <c r="C38" s="43" t="s">
        <v>5157</v>
      </c>
      <c r="D38" s="43" t="s">
        <v>5102</v>
      </c>
      <c r="E38" s="43" t="s">
        <v>5158</v>
      </c>
      <c r="F38" s="43" t="s">
        <v>5159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</row>
    <row r="39" spans="1:27" ht="41.4" hidden="1">
      <c r="A39" s="43" t="s">
        <v>5124</v>
      </c>
      <c r="B39" s="43" t="s">
        <v>5007</v>
      </c>
      <c r="C39" s="43" t="s">
        <v>5125</v>
      </c>
      <c r="D39" s="43" t="s">
        <v>5126</v>
      </c>
      <c r="E39" s="43" t="s">
        <v>5127</v>
      </c>
      <c r="F39" s="43" t="s">
        <v>5160</v>
      </c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</row>
    <row r="40" spans="1:27" ht="27.6" hidden="1">
      <c r="A40" s="43" t="s">
        <v>5161</v>
      </c>
      <c r="B40" s="43" t="s">
        <v>5092</v>
      </c>
      <c r="C40" s="43" t="s">
        <v>5162</v>
      </c>
      <c r="D40" s="43" t="s">
        <v>5163</v>
      </c>
      <c r="E40" s="43" t="s">
        <v>5164</v>
      </c>
      <c r="F40" s="43" t="s">
        <v>5165</v>
      </c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</row>
    <row r="41" spans="1:27" hidden="1"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</row>
    <row r="42" spans="1:27" hidden="1"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</row>
    <row r="43" spans="1:27" hidden="1"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</row>
    <row r="44" spans="1:27" hidden="1"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</row>
    <row r="45" spans="1:27" hidden="1"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</row>
    <row r="46" spans="1:27" hidden="1"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</row>
    <row r="47" spans="1:27" hidden="1"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</row>
    <row r="48" spans="1:27" hidden="1"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</row>
    <row r="49" spans="8:27" hidden="1"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</row>
    <row r="50" spans="8:27" hidden="1"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</row>
    <row r="51" spans="8:27" hidden="1"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</row>
    <row r="52" spans="8:27" hidden="1"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</row>
    <row r="53" spans="8:27" hidden="1"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</row>
    <row r="54" spans="8:27" hidden="1"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</row>
    <row r="55" spans="8:27" hidden="1"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</row>
    <row r="56" spans="8:27" hidden="1"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</row>
    <row r="57" spans="8:27" hidden="1"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</row>
    <row r="58" spans="8:27" hidden="1"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</row>
    <row r="59" spans="8:27" hidden="1"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</row>
    <row r="60" spans="8:27" hidden="1"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</row>
    <row r="61" spans="8:27" hidden="1"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</row>
    <row r="62" spans="8:27" hidden="1"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</row>
    <row r="63" spans="8:27" hidden="1"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</row>
    <row r="64" spans="8:27" hidden="1"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</row>
    <row r="65" spans="8:27" hidden="1"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</row>
    <row r="66" spans="8:27"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</row>
    <row r="67" spans="8:27"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</row>
    <row r="68" spans="8:27"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</row>
    <row r="69" spans="8:27"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</row>
    <row r="70" spans="8:27"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</row>
    <row r="71" spans="8:27"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</row>
    <row r="72" spans="8:27"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</row>
    <row r="73" spans="8:27"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</row>
    <row r="74" spans="8:27"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</row>
    <row r="75" spans="8:27"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</row>
    <row r="76" spans="8:27"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</row>
    <row r="77" spans="8:27"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</row>
    <row r="78" spans="8:27"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</row>
    <row r="79" spans="8:27"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</row>
    <row r="80" spans="8:27"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</row>
    <row r="81" spans="8:27"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</row>
    <row r="82" spans="8:27"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</row>
    <row r="83" spans="8:27"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</row>
    <row r="84" spans="8:27"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</row>
    <row r="85" spans="8:27"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</row>
    <row r="86" spans="8:27"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</row>
    <row r="87" spans="8:27"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</row>
    <row r="88" spans="8:27"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</row>
    <row r="89" spans="8:27"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</row>
    <row r="90" spans="8:27"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</row>
    <row r="91" spans="8:27"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</row>
    <row r="92" spans="8:27"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</row>
    <row r="93" spans="8:27"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</row>
    <row r="94" spans="8:27"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</row>
    <row r="95" spans="8:27"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</row>
    <row r="96" spans="8:27"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</row>
    <row r="97" spans="8:27"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</row>
    <row r="98" spans="8:27"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</row>
    <row r="99" spans="8:27"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</row>
    <row r="100" spans="8:27"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</row>
    <row r="101" spans="8:27"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</row>
    <row r="102" spans="8:27"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</row>
    <row r="103" spans="8:27"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</row>
    <row r="104" spans="8:27"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</row>
    <row r="105" spans="8:27"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</row>
    <row r="106" spans="8:27"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</row>
    <row r="107" spans="8:27"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</row>
    <row r="108" spans="8:27"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</row>
    <row r="109" spans="8:27"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</row>
    <row r="110" spans="8:27"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</row>
    <row r="111" spans="8:27"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</row>
    <row r="112" spans="8:27"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</row>
    <row r="113" spans="8:27"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</row>
    <row r="114" spans="8:27"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</row>
    <row r="115" spans="8:27"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</row>
    <row r="116" spans="8:27"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</row>
    <row r="117" spans="8:27"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</row>
    <row r="118" spans="8:27"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</row>
    <row r="119" spans="8:27"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</row>
    <row r="120" spans="8:27"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</row>
    <row r="121" spans="8:27"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</row>
    <row r="122" spans="8:27"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</row>
    <row r="123" spans="8:27"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</row>
    <row r="124" spans="8:27"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</row>
    <row r="125" spans="8:27"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</row>
    <row r="126" spans="8:27"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</row>
    <row r="127" spans="8:27"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</row>
    <row r="128" spans="8:27"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</row>
    <row r="129" spans="8:27"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</row>
    <row r="130" spans="8:27"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</row>
    <row r="131" spans="8:27"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</row>
    <row r="132" spans="8:27"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</row>
    <row r="133" spans="8:27"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</row>
    <row r="134" spans="8:27"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</row>
    <row r="135" spans="8:27"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</row>
    <row r="136" spans="8:27"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</row>
    <row r="137" spans="8:27"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</row>
    <row r="138" spans="8:27"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</row>
    <row r="139" spans="8:27"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</row>
    <row r="140" spans="8:27"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</row>
    <row r="141" spans="8:27"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</row>
    <row r="142" spans="8:27"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</row>
    <row r="143" spans="8:27"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</row>
    <row r="144" spans="8:27"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</row>
    <row r="145" spans="8:27"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</row>
    <row r="146" spans="8:27"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</row>
    <row r="147" spans="8:27"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</row>
    <row r="148" spans="8:27"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</row>
    <row r="149" spans="8:27"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</row>
    <row r="150" spans="8:27"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</row>
    <row r="151" spans="8:27"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</row>
    <row r="152" spans="8:27"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</row>
    <row r="153" spans="8:27"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</row>
    <row r="154" spans="8:27"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</row>
    <row r="155" spans="8:27"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</row>
    <row r="156" spans="8:27"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</row>
    <row r="157" spans="8:27"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</row>
    <row r="158" spans="8:27"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</row>
    <row r="159" spans="8:27"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</row>
    <row r="160" spans="8:27"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</row>
    <row r="161" spans="8:27"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</row>
    <row r="162" spans="8:27"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</row>
    <row r="163" spans="8:27"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</row>
    <row r="164" spans="8:27"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</row>
    <row r="165" spans="8:27"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</row>
    <row r="166" spans="8:27"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</row>
    <row r="167" spans="8:27"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</row>
    <row r="168" spans="8:27"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</row>
    <row r="169" spans="8:27"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</row>
    <row r="170" spans="8:27"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</row>
    <row r="171" spans="8:27"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</row>
    <row r="172" spans="8:27"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</row>
    <row r="173" spans="8:27"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</row>
    <row r="174" spans="8:27"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</row>
    <row r="175" spans="8:27"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</row>
    <row r="176" spans="8:27"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</row>
    <row r="177" spans="8:27"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</row>
    <row r="178" spans="8:27"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</row>
    <row r="179" spans="8:27"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</row>
    <row r="180" spans="8:27"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</row>
    <row r="181" spans="8:27"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</row>
    <row r="182" spans="8:27"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</row>
    <row r="183" spans="8:27"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</row>
    <row r="184" spans="8:27"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</row>
    <row r="185" spans="8:27"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</row>
    <row r="186" spans="8:27"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</row>
    <row r="187" spans="8:27"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</row>
    <row r="188" spans="8:27"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</row>
    <row r="189" spans="8:27"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</row>
    <row r="190" spans="8:27"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</row>
    <row r="191" spans="8:27"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</row>
    <row r="192" spans="8:27"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</row>
    <row r="193" spans="8:27"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</row>
    <row r="194" spans="8:27"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</row>
    <row r="195" spans="8:27"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</row>
    <row r="196" spans="8:27"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</row>
    <row r="197" spans="8:27"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</row>
    <row r="198" spans="8:27"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</row>
    <row r="199" spans="8:27"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</row>
    <row r="200" spans="8:27"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</row>
    <row r="201" spans="8:27"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</row>
    <row r="202" spans="8:27"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</row>
    <row r="203" spans="8:27"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</row>
    <row r="204" spans="8:27"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</row>
    <row r="205" spans="8:27"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</row>
    <row r="206" spans="8:27"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</row>
    <row r="207" spans="8:27"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</row>
    <row r="208" spans="8:27"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</row>
    <row r="209" spans="8:27"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</row>
    <row r="210" spans="8:27"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</row>
    <row r="211" spans="8:27"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</row>
    <row r="212" spans="8:27"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</row>
    <row r="213" spans="8:27"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</row>
    <row r="214" spans="8:27"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</row>
    <row r="215" spans="8:27"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</row>
    <row r="216" spans="8:27"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</row>
    <row r="217" spans="8:27"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</row>
    <row r="218" spans="8:27"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</row>
    <row r="219" spans="8:27"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</row>
    <row r="220" spans="8:27"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</row>
    <row r="221" spans="8:27"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</row>
    <row r="222" spans="8:27"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</row>
    <row r="223" spans="8:27"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</row>
    <row r="224" spans="8:27"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</row>
    <row r="225" spans="8:27"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</row>
    <row r="226" spans="8:27"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</row>
    <row r="227" spans="8:27"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</row>
    <row r="228" spans="8:27"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</row>
    <row r="229" spans="8:27"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</row>
    <row r="230" spans="8:27"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</row>
    <row r="231" spans="8:27"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</row>
    <row r="232" spans="8:27"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</row>
    <row r="233" spans="8:27"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</row>
    <row r="234" spans="8:27"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</row>
    <row r="235" spans="8:27"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</row>
    <row r="236" spans="8:27"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</row>
    <row r="237" spans="8:27"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</row>
    <row r="238" spans="8:27"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</row>
    <row r="239" spans="8:27"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</row>
    <row r="240" spans="8:27"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</row>
    <row r="241" spans="8:27"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</row>
    <row r="242" spans="8:27"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</row>
    <row r="243" spans="8:27"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</row>
    <row r="244" spans="8:27"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</row>
    <row r="245" spans="8:27"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</row>
    <row r="246" spans="8:27"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</row>
    <row r="247" spans="8:27"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</row>
    <row r="248" spans="8:27"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</row>
    <row r="249" spans="8:27"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</row>
    <row r="250" spans="8:27"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</row>
    <row r="251" spans="8:27"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</row>
    <row r="252" spans="8:27"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</row>
    <row r="253" spans="8:27"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</row>
    <row r="254" spans="8:27"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</row>
    <row r="255" spans="8:27"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</row>
    <row r="256" spans="8:27"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</row>
    <row r="257" spans="8:27"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</row>
    <row r="258" spans="8:27"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</row>
    <row r="259" spans="8:27"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</row>
    <row r="260" spans="8:27"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</row>
    <row r="261" spans="8:27"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</row>
    <row r="262" spans="8:27"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</row>
    <row r="263" spans="8:27"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</row>
    <row r="264" spans="8:27"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</row>
    <row r="265" spans="8:27"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</row>
    <row r="266" spans="8:27"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</row>
    <row r="267" spans="8:27"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</row>
    <row r="268" spans="8:27"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</row>
    <row r="269" spans="8:27"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</row>
    <row r="270" spans="8:27"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</row>
    <row r="271" spans="8:27"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</row>
    <row r="272" spans="8:27"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</row>
    <row r="273" spans="8:27"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</row>
    <row r="274" spans="8:27"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</row>
    <row r="275" spans="8:27"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</row>
    <row r="276" spans="8:27"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</row>
    <row r="277" spans="8:27"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</row>
    <row r="278" spans="8:27"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</row>
    <row r="279" spans="8:27"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</row>
    <row r="280" spans="8:27"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</row>
    <row r="281" spans="8:27"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</row>
    <row r="282" spans="8:27"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</row>
    <row r="283" spans="8:27"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</row>
  </sheetData>
  <mergeCells count="4">
    <mergeCell ref="A1:F2"/>
    <mergeCell ref="A4:F4"/>
    <mergeCell ref="A18:F18"/>
    <mergeCell ref="A30:F30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20</vt:i4>
      </vt:variant>
    </vt:vector>
  </HeadingPairs>
  <TitlesOfParts>
    <vt:vector size="20" baseType="lpstr">
      <vt:lpstr>GUIDA</vt:lpstr>
      <vt:lpstr>CONFIGURAZIONE</vt:lpstr>
      <vt:lpstr>ATTIVITA</vt:lpstr>
      <vt:lpstr>PROFILO</vt:lpstr>
      <vt:lpstr>DASHBOARD</vt:lpstr>
      <vt:lpstr>INCASSI</vt:lpstr>
      <vt:lpstr>SPESE</vt:lpstr>
      <vt:lpstr>ACCANTONAMENTI</vt:lpstr>
      <vt:lpstr>CALCOLO</vt:lpstr>
      <vt:lpstr>DB_ATECO2025</vt:lpstr>
      <vt:lpstr>DB_ATECO2022</vt:lpstr>
      <vt:lpstr>SIMULATORE</vt:lpstr>
      <vt:lpstr>CLIENTI</vt:lpstr>
      <vt:lpstr>SCADENZIARIO</vt:lpstr>
      <vt:lpstr>CENTRO_CONTROLLI</vt:lpstr>
      <vt:lpstr>STORICO</vt:lpstr>
      <vt:lpstr>REPORT_ANNUALE</vt:lpstr>
      <vt:lpstr>CONTRIBUTI_VERSATI</vt:lpstr>
      <vt:lpstr>RACCORDO_ATECO</vt:lpstr>
      <vt:lpstr>LISTE_FONTI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dcterms:created xsi:type="dcterms:W3CDTF">2026-08-16T15:57:59Z</dcterms:created>
  <dcterms:modified xsi:type="dcterms:W3CDTF">2026-08-16T15:58:00Z</dcterms:modified>
</cp:coreProperties>
</file>