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13_ncr:1_{E2210E56-2122-48D0-8E30-0F46069E95EC}" xr6:coauthVersionLast="47" xr6:coauthVersionMax="47" xr10:uidLastSave="{00000000-0000-0000-0000-000000000000}"/>
  <bookViews>
    <workbookView xWindow="-98" yWindow="-98" windowWidth="28996" windowHeight="15796" firstSheet="1" activeTab="1" xr2:uid="{4DD1D193-677A-40F7-8E37-A14172BB92B9}"/>
  </bookViews>
  <sheets>
    <sheet name="ChartsDataSheet" sheetId="2" state="veryHidden" r:id="rId1"/>
    <sheet name="VALUTAZIONE MEWS" sheetId="1" r:id="rId2"/>
  </sheets>
  <definedNames>
    <definedName name="_xlnm.Print_Area" localSheetId="1">'VALUTAZIONE MEWS'!$A$1:$R$41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1" l="1"/>
  <c r="V2" i="2" l="1"/>
  <c r="T2" i="2"/>
  <c r="H2" i="2"/>
  <c r="Q30" i="1"/>
  <c r="Q21" i="1" s="1"/>
  <c r="Q31" i="1"/>
  <c r="Q22" i="1" s="1"/>
  <c r="Q32" i="1"/>
  <c r="Q23" i="1" s="1"/>
  <c r="Q33" i="1"/>
  <c r="Q24" i="1" s="1"/>
  <c r="Q29" i="1"/>
  <c r="Q20" i="1" s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S2" i="2"/>
  <c r="D2" i="2" l="1"/>
  <c r="P31" i="1"/>
  <c r="P22" i="1" s="1"/>
  <c r="P33" i="1"/>
  <c r="P24" i="1" s="1"/>
  <c r="R33" i="1"/>
  <c r="P32" i="1"/>
  <c r="P23" i="1" s="1"/>
  <c r="P30" i="1"/>
  <c r="P21" i="1" s="1"/>
  <c r="P29" i="1"/>
  <c r="P20" i="1" s="1"/>
  <c r="S33" i="1" l="1"/>
  <c r="A37" i="1" s="1"/>
  <c r="S21" i="1" l="1"/>
  <c r="G38" i="1" l="1"/>
  <c r="A39" i="1" s="1"/>
  <c r="M38" i="1"/>
  <c r="B2" i="2"/>
  <c r="C2" i="2" s="1"/>
  <c r="E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BENNI</author>
  </authors>
  <commentList>
    <comment ref="B12" authorId="0" shapeId="0" xr:uid="{4E8209A8-5785-46A1-8513-0E4053CF5238}">
      <text>
        <r>
          <rPr>
            <sz val="9"/>
            <color indexed="81"/>
            <rFont val="Tahoma"/>
            <family val="2"/>
          </rPr>
          <t xml:space="preserve">SOLO LE CELLE DI QUESTO COLORE PERMETTONO INSERIMENTO O SELEZIONE
</t>
        </r>
      </text>
    </comment>
  </commentList>
</comments>
</file>

<file path=xl/sharedStrings.xml><?xml version="1.0" encoding="utf-8"?>
<sst xmlns="http://schemas.openxmlformats.org/spreadsheetml/2006/main" count="160" uniqueCount="111">
  <si>
    <t>COGNOME</t>
  </si>
  <si>
    <t>NOME</t>
  </si>
  <si>
    <t>DATA DI NASCITA</t>
  </si>
  <si>
    <t>LUOGO DI NASCITA</t>
  </si>
  <si>
    <t>ETA'</t>
  </si>
  <si>
    <t>VALORE</t>
  </si>
  <si>
    <t>FREQUENZA RESPIRATORIA</t>
  </si>
  <si>
    <t>FREQUENZA CARDIACA</t>
  </si>
  <si>
    <t>PRESSIONE ARTERIOSA SISTOLICA</t>
  </si>
  <si>
    <t>LIVELLI DI COSCIENZA</t>
  </si>
  <si>
    <t>TEMPERATURA CORPOREA (°C)</t>
  </si>
  <si>
    <t>&lt;9</t>
  </si>
  <si>
    <t>15-20</t>
  </si>
  <si>
    <t>21-29</t>
  </si>
  <si>
    <t>&gt;30</t>
  </si>
  <si>
    <t>&lt;40</t>
  </si>
  <si>
    <t>41-50</t>
  </si>
  <si>
    <t>9-14</t>
  </si>
  <si>
    <t>51-100</t>
  </si>
  <si>
    <t>101-110</t>
  </si>
  <si>
    <t>11-129</t>
  </si>
  <si>
    <t>&gt;130</t>
  </si>
  <si>
    <t>&lt;70</t>
  </si>
  <si>
    <t>71-80</t>
  </si>
  <si>
    <t>81-100</t>
  </si>
  <si>
    <t>101-199</t>
  </si>
  <si>
    <t>&gt;200</t>
  </si>
  <si>
    <t>VIGILE</t>
  </si>
  <si>
    <t>RISPONDE ALLA VOCE</t>
  </si>
  <si>
    <t>RISPONDE AL DOLORE</t>
  </si>
  <si>
    <t>NON RISPONDE</t>
  </si>
  <si>
    <t>&lt;35</t>
  </si>
  <si>
    <t>35-38,4</t>
  </si>
  <si>
    <t>&gt;38,5</t>
  </si>
  <si>
    <t>PARAMETRI</t>
  </si>
  <si>
    <t>X</t>
  </si>
  <si>
    <t>CONTROLLO</t>
  </si>
  <si>
    <t>SCORE</t>
  </si>
  <si>
    <t> BASSO/STABILE (score 0-2)</t>
  </si>
  <si>
    <t> MEDIO/INSTABILE (score 3-4)</t>
  </si>
  <si>
    <t xml:space="preserve"> ALTO RISCHIO/CRITICO (score 5). </t>
  </si>
  <si>
    <t xml:space="preserve">Scala dell'Instabilità clinica correlata all’alterazione dei parametri fisiologici  (pressione arteriosa, frequenza cardiaca, frequenza respiratoria, temperatura corporea, livello di coscienza, saturazione dell’Ossigeno) e permette di identificare il rischio di un rapido peggioramento clinico o di morte. </t>
  </si>
  <si>
    <t>DATI DEL PAZIENTE</t>
  </si>
  <si>
    <t xml:space="preserve">Scala MEWS (MODIFIED EARLY WARNING SCORE) in cui il paziente  viene stratificato in: </t>
  </si>
  <si>
    <t>RISCHIO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</si>
  <si>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</si>
  <si>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</si>
  <si>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</si>
  <si>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</si>
  <si>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</si>
  <si>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</si>
  <si>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</si>
  <si>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</si>
  <si>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</si>
  <si>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5</t>
  </si>
  <si>
    <t>ref 6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</si>
  <si>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</si>
  <si>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</si>
  <si>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</si>
  <si>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</si>
  <si>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</si>
  <si>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</si>
  <si>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</si>
  <si>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</si>
  <si>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Model</t>
  </si>
  <si>
    <t>AV2</t>
  </si>
  <si>
    <t>TextBox</t>
  </si>
  <si>
    <t>color P1</t>
  </si>
  <si>
    <t>color P2</t>
  </si>
  <si>
    <t>Description</t>
  </si>
  <si>
    <t>Size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</si>
  <si>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</si>
  <si>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</si>
  <si>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</si>
  <si>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</si>
  <si>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</si>
  <si>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</si>
  <si>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</si>
  <si>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</si>
  <si>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</si>
  <si>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</si>
  <si>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</si>
  <si>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</si>
  <si>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</si>
  <si>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</si>
  <si>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</si>
  <si>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</si>
  <si>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</si>
  <si>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</si>
  <si>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</si>
  <si>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</si>
  <si>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</si>
  <si>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Minim</t>
  </si>
  <si>
    <t>Maxim</t>
  </si>
  <si>
    <t>G1_NEWS</t>
  </si>
  <si>
    <t>SCALA NEWS</t>
  </si>
  <si>
    <t>Num</t>
  </si>
  <si>
    <t>4,9</t>
  </si>
  <si>
    <t>2,9</t>
  </si>
  <si>
    <t>Skin 1</t>
  </si>
  <si>
    <r>
      <t>punteggio uguale o superiore a 5</t>
    </r>
    <r>
      <rPr>
        <sz val="18"/>
        <color rgb="FF272727"/>
        <rFont val="Arial"/>
        <family val="2"/>
      </rPr>
      <t> identifica un </t>
    </r>
    <r>
      <rPr>
        <b/>
        <sz val="18"/>
        <color rgb="FF272727"/>
        <rFont val="Arial"/>
        <family val="2"/>
      </rPr>
      <t>paziente critico ed instabile</t>
    </r>
    <r>
      <rPr>
        <sz val="18"/>
        <color rgb="FF272727"/>
        <rFont val="Arial"/>
        <family val="2"/>
      </rPr>
      <t>, le cui condizioni possono velocemente evolvere verso un ricovero in terapia intensiva o addirittura alla morte.</t>
    </r>
  </si>
  <si>
    <t>SELEZIONE</t>
  </si>
  <si>
    <t>SITUAZIONE ATTUALE DEL PAZIENTE</t>
  </si>
  <si>
    <t>VALUTAZIONE DEL</t>
  </si>
  <si>
    <t>MEDICO INCARICATO ALLA VALUTAZIONE:</t>
  </si>
  <si>
    <t>DOTT.BENNI</t>
  </si>
  <si>
    <t>REPARTO</t>
  </si>
  <si>
    <t xml:space="preserve">STRUTTURA </t>
  </si>
  <si>
    <t>OSPEDALE ACCREITATO BENNI HOSPITAL</t>
  </si>
  <si>
    <t>AREA COVID</t>
  </si>
  <si>
    <t>Valutazione del grado di instabilità clinica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</si>
</sst>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272727"/>
      <name val="Arial"/>
      <family val="2"/>
    </font>
    <font>
      <sz val="18"/>
      <color rgb="FF272727"/>
      <name val="Arial"/>
      <family val="2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9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9" borderId="0" xfId="0" applyFill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2" fillId="9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justify"/>
      <protection hidden="1"/>
    </xf>
    <xf numFmtId="0" fontId="0" fillId="0" borderId="1" xfId="0" applyBorder="1" applyProtection="1">
      <protection hidden="1"/>
    </xf>
    <xf numFmtId="49" fontId="2" fillId="9" borderId="5" xfId="0" applyNumberFormat="1" applyFont="1" applyFill="1" applyBorder="1" applyAlignment="1" applyProtection="1">
      <alignment vertical="justify"/>
      <protection hidden="1"/>
    </xf>
    <xf numFmtId="49" fontId="2" fillId="9" borderId="6" xfId="0" applyNumberFormat="1" applyFont="1" applyFill="1" applyBorder="1" applyAlignment="1" applyProtection="1">
      <alignment vertical="justify"/>
      <protection hidden="1"/>
    </xf>
    <xf numFmtId="49" fontId="2" fillId="2" borderId="1" xfId="0" applyNumberFormat="1" applyFont="1" applyFill="1" applyBorder="1" applyAlignment="1" applyProtection="1">
      <alignment horizontal="center" vertical="justify"/>
      <protection hidden="1"/>
    </xf>
    <xf numFmtId="49" fontId="2" fillId="9" borderId="2" xfId="0" applyNumberFormat="1" applyFont="1" applyFill="1" applyBorder="1" applyAlignment="1" applyProtection="1">
      <alignment vertical="justify"/>
      <protection hidden="1"/>
    </xf>
    <xf numFmtId="49" fontId="2" fillId="9" borderId="3" xfId="0" applyNumberFormat="1" applyFont="1" applyFill="1" applyBorder="1" applyAlignment="1" applyProtection="1">
      <alignment vertical="justify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justify"/>
      <protection hidden="1"/>
    </xf>
    <xf numFmtId="0" fontId="0" fillId="0" borderId="0" xfId="0" applyBorder="1" applyProtection="1">
      <protection hidden="1"/>
    </xf>
    <xf numFmtId="0" fontId="0" fillId="9" borderId="0" xfId="0" applyFill="1" applyBorder="1" applyProtection="1">
      <protection hidden="1"/>
    </xf>
    <xf numFmtId="49" fontId="2" fillId="9" borderId="7" xfId="0" applyNumberFormat="1" applyFont="1" applyFill="1" applyBorder="1" applyAlignment="1" applyProtection="1">
      <alignment vertical="justify"/>
      <protection hidden="1"/>
    </xf>
    <xf numFmtId="49" fontId="2" fillId="9" borderId="8" xfId="0" applyNumberFormat="1" applyFont="1" applyFill="1" applyBorder="1" applyAlignment="1" applyProtection="1">
      <alignment vertical="justify"/>
      <protection hidden="1"/>
    </xf>
    <xf numFmtId="1" fontId="5" fillId="12" borderId="0" xfId="0" applyNumberFormat="1" applyFont="1" applyFill="1" applyBorder="1" applyAlignment="1" applyProtection="1">
      <alignment horizontal="center"/>
      <protection hidden="1"/>
    </xf>
    <xf numFmtId="49" fontId="0" fillId="9" borderId="0" xfId="0" applyNumberFormat="1" applyFill="1" applyProtection="1">
      <protection hidden="1"/>
    </xf>
    <xf numFmtId="0" fontId="0" fillId="0" borderId="0" xfId="0" applyFont="1" applyProtection="1">
      <protection hidden="1"/>
    </xf>
    <xf numFmtId="0" fontId="0" fillId="7" borderId="2" xfId="0" applyNumberFormat="1" applyFont="1" applyFill="1" applyBorder="1" applyAlignment="1" applyProtection="1">
      <protection hidden="1"/>
    </xf>
    <xf numFmtId="0" fontId="0" fillId="7" borderId="3" xfId="0" applyNumberFormat="1" applyFont="1" applyFill="1" applyBorder="1" applyAlignment="1" applyProtection="1">
      <protection hidden="1"/>
    </xf>
    <xf numFmtId="0" fontId="0" fillId="6" borderId="2" xfId="0" applyNumberFormat="1" applyFont="1" applyFill="1" applyBorder="1" applyAlignment="1" applyProtection="1">
      <protection hidden="1"/>
    </xf>
    <xf numFmtId="0" fontId="0" fillId="6" borderId="3" xfId="0" applyNumberFormat="1" applyFont="1" applyFill="1" applyBorder="1" applyAlignment="1" applyProtection="1">
      <protection hidden="1"/>
    </xf>
    <xf numFmtId="0" fontId="0" fillId="5" borderId="2" xfId="0" applyNumberFormat="1" applyFont="1" applyFill="1" applyBorder="1" applyAlignment="1" applyProtection="1">
      <protection hidden="1"/>
    </xf>
    <xf numFmtId="0" fontId="0" fillId="5" borderId="3" xfId="0" applyNumberFormat="1" applyFont="1" applyFill="1" applyBorder="1" applyAlignment="1" applyProtection="1">
      <protection hidden="1"/>
    </xf>
    <xf numFmtId="0" fontId="0" fillId="4" borderId="2" xfId="0" applyNumberFormat="1" applyFont="1" applyFill="1" applyBorder="1" applyAlignment="1" applyProtection="1">
      <protection hidden="1"/>
    </xf>
    <xf numFmtId="0" fontId="0" fillId="4" borderId="3" xfId="0" applyNumberFormat="1" applyFont="1" applyFill="1" applyBorder="1" applyAlignment="1" applyProtection="1">
      <protection hidden="1"/>
    </xf>
    <xf numFmtId="0" fontId="0" fillId="9" borderId="0" xfId="0" applyFont="1" applyFill="1" applyProtection="1">
      <protection hidden="1"/>
    </xf>
    <xf numFmtId="0" fontId="0" fillId="2" borderId="1" xfId="0" applyNumberFormat="1" applyFont="1" applyFill="1" applyBorder="1" applyAlignment="1" applyProtection="1">
      <alignment horizontal="center" vertical="justify"/>
      <protection hidden="1"/>
    </xf>
    <xf numFmtId="0" fontId="0" fillId="3" borderId="1" xfId="0" applyNumberFormat="1" applyFont="1" applyFill="1" applyBorder="1" applyAlignment="1" applyProtection="1">
      <alignment horizontal="center" vertical="justify"/>
      <protection hidden="1"/>
    </xf>
    <xf numFmtId="0" fontId="0" fillId="0" borderId="1" xfId="0" applyNumberFormat="1" applyFont="1" applyBorder="1" applyProtection="1">
      <protection hidden="1"/>
    </xf>
    <xf numFmtId="0" fontId="0" fillId="9" borderId="1" xfId="0" applyFill="1" applyBorder="1" applyAlignment="1" applyProtection="1">
      <protection hidden="1"/>
    </xf>
    <xf numFmtId="22" fontId="0" fillId="9" borderId="1" xfId="0" applyNumberFormat="1" applyFill="1" applyBorder="1" applyAlignment="1" applyProtection="1">
      <protection hidden="1"/>
    </xf>
    <xf numFmtId="49" fontId="4" fillId="3" borderId="1" xfId="0" applyNumberFormat="1" applyFont="1" applyFill="1" applyBorder="1" applyAlignment="1" applyProtection="1">
      <alignment horizontal="center" vertical="justify"/>
      <protection locked="0"/>
    </xf>
    <xf numFmtId="0" fontId="13" fillId="9" borderId="0" xfId="0" applyFont="1" applyFill="1" applyAlignment="1" applyProtection="1">
      <protection hidden="1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15" fillId="9" borderId="0" xfId="0" applyFont="1" applyFill="1" applyAlignment="1" applyProtection="1">
      <alignment horizontal="center" vertical="top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7" borderId="2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center"/>
      <protection hidden="1"/>
    </xf>
    <xf numFmtId="0" fontId="2" fillId="9" borderId="2" xfId="0" applyFont="1" applyFill="1" applyBorder="1" applyAlignment="1" applyProtection="1">
      <alignment horizontal="center"/>
      <protection hidden="1"/>
    </xf>
    <xf numFmtId="0" fontId="2" fillId="9" borderId="1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0" fillId="11" borderId="1" xfId="0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0" fontId="0" fillId="8" borderId="9" xfId="0" applyNumberFormat="1" applyFont="1" applyFill="1" applyBorder="1" applyAlignment="1" applyProtection="1">
      <alignment horizontal="center"/>
      <protection hidden="1"/>
    </xf>
    <xf numFmtId="0" fontId="0" fillId="8" borderId="10" xfId="0" applyNumberFormat="1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9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hidden="1"/>
    </xf>
    <xf numFmtId="0" fontId="2" fillId="9" borderId="5" xfId="0" applyFont="1" applyFill="1" applyBorder="1" applyAlignment="1" applyProtection="1">
      <alignment horizontal="center"/>
      <protection hidden="1"/>
    </xf>
    <xf numFmtId="0" fontId="2" fillId="9" borderId="14" xfId="0" applyFont="1" applyFill="1" applyBorder="1" applyAlignment="1" applyProtection="1">
      <alignment horizontal="center"/>
      <protection hidden="1"/>
    </xf>
    <xf numFmtId="0" fontId="2" fillId="9" borderId="6" xfId="0" applyFont="1" applyFill="1" applyBorder="1" applyAlignment="1" applyProtection="1">
      <alignment horizontal="center"/>
      <protection hidden="1"/>
    </xf>
    <xf numFmtId="0" fontId="2" fillId="9" borderId="4" xfId="0" applyFont="1" applyFill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2" fillId="9" borderId="11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Alignment="1" applyProtection="1">
      <alignment horizontal="center"/>
      <protection hidden="1"/>
    </xf>
    <xf numFmtId="0" fontId="2" fillId="9" borderId="12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/>
      <protection hidden="1"/>
    </xf>
    <xf numFmtId="0" fontId="13" fillId="9" borderId="1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center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2" fillId="9" borderId="0" xfId="0" applyFont="1" applyFill="1" applyAlignment="1" applyProtection="1">
      <alignment horizontal="left" vertical="justify"/>
      <protection hidden="1"/>
    </xf>
  </cellXfs>
  <cellStyles count="1">
    <cellStyle name="Normale" xfId="0" builtinId="0"/>
  </cellStyles>
  <dxfs count="16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FFC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CC00"/>
              </a:solidFill>
            </c:spPr>
            <c:extLst>
              <c:ext xmlns:c16="http://schemas.microsoft.com/office/drawing/2014/chart" uri="{C3380CC4-5D6E-409C-BE32-E72D297353CC}">
                <c16:uniqueId val="{00000001-205C-4C55-9CF6-B0A03EF1B91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05C-4C55-9CF6-B0A03EF1B91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205C-4C55-9CF6-B0A03EF1B919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205C-4C55-9CF6-B0A03EF1B919}"/>
              </c:ext>
            </c:extLst>
          </c:dPt>
          <c:val>
            <c:numLit>
              <c:formatCode>General</c:formatCode>
              <c:ptCount val="4"/>
              <c:pt idx="0">
                <c:v>19</c:v>
              </c:pt>
              <c:pt idx="1">
                <c:v>13</c:v>
              </c:pt>
              <c:pt idx="2">
                <c:v>67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205C-4C55-9CF6-B0A03EF1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explosion val="1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205C-4C55-9CF6-B0A03EF1B91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205C-4C55-9CF6-B0A03EF1B919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205C-4C55-9CF6-B0A03EF1B919}"/>
              </c:ext>
            </c:extLst>
          </c:dPt>
          <c:val>
            <c:numRef>
              <c:f>ChartsDataSheet!$C$2:$E$2</c:f>
              <c:numCache>
                <c:formatCode>General</c:formatCode>
                <c:ptCount val="3"/>
                <c:pt idx="0" formatCode="0">
                  <c:v>3</c:v>
                </c:pt>
                <c:pt idx="1">
                  <c:v>0.3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05C-4C55-9CF6-B0A03EF1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500062</xdr:colOff>
      <xdr:row>11</xdr:row>
      <xdr:rowOff>42863</xdr:rowOff>
    </xdr:from>
    <xdr:to>
      <xdr:col>16</xdr:col>
      <xdr:colOff>400051</xdr:colOff>
      <xdr:row>16</xdr:row>
      <xdr:rowOff>109540</xdr:rowOff>
    </xdr:to>
    <xdr:pic>
      <xdr:nvPicPr>
        <xdr:cNvPr id="7" name="Immagine 6" descr="Gestão UTI – Soluções em gestão para terapia intensiva">
          <a:extLst>
            <a:ext uri="{FF2B5EF4-FFF2-40B4-BE49-F238E27FC236}">
              <a16:creationId xmlns:a16="http://schemas.microsoft.com/office/drawing/2014/main" id="{33957E90-B80D-4197-B0A4-B4568749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6712" y="2005013"/>
          <a:ext cx="1281114" cy="12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1047872</xdr:colOff>
      <xdr:row>1</xdr:row>
      <xdr:rowOff>43154</xdr:rowOff>
    </xdr:from>
    <xdr:ext cx="8748485" cy="937629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8AB54EF-27F9-4054-8886-10AC4406B14E}"/>
            </a:ext>
          </a:extLst>
        </xdr:cNvPr>
        <xdr:cNvSpPr/>
      </xdr:nvSpPr>
      <xdr:spPr>
        <a:xfrm>
          <a:off x="1047872" y="224129"/>
          <a:ext cx="874848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Modified</a:t>
          </a:r>
          <a:r>
            <a:rPr lang="it-IT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Early Warning Score</a:t>
          </a:r>
          <a:endParaRPr lang="it-IT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14</xdr:col>
      <xdr:colOff>38100</xdr:colOff>
      <xdr:row>10</xdr:row>
      <xdr:rowOff>4764</xdr:rowOff>
    </xdr:from>
    <xdr:to>
      <xdr:col>16</xdr:col>
      <xdr:colOff>966788</xdr:colOff>
      <xdr:row>18</xdr:row>
      <xdr:rowOff>38101</xdr:rowOff>
    </xdr:to>
    <xdr:graphicFrame macro="">
      <xdr:nvGraphicFramePr>
        <xdr:cNvPr id="4" name="G1_NEWS">
          <a:extLst>
            <a:ext uri="{FF2B5EF4-FFF2-40B4-BE49-F238E27FC236}">
              <a16:creationId xmlns:a16="http://schemas.microsoft.com/office/drawing/2014/main" id="{349D4D40-0749-49C7-A4AB-0A05D78C7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666748</xdr:colOff>
      <xdr:row>1</xdr:row>
      <xdr:rowOff>85726</xdr:rowOff>
    </xdr:from>
    <xdr:to>
      <xdr:col>5</xdr:col>
      <xdr:colOff>774469</xdr:colOff>
      <xdr:row>6</xdr:row>
      <xdr:rowOff>138114</xdr:rowOff>
    </xdr:to>
    <xdr:pic>
      <xdr:nvPicPr>
        <xdr:cNvPr id="5" name="Immagine 4" descr="Caduceo o bastone di Asclepio/Esculapio: qual è il simbolo dei ...">
          <a:extLst>
            <a:ext uri="{FF2B5EF4-FFF2-40B4-BE49-F238E27FC236}">
              <a16:creationId xmlns:a16="http://schemas.microsoft.com/office/drawing/2014/main" id="{97057129-4C62-427A-A365-5BF8DBDC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961" y="319089"/>
          <a:ext cx="807808" cy="96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0</xdr:row>
      <xdr:rowOff>95249</xdr:rowOff>
    </xdr:from>
    <xdr:to>
      <xdr:col>0</xdr:col>
      <xdr:colOff>1128713</xdr:colOff>
      <xdr:row>6</xdr:row>
      <xdr:rowOff>66673</xdr:rowOff>
    </xdr:to>
    <xdr:pic>
      <xdr:nvPicPr>
        <xdr:cNvPr id="6" name="Immagine 5" descr="Pediatrica terapia intensiva terapia Intensiva, Clip art - unità ...">
          <a:extLst>
            <a:ext uri="{FF2B5EF4-FFF2-40B4-BE49-F238E27FC236}">
              <a16:creationId xmlns:a16="http://schemas.microsoft.com/office/drawing/2014/main" id="{66AC23F3-5F38-4CF3-87DF-B9BB26F7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95249"/>
          <a:ext cx="1033462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1216255</xdr:colOff>
      <xdr:row>1</xdr:row>
      <xdr:rowOff>123825</xdr:rowOff>
    </xdr:from>
    <xdr:to>
      <xdr:col>18</xdr:col>
      <xdr:colOff>0</xdr:colOff>
      <xdr:row>6</xdr:row>
      <xdr:rowOff>176213</xdr:rowOff>
    </xdr:to>
    <xdr:pic>
      <xdr:nvPicPr>
        <xdr:cNvPr id="8" name="Immagine 7" descr="Caduceo o bastone di Asclepio/Esculapio: qual è il simbolo dei ...">
          <a:extLst>
            <a:ext uri="{FF2B5EF4-FFF2-40B4-BE49-F238E27FC236}">
              <a16:creationId xmlns:a16="http://schemas.microsoft.com/office/drawing/2014/main" id="{DA57E2E8-6EB5-4674-A33B-4093097B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9355" y="357188"/>
          <a:ext cx="807808" cy="96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242888</xdr:colOff>
      <xdr:row>5</xdr:row>
      <xdr:rowOff>76201</xdr:rowOff>
    </xdr:from>
    <xdr:to>
      <xdr:col>16</xdr:col>
      <xdr:colOff>1471613</xdr:colOff>
      <xdr:row>6</xdr:row>
      <xdr:rowOff>152401</xdr:rowOff>
    </xdr:to>
    <xdr:sp macro="[0]!SalvaInPDF" textlink="">
      <xdr:nvSpPr>
        <xdr:cNvPr id="9" name="Rettangolo con angoli arrotondati 8">
          <a:extLst>
            <a:ext uri="{FF2B5EF4-FFF2-40B4-BE49-F238E27FC236}">
              <a16:creationId xmlns:a16="http://schemas.microsoft.com/office/drawing/2014/main" id="{59416C4E-2341-4FB5-874F-0472DC8C2EB2}"/>
            </a:ext>
          </a:extLst>
        </xdr:cNvPr>
        <xdr:cNvSpPr/>
      </xdr:nvSpPr>
      <xdr:spPr>
        <a:xfrm>
          <a:off x="13615988" y="990601"/>
          <a:ext cx="1228725" cy="25717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STAMPA IN PDF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VALUTAZIONE MEWS'!$S$21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B2206986-C91B-4E0C-B1E0-155011579922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3</a:t>
          </a:fld>
          <a:endParaRPr lang="en-US" sz="1500" b="1">
            <a:solidFill>
              <a:srgbClr val="5F5757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0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4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8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11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15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441C-00B4-4714-9ED9-1AAE5060EB34}">
  <sheetPr codeName="Foglio1"/>
  <dimension ref="A1:BJL2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6.53125" style="1" bestFit="1" customWidth="1"/>
    <col min="2" max="2" width="3.06640625" style="1" bestFit="1" customWidth="1"/>
    <col min="3" max="5" width="1.73046875" style="1" bestFit="1" customWidth="1"/>
    <col min="6" max="6" width="3.86328125" style="1" bestFit="1" customWidth="1"/>
    <col min="7" max="7" width="4.1328125" style="1" bestFit="1" customWidth="1"/>
    <col min="8" max="8" width="3.46484375" style="1" bestFit="1" customWidth="1"/>
    <col min="9" max="9" width="6.53125" style="1" bestFit="1" customWidth="1"/>
    <col min="10" max="10" width="8" style="1" bestFit="1" customWidth="1"/>
    <col min="11" max="11" width="9.33203125" style="1" bestFit="1" customWidth="1"/>
    <col min="12" max="12" width="6.59765625" style="1" bestFit="1" customWidth="1"/>
    <col min="13" max="14" width="4.46484375" style="1" bestFit="1" customWidth="1"/>
    <col min="15" max="17" width="6.265625" style="1" bestFit="1" customWidth="1"/>
    <col min="18" max="18" width="4.1328125" style="1" bestFit="1" customWidth="1"/>
    <col min="19" max="19" width="10.6640625" style="1" bestFit="1" customWidth="1"/>
    <col min="20" max="20" width="10.3984375" style="1" bestFit="1" customWidth="1"/>
    <col min="21" max="21" width="8.1328125" style="1" bestFit="1" customWidth="1"/>
    <col min="22" max="22" width="8.9296875" style="1" bestFit="1" customWidth="1"/>
    <col min="23" max="23" width="6" style="1" bestFit="1" customWidth="1"/>
    <col min="24" max="24" width="4.06640625" style="1" bestFit="1" customWidth="1"/>
    <col min="25" max="27" width="1.73046875" style="1" bestFit="1" customWidth="1"/>
    <col min="28" max="28" width="3.86328125" style="1" bestFit="1" customWidth="1"/>
    <col min="29" max="29" width="4.1328125" style="1" bestFit="1" customWidth="1"/>
    <col min="30" max="30" width="3.46484375" style="1" bestFit="1" customWidth="1"/>
    <col min="31" max="31" width="7.19921875" style="1" bestFit="1" customWidth="1"/>
    <col min="32" max="33" width="7.265625" style="1" bestFit="1" customWidth="1"/>
    <col min="34" max="34" width="10" style="1" bestFit="1" customWidth="1"/>
    <col min="35" max="35" width="3.9296875" style="1" bestFit="1" customWidth="1"/>
    <col min="36" max="50" width="9.06640625" style="1"/>
  </cols>
  <sheetData>
    <row r="1" spans="1:115 1501:1624" s="2" customFormat="1" x14ac:dyDescent="0.45">
      <c r="A1" s="3" t="s">
        <v>45</v>
      </c>
      <c r="B1" s="3" t="s">
        <v>46</v>
      </c>
      <c r="C1" s="3">
        <v>1</v>
      </c>
      <c r="D1" s="3">
        <v>2</v>
      </c>
      <c r="E1" s="3">
        <v>3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55</v>
      </c>
      <c r="O1" s="4" t="s">
        <v>56</v>
      </c>
      <c r="P1" s="3" t="s">
        <v>57</v>
      </c>
      <c r="Q1" s="3" t="s">
        <v>58</v>
      </c>
      <c r="R1" s="3" t="s">
        <v>59</v>
      </c>
      <c r="S1" s="3" t="s">
        <v>60</v>
      </c>
      <c r="T1" s="3" t="s">
        <v>61</v>
      </c>
      <c r="U1" s="3" t="s">
        <v>62</v>
      </c>
      <c r="V1" s="3" t="s">
        <v>63</v>
      </c>
      <c r="W1" s="5" t="s">
        <v>64</v>
      </c>
      <c r="X1" s="3" t="s">
        <v>65</v>
      </c>
      <c r="Y1" s="3">
        <v>1</v>
      </c>
      <c r="Z1" s="3">
        <v>2</v>
      </c>
      <c r="AA1" s="3">
        <v>3</v>
      </c>
      <c r="AB1" s="3" t="s">
        <v>47</v>
      </c>
      <c r="AC1" s="3" t="s">
        <v>48</v>
      </c>
      <c r="AD1" s="3" t="s">
        <v>49</v>
      </c>
      <c r="AE1" s="5" t="s">
        <v>66</v>
      </c>
      <c r="AF1" s="5" t="s">
        <v>67</v>
      </c>
      <c r="AG1" s="5" t="s">
        <v>68</v>
      </c>
      <c r="AH1" s="5" t="s">
        <v>69</v>
      </c>
      <c r="AI1" s="5" t="s">
        <v>70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CW1" s="3" t="s">
        <v>71</v>
      </c>
      <c r="CX1" s="3" t="s">
        <v>60</v>
      </c>
      <c r="CY1" s="3" t="s">
        <v>61</v>
      </c>
      <c r="CZ1" s="5" t="s">
        <v>62</v>
      </c>
      <c r="DA1" s="3" t="s">
        <v>63</v>
      </c>
      <c r="DB1" s="5" t="s">
        <v>72</v>
      </c>
      <c r="DC1" s="5" t="s">
        <v>73</v>
      </c>
      <c r="DD1" s="5" t="s">
        <v>74</v>
      </c>
      <c r="DE1" s="5" t="s">
        <v>75</v>
      </c>
      <c r="DF1" s="5" t="s">
        <v>76</v>
      </c>
      <c r="DG1" s="5" t="s">
        <v>72</v>
      </c>
      <c r="DH1" s="5" t="s">
        <v>73</v>
      </c>
      <c r="DI1" s="5" t="s">
        <v>74</v>
      </c>
      <c r="DJ1" s="5" t="s">
        <v>75</v>
      </c>
      <c r="DK1" s="5" t="s">
        <v>76</v>
      </c>
      <c r="BES1" s="3" t="s">
        <v>77</v>
      </c>
      <c r="BET1" s="3" t="s">
        <v>60</v>
      </c>
      <c r="BEU1" s="3" t="s">
        <v>61</v>
      </c>
      <c r="BEV1" s="5" t="s">
        <v>62</v>
      </c>
      <c r="BEW1" s="3" t="s">
        <v>63</v>
      </c>
      <c r="BEX1" s="5" t="s">
        <v>75</v>
      </c>
      <c r="BIO1" s="3" t="s">
        <v>78</v>
      </c>
      <c r="BIP1" s="3" t="s">
        <v>46</v>
      </c>
      <c r="BIQ1" s="3" t="s">
        <v>79</v>
      </c>
      <c r="BIR1" s="3" t="s">
        <v>80</v>
      </c>
      <c r="BIS1" s="5" t="s">
        <v>81</v>
      </c>
      <c r="BIT1" s="3" t="s">
        <v>82</v>
      </c>
      <c r="BIU1" s="3" t="s">
        <v>83</v>
      </c>
      <c r="BIV1" s="3" t="s">
        <v>84</v>
      </c>
      <c r="BIW1" s="3" t="s">
        <v>50</v>
      </c>
      <c r="BIX1" s="3" t="s">
        <v>51</v>
      </c>
      <c r="BIY1" s="6" t="s">
        <v>85</v>
      </c>
      <c r="BIZ1" s="6" t="s">
        <v>86</v>
      </c>
      <c r="BJA1" s="6" t="s">
        <v>87</v>
      </c>
      <c r="BJB1" s="6" t="s">
        <v>88</v>
      </c>
      <c r="BJC1" s="4" t="s">
        <v>89</v>
      </c>
      <c r="BJD1" s="3" t="s">
        <v>90</v>
      </c>
      <c r="BJE1" s="3" t="s">
        <v>91</v>
      </c>
      <c r="BJF1" s="3" t="s">
        <v>64</v>
      </c>
      <c r="BJG1" s="3" t="s">
        <v>60</v>
      </c>
      <c r="BJH1" s="3" t="s">
        <v>61</v>
      </c>
      <c r="BJI1" s="3" t="s">
        <v>62</v>
      </c>
      <c r="BJJ1" s="3" t="s">
        <v>63</v>
      </c>
      <c r="BJK1" s="2" t="s">
        <v>92</v>
      </c>
      <c r="BJL1" s="2" t="s">
        <v>93</v>
      </c>
    </row>
    <row r="2" spans="1:115 1501:1624" x14ac:dyDescent="0.45">
      <c r="A2" s="1" t="s">
        <v>94</v>
      </c>
      <c r="B2" s="7">
        <f>'VALUTAZIONE MEWS'!$S$21</f>
        <v>3</v>
      </c>
      <c r="C2" s="7">
        <f>B2-F2</f>
        <v>3</v>
      </c>
      <c r="D2" s="1">
        <f>H2/50</f>
        <v>0.3</v>
      </c>
      <c r="E2" s="1">
        <f>1.5*H2-C2-D2</f>
        <v>19.2</v>
      </c>
      <c r="F2" s="1">
        <v>0</v>
      </c>
      <c r="G2" s="1">
        <v>15</v>
      </c>
      <c r="H2" s="1">
        <f>G2-F2</f>
        <v>15</v>
      </c>
      <c r="I2" s="1" t="s">
        <v>96</v>
      </c>
      <c r="J2" s="1">
        <v>0</v>
      </c>
      <c r="K2" s="1">
        <v>9</v>
      </c>
      <c r="L2" s="1">
        <v>15</v>
      </c>
      <c r="M2" s="1" t="s">
        <v>97</v>
      </c>
      <c r="N2" s="1" t="s">
        <v>98</v>
      </c>
      <c r="O2" s="1">
        <v>52224</v>
      </c>
      <c r="P2" s="1">
        <v>65535</v>
      </c>
      <c r="Q2" s="1">
        <v>255</v>
      </c>
      <c r="R2" s="1" t="s">
        <v>99</v>
      </c>
      <c r="S2" s="1" t="str">
        <f ca="1">SUBSTITUTE(MID(_xlfn.FORMULATEXT(V2),2,FIND("!",_xlfn.FORMULATEXT(V2),1)-2), "'","")</f>
        <v>VALUTAZIONE MEWS</v>
      </c>
      <c r="T2" s="1">
        <f ca="1">_xlfn.SHEET( 'VALUTAZIONE MEWS'!$NTP$1000000)</f>
        <v>2</v>
      </c>
      <c r="V2" s="1">
        <f>'VALUTAZIONE MEWS'!$NTP$1000000</f>
        <v>0</v>
      </c>
      <c r="AH2" s="1" t="s">
        <v>95</v>
      </c>
      <c r="AI2" s="1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EAE9-9081-4FE2-A74F-B0076DF6ED59}">
  <sheetPr codeName="Foglio2">
    <pageSetUpPr fitToPage="1"/>
  </sheetPr>
  <dimension ref="A1:AN41"/>
  <sheetViews>
    <sheetView tabSelected="1" workbookViewId="0">
      <selection activeCell="K23" sqref="K23"/>
    </sheetView>
  </sheetViews>
  <sheetFormatPr defaultColWidth="0" defaultRowHeight="14.25" zeroHeight="1" x14ac:dyDescent="0.45"/>
  <cols>
    <col min="1" max="1" width="28.9296875" style="8" customWidth="1"/>
    <col min="2" max="2" width="11.19921875" style="8" customWidth="1"/>
    <col min="3" max="3" width="9.796875" style="8" customWidth="1"/>
    <col min="4" max="4" width="11.19921875" style="8" customWidth="1"/>
    <col min="5" max="5" width="9.796875" style="8" customWidth="1"/>
    <col min="6" max="6" width="11.19921875" style="8" customWidth="1"/>
    <col min="7" max="7" width="10.86328125" style="8" customWidth="1"/>
    <col min="8" max="8" width="11.19921875" style="8" customWidth="1"/>
    <col min="9" max="9" width="9.796875" style="8" customWidth="1"/>
    <col min="10" max="10" width="11.19921875" style="8" customWidth="1"/>
    <col min="11" max="11" width="10.33203125" style="8" customWidth="1"/>
    <col min="12" max="12" width="11.19921875" style="8" customWidth="1"/>
    <col min="13" max="13" width="9.9296875" style="8" customWidth="1"/>
    <col min="14" max="14" width="11.19921875" style="8" customWidth="1"/>
    <col min="15" max="15" width="10.265625" style="8" customWidth="1"/>
    <col min="16" max="16" width="9.06640625" style="8" customWidth="1"/>
    <col min="17" max="17" width="26" style="8" customWidth="1"/>
    <col min="18" max="18" width="2.33203125" style="8" customWidth="1"/>
    <col min="19" max="19" width="28.265625" style="8" hidden="1" customWidth="1"/>
    <col min="20" max="40" width="0" style="8" hidden="1" customWidth="1"/>
    <col min="41" max="16384" width="9.06640625" style="8" hidden="1"/>
  </cols>
  <sheetData>
    <row r="1" spans="1:19" ht="12" customHeight="1" thickBot="1" x14ac:dyDescent="0.6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3"/>
      <c r="M1" s="43"/>
      <c r="N1" s="43"/>
      <c r="O1" s="43"/>
      <c r="P1" s="43"/>
      <c r="Q1" s="43"/>
      <c r="R1" s="43"/>
    </row>
    <row r="2" spans="1:19" x14ac:dyDescent="0.4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4" t="s">
        <v>107</v>
      </c>
      <c r="M2" s="45"/>
      <c r="N2" s="45" t="s">
        <v>108</v>
      </c>
      <c r="O2" s="45"/>
      <c r="P2" s="45"/>
      <c r="Q2" s="46"/>
    </row>
    <row r="3" spans="1:19" x14ac:dyDescent="0.4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83" t="s">
        <v>106</v>
      </c>
      <c r="M3" s="77"/>
      <c r="N3" s="77" t="s">
        <v>109</v>
      </c>
      <c r="O3" s="77"/>
      <c r="P3" s="77"/>
      <c r="Q3" s="78"/>
    </row>
    <row r="4" spans="1:19" x14ac:dyDescent="0.45">
      <c r="L4" s="84"/>
      <c r="M4" s="85"/>
      <c r="N4" s="77"/>
      <c r="O4" s="77"/>
      <c r="P4" s="77"/>
      <c r="Q4" s="78"/>
    </row>
    <row r="5" spans="1:19" ht="14.65" thickBot="1" x14ac:dyDescent="0.5">
      <c r="L5" s="86"/>
      <c r="M5" s="87"/>
      <c r="N5" s="79"/>
      <c r="O5" s="79"/>
      <c r="P5" s="79"/>
      <c r="Q5" s="80"/>
    </row>
    <row r="6" spans="1:19" x14ac:dyDescent="0.45">
      <c r="L6" s="88"/>
      <c r="M6" s="88"/>
    </row>
    <row r="7" spans="1:19" x14ac:dyDescent="0.45"/>
    <row r="8" spans="1:19" ht="14.25" customHeight="1" x14ac:dyDescent="0.45">
      <c r="A8" s="101" t="s">
        <v>41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9" x14ac:dyDescent="0.4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1" spans="1:19" ht="26.25" customHeight="1" x14ac:dyDescent="0.6">
      <c r="A11" s="62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89"/>
      <c r="O11" s="90"/>
      <c r="P11" s="90"/>
      <c r="Q11" s="91"/>
      <c r="S11" s="10" t="s">
        <v>100</v>
      </c>
    </row>
    <row r="12" spans="1:19" ht="19.25" customHeight="1" x14ac:dyDescent="0.45">
      <c r="A12" s="11" t="s">
        <v>0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92"/>
      <c r="O12" s="93"/>
      <c r="P12" s="93"/>
      <c r="Q12" s="94"/>
    </row>
    <row r="13" spans="1:19" ht="19.25" customHeight="1" x14ac:dyDescent="0.45">
      <c r="A13" s="11" t="s">
        <v>1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92"/>
      <c r="O13" s="93"/>
      <c r="P13" s="93"/>
      <c r="Q13" s="94"/>
    </row>
    <row r="14" spans="1:19" ht="19.25" customHeight="1" x14ac:dyDescent="0.45">
      <c r="A14" s="11" t="s">
        <v>2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  <c r="N14" s="92"/>
      <c r="O14" s="93"/>
      <c r="P14" s="93"/>
      <c r="Q14" s="94"/>
      <c r="S14" s="8" t="s">
        <v>38</v>
      </c>
    </row>
    <row r="15" spans="1:19" ht="19.25" customHeight="1" x14ac:dyDescent="0.45">
      <c r="A15" s="11" t="s">
        <v>3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92"/>
      <c r="O15" s="93"/>
      <c r="P15" s="93"/>
      <c r="Q15" s="94"/>
      <c r="S15" s="8" t="s">
        <v>39</v>
      </c>
    </row>
    <row r="16" spans="1:19" ht="19.25" customHeight="1" x14ac:dyDescent="0.45">
      <c r="A16" s="11" t="s">
        <v>4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95"/>
      <c r="O16" s="96"/>
      <c r="P16" s="96"/>
      <c r="Q16" s="97"/>
      <c r="S16" s="8" t="s">
        <v>40</v>
      </c>
    </row>
    <row r="17" spans="1:40" x14ac:dyDescent="0.45"/>
    <row r="18" spans="1:40" s="9" customFormat="1" ht="19.899999999999999" customHeight="1" x14ac:dyDescent="0.45">
      <c r="A18" s="67"/>
      <c r="B18" s="50">
        <v>3</v>
      </c>
      <c r="C18" s="51"/>
      <c r="D18" s="48">
        <v>2</v>
      </c>
      <c r="E18" s="49"/>
      <c r="F18" s="73">
        <v>1</v>
      </c>
      <c r="G18" s="74"/>
      <c r="H18" s="75">
        <v>0</v>
      </c>
      <c r="I18" s="76"/>
      <c r="J18" s="73">
        <v>1</v>
      </c>
      <c r="K18" s="74"/>
      <c r="L18" s="48">
        <v>2</v>
      </c>
      <c r="M18" s="49"/>
      <c r="N18" s="50">
        <v>3</v>
      </c>
      <c r="O18" s="51"/>
      <c r="P18" s="72" t="s">
        <v>5</v>
      </c>
      <c r="Q18" s="69" t="s">
        <v>36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9" customFormat="1" ht="14.35" customHeight="1" x14ac:dyDescent="0.45">
      <c r="A19" s="68"/>
      <c r="B19" s="12" t="s">
        <v>34</v>
      </c>
      <c r="C19" s="12" t="s">
        <v>101</v>
      </c>
      <c r="D19" s="12" t="s">
        <v>34</v>
      </c>
      <c r="E19" s="12" t="s">
        <v>101</v>
      </c>
      <c r="F19" s="12" t="s">
        <v>34</v>
      </c>
      <c r="G19" s="12" t="s">
        <v>101</v>
      </c>
      <c r="H19" s="12" t="s">
        <v>34</v>
      </c>
      <c r="I19" s="12" t="s">
        <v>101</v>
      </c>
      <c r="J19" s="12" t="s">
        <v>34</v>
      </c>
      <c r="K19" s="12" t="s">
        <v>101</v>
      </c>
      <c r="L19" s="12" t="s">
        <v>34</v>
      </c>
      <c r="M19" s="12" t="s">
        <v>101</v>
      </c>
      <c r="N19" s="12" t="s">
        <v>34</v>
      </c>
      <c r="O19" s="12" t="s">
        <v>101</v>
      </c>
      <c r="P19" s="72"/>
      <c r="Q19" s="6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9" customFormat="1" ht="36.4" customHeight="1" x14ac:dyDescent="0.45">
      <c r="A20" s="13" t="s">
        <v>6</v>
      </c>
      <c r="B20" s="14"/>
      <c r="C20" s="15"/>
      <c r="D20" s="16" t="s">
        <v>11</v>
      </c>
      <c r="E20" s="42"/>
      <c r="F20" s="17"/>
      <c r="G20" s="18"/>
      <c r="H20" s="16" t="s">
        <v>17</v>
      </c>
      <c r="I20" s="42" t="s">
        <v>35</v>
      </c>
      <c r="J20" s="16" t="s">
        <v>12</v>
      </c>
      <c r="K20" s="42"/>
      <c r="L20" s="16" t="s">
        <v>13</v>
      </c>
      <c r="M20" s="42"/>
      <c r="N20" s="16" t="s">
        <v>14</v>
      </c>
      <c r="O20" s="42"/>
      <c r="P20" s="19">
        <f>P29</f>
        <v>0</v>
      </c>
      <c r="Q20" s="20" t="str">
        <f>IF(Q29&lt;1.1,"PARAMETRO VALUTATO","ERRORE!! SOLO UNA SELEZIONE PER PARAMETRO")</f>
        <v>PARAMETRO VALUTATO</v>
      </c>
      <c r="R20" s="8"/>
      <c r="S20" s="21"/>
      <c r="T20" s="2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9" customFormat="1" ht="36.4" customHeight="1" x14ac:dyDescent="0.9">
      <c r="A21" s="13" t="s">
        <v>7</v>
      </c>
      <c r="B21" s="23"/>
      <c r="C21" s="24"/>
      <c r="D21" s="16" t="s">
        <v>15</v>
      </c>
      <c r="E21" s="42"/>
      <c r="F21" s="16" t="s">
        <v>16</v>
      </c>
      <c r="G21" s="42"/>
      <c r="H21" s="16" t="s">
        <v>18</v>
      </c>
      <c r="I21" s="42" t="s">
        <v>35</v>
      </c>
      <c r="J21" s="16" t="s">
        <v>19</v>
      </c>
      <c r="K21" s="42"/>
      <c r="L21" s="16" t="s">
        <v>20</v>
      </c>
      <c r="M21" s="42"/>
      <c r="N21" s="16" t="s">
        <v>21</v>
      </c>
      <c r="O21" s="42"/>
      <c r="P21" s="19">
        <f>P30</f>
        <v>0</v>
      </c>
      <c r="Q21" s="20" t="str">
        <f t="shared" ref="Q21:Q24" si="0">IF(Q30&lt;1.1,"PARAMETRO VALUTATO","ERRORE!! SOLO UNA SELEZIONE PER PARAMETRO")</f>
        <v>PARAMETRO VALUTATO</v>
      </c>
      <c r="R21" s="8"/>
      <c r="S21" s="25">
        <f>IF(R33=5,S33,"0")</f>
        <v>3</v>
      </c>
      <c r="T21" s="2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9" customFormat="1" ht="36.4" customHeight="1" x14ac:dyDescent="0.45">
      <c r="A22" s="13" t="s">
        <v>8</v>
      </c>
      <c r="B22" s="16" t="s">
        <v>22</v>
      </c>
      <c r="C22" s="42"/>
      <c r="D22" s="16" t="s">
        <v>23</v>
      </c>
      <c r="E22" s="42"/>
      <c r="F22" s="16" t="s">
        <v>24</v>
      </c>
      <c r="G22" s="42"/>
      <c r="H22" s="16" t="s">
        <v>25</v>
      </c>
      <c r="I22" s="42" t="s">
        <v>35</v>
      </c>
      <c r="J22" s="17"/>
      <c r="K22" s="18"/>
      <c r="L22" s="16" t="s">
        <v>26</v>
      </c>
      <c r="M22" s="42"/>
      <c r="N22" s="17"/>
      <c r="O22" s="18"/>
      <c r="P22" s="19">
        <f>P31</f>
        <v>0</v>
      </c>
      <c r="Q22" s="20" t="str">
        <f t="shared" si="0"/>
        <v>PARAMETRO VALUTATO</v>
      </c>
      <c r="R22" s="8"/>
      <c r="S22" s="21"/>
      <c r="T22" s="2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9" customFormat="1" ht="36.4" customHeight="1" x14ac:dyDescent="0.45">
      <c r="A23" s="13" t="s">
        <v>9</v>
      </c>
      <c r="B23" s="14"/>
      <c r="C23" s="15"/>
      <c r="D23" s="17"/>
      <c r="E23" s="18"/>
      <c r="F23" s="14"/>
      <c r="G23" s="15"/>
      <c r="H23" s="16" t="s">
        <v>27</v>
      </c>
      <c r="I23" s="42"/>
      <c r="J23" s="16" t="s">
        <v>28</v>
      </c>
      <c r="K23" s="42" t="s">
        <v>35</v>
      </c>
      <c r="L23" s="16" t="s">
        <v>29</v>
      </c>
      <c r="M23" s="42"/>
      <c r="N23" s="16" t="s">
        <v>30</v>
      </c>
      <c r="O23" s="42"/>
      <c r="P23" s="19">
        <f>P32</f>
        <v>1</v>
      </c>
      <c r="Q23" s="20" t="str">
        <f t="shared" si="0"/>
        <v>PARAMETRO VALUTATO</v>
      </c>
      <c r="R23" s="8"/>
      <c r="S23" s="21"/>
      <c r="T23" s="2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9" customFormat="1" ht="36.4" customHeight="1" x14ac:dyDescent="0.45">
      <c r="A24" s="13" t="s">
        <v>10</v>
      </c>
      <c r="B24" s="23"/>
      <c r="C24" s="24"/>
      <c r="D24" s="16" t="s">
        <v>31</v>
      </c>
      <c r="E24" s="42" t="s">
        <v>35</v>
      </c>
      <c r="F24" s="23"/>
      <c r="G24" s="24"/>
      <c r="H24" s="16" t="s">
        <v>32</v>
      </c>
      <c r="I24" s="42"/>
      <c r="J24" s="16"/>
      <c r="K24" s="42"/>
      <c r="L24" s="16" t="s">
        <v>33</v>
      </c>
      <c r="M24" s="42"/>
      <c r="N24" s="16"/>
      <c r="O24" s="42"/>
      <c r="P24" s="19">
        <f>P33</f>
        <v>2</v>
      </c>
      <c r="Q24" s="20" t="str">
        <f t="shared" si="0"/>
        <v>PARAMETRO VALUTATO</v>
      </c>
      <c r="R24" s="26"/>
      <c r="S24" s="21"/>
      <c r="T24" s="2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9" customFormat="1" ht="17.75" hidden="1" customHeight="1" x14ac:dyDescent="0.45"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9" customFormat="1" ht="17.75" hidden="1" customHeight="1" x14ac:dyDescent="0.4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27" customFormat="1" ht="17.75" hidden="1" customHeight="1" x14ac:dyDescent="0.45">
      <c r="B27" s="28">
        <v>3</v>
      </c>
      <c r="C27" s="29">
        <v>3</v>
      </c>
      <c r="D27" s="30">
        <v>2</v>
      </c>
      <c r="E27" s="31">
        <v>2</v>
      </c>
      <c r="F27" s="32">
        <v>1</v>
      </c>
      <c r="G27" s="33">
        <v>1</v>
      </c>
      <c r="H27" s="34">
        <v>0</v>
      </c>
      <c r="I27" s="35">
        <v>0</v>
      </c>
      <c r="J27" s="32">
        <v>1</v>
      </c>
      <c r="K27" s="33">
        <v>1</v>
      </c>
      <c r="L27" s="30">
        <v>2</v>
      </c>
      <c r="M27" s="31">
        <v>2</v>
      </c>
      <c r="N27" s="28">
        <v>3</v>
      </c>
      <c r="O27" s="29">
        <v>3</v>
      </c>
      <c r="P27" s="70" t="s">
        <v>5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27" customFormat="1" ht="17.75" hidden="1" customHeight="1" x14ac:dyDescent="0.45">
      <c r="B28" s="37" t="s">
        <v>34</v>
      </c>
      <c r="C28" s="37"/>
      <c r="D28" s="37" t="s">
        <v>34</v>
      </c>
      <c r="E28" s="37"/>
      <c r="F28" s="37" t="s">
        <v>34</v>
      </c>
      <c r="G28" s="37"/>
      <c r="H28" s="37" t="s">
        <v>34</v>
      </c>
      <c r="I28" s="37"/>
      <c r="J28" s="37" t="s">
        <v>34</v>
      </c>
      <c r="K28" s="37"/>
      <c r="L28" s="37" t="s">
        <v>34</v>
      </c>
      <c r="M28" s="37"/>
      <c r="N28" s="37" t="s">
        <v>34</v>
      </c>
      <c r="O28" s="37"/>
      <c r="P28" s="71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27" customFormat="1" ht="17.75" hidden="1" customHeight="1" x14ac:dyDescent="0.45">
      <c r="B29" s="38">
        <f>IF(B20="x",B$27,0)</f>
        <v>0</v>
      </c>
      <c r="C29" s="38">
        <f>IF(C20="x",C$27,0)</f>
        <v>0</v>
      </c>
      <c r="D29" s="38">
        <f>IF(D20="x",D$27,0)</f>
        <v>0</v>
      </c>
      <c r="E29" s="38">
        <f>IF(E20="x",E$27,0)</f>
        <v>0</v>
      </c>
      <c r="F29" s="38">
        <f>IF(F20="x",1,0)</f>
        <v>0</v>
      </c>
      <c r="G29" s="38">
        <f>IF(G20="x",1,0)</f>
        <v>0</v>
      </c>
      <c r="H29" s="38">
        <f>IF(H20="x",0,0)</f>
        <v>0</v>
      </c>
      <c r="I29" s="38">
        <f>IF(I20="x",0,0)</f>
        <v>0</v>
      </c>
      <c r="J29" s="38">
        <f>IF(J20="x",1,0)</f>
        <v>0</v>
      </c>
      <c r="K29" s="38">
        <f>IF(K20="x",1,0)</f>
        <v>0</v>
      </c>
      <c r="L29" s="38">
        <f t="shared" ref="L29:M29" si="1">IF(L20="x",2,0)</f>
        <v>0</v>
      </c>
      <c r="M29" s="38">
        <f t="shared" si="1"/>
        <v>0</v>
      </c>
      <c r="N29" s="38">
        <f>IF(N20="x",3,0)</f>
        <v>0</v>
      </c>
      <c r="O29" s="38">
        <f>IF(O20="x",3,0)</f>
        <v>0</v>
      </c>
      <c r="P29" s="39">
        <f>SUM(B29:O29)</f>
        <v>0</v>
      </c>
      <c r="Q29" s="27">
        <f>COUNTIFS(B20:O20,"X")</f>
        <v>1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27" customFormat="1" ht="17.75" hidden="1" customHeight="1" x14ac:dyDescent="0.45">
      <c r="B30" s="38">
        <f t="shared" ref="B30:D30" si="2">IF(B21="x",B$27,0)</f>
        <v>0</v>
      </c>
      <c r="C30" s="38">
        <f t="shared" si="2"/>
        <v>0</v>
      </c>
      <c r="D30" s="38">
        <f t="shared" si="2"/>
        <v>0</v>
      </c>
      <c r="E30" s="38">
        <f t="shared" ref="E30" si="3">IF(E21="x",E$27,0)</f>
        <v>0</v>
      </c>
      <c r="F30" s="38">
        <f t="shared" ref="F30:G33" si="4">IF(F21="x",1,0)</f>
        <v>0</v>
      </c>
      <c r="G30" s="38">
        <f t="shared" si="4"/>
        <v>0</v>
      </c>
      <c r="H30" s="38">
        <f t="shared" ref="H30:I33" si="5">IF(H21="x",0,0)</f>
        <v>0</v>
      </c>
      <c r="I30" s="38">
        <f t="shared" si="5"/>
        <v>0</v>
      </c>
      <c r="J30" s="38">
        <f t="shared" ref="J30:K33" si="6">IF(J21="x",1,0)</f>
        <v>0</v>
      </c>
      <c r="K30" s="38">
        <f t="shared" si="6"/>
        <v>0</v>
      </c>
      <c r="L30" s="38">
        <f t="shared" ref="L30:M33" si="7">IF(L21="x",2,0)</f>
        <v>0</v>
      </c>
      <c r="M30" s="38">
        <f t="shared" si="7"/>
        <v>0</v>
      </c>
      <c r="N30" s="38">
        <f t="shared" ref="N30:O33" si="8">IF(N21="x",3,0)</f>
        <v>0</v>
      </c>
      <c r="O30" s="38">
        <f t="shared" si="8"/>
        <v>0</v>
      </c>
      <c r="P30" s="39">
        <f t="shared" ref="P30:P33" si="9">SUM(B30:O30)</f>
        <v>0</v>
      </c>
      <c r="Q30" s="27">
        <f t="shared" ref="Q30:Q33" si="10">COUNTIFS(B21:O21,"X")</f>
        <v>1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s="27" customFormat="1" ht="17.75" hidden="1" customHeight="1" x14ac:dyDescent="0.45">
      <c r="B31" s="38">
        <f t="shared" ref="B31:D31" si="11">IF(B22="x",B$27,0)</f>
        <v>0</v>
      </c>
      <c r="C31" s="38">
        <f t="shared" si="11"/>
        <v>0</v>
      </c>
      <c r="D31" s="38">
        <f t="shared" si="11"/>
        <v>0</v>
      </c>
      <c r="E31" s="38">
        <f t="shared" ref="E31" si="12">IF(E22="x",E$27,0)</f>
        <v>0</v>
      </c>
      <c r="F31" s="38">
        <f t="shared" si="4"/>
        <v>0</v>
      </c>
      <c r="G31" s="38">
        <f t="shared" si="4"/>
        <v>0</v>
      </c>
      <c r="H31" s="38">
        <f t="shared" si="5"/>
        <v>0</v>
      </c>
      <c r="I31" s="38">
        <f t="shared" si="5"/>
        <v>0</v>
      </c>
      <c r="J31" s="38">
        <f t="shared" si="6"/>
        <v>0</v>
      </c>
      <c r="K31" s="38">
        <f t="shared" si="6"/>
        <v>0</v>
      </c>
      <c r="L31" s="38">
        <f t="shared" si="7"/>
        <v>0</v>
      </c>
      <c r="M31" s="38">
        <f t="shared" si="7"/>
        <v>0</v>
      </c>
      <c r="N31" s="38">
        <f t="shared" si="8"/>
        <v>0</v>
      </c>
      <c r="O31" s="38">
        <f t="shared" si="8"/>
        <v>0</v>
      </c>
      <c r="P31" s="39">
        <f t="shared" si="9"/>
        <v>0</v>
      </c>
      <c r="Q31" s="27">
        <f t="shared" si="10"/>
        <v>1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27" customFormat="1" ht="17.75" hidden="1" customHeight="1" x14ac:dyDescent="0.45">
      <c r="B32" s="38">
        <f t="shared" ref="B32:D32" si="13">IF(B23="x",B$27,0)</f>
        <v>0</v>
      </c>
      <c r="C32" s="38">
        <f t="shared" si="13"/>
        <v>0</v>
      </c>
      <c r="D32" s="38">
        <f t="shared" si="13"/>
        <v>0</v>
      </c>
      <c r="E32" s="38">
        <f t="shared" ref="E32" si="14">IF(E23="x",E$27,0)</f>
        <v>0</v>
      </c>
      <c r="F32" s="38">
        <f t="shared" si="4"/>
        <v>0</v>
      </c>
      <c r="G32" s="38">
        <f t="shared" si="4"/>
        <v>0</v>
      </c>
      <c r="H32" s="38">
        <f t="shared" si="5"/>
        <v>0</v>
      </c>
      <c r="I32" s="38">
        <f t="shared" si="5"/>
        <v>0</v>
      </c>
      <c r="J32" s="38">
        <f t="shared" si="6"/>
        <v>0</v>
      </c>
      <c r="K32" s="38">
        <f t="shared" si="6"/>
        <v>1</v>
      </c>
      <c r="L32" s="38">
        <f t="shared" si="7"/>
        <v>0</v>
      </c>
      <c r="M32" s="38">
        <f t="shared" si="7"/>
        <v>0</v>
      </c>
      <c r="N32" s="38">
        <f t="shared" si="8"/>
        <v>0</v>
      </c>
      <c r="O32" s="38">
        <f t="shared" si="8"/>
        <v>0</v>
      </c>
      <c r="P32" s="39">
        <f t="shared" si="9"/>
        <v>1</v>
      </c>
      <c r="Q32" s="27">
        <f t="shared" si="10"/>
        <v>1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s="27" customFormat="1" ht="17.75" hidden="1" customHeight="1" x14ac:dyDescent="0.45">
      <c r="B33" s="38">
        <f t="shared" ref="B33:D33" si="15">IF(B24="x",B$27,0)</f>
        <v>0</v>
      </c>
      <c r="C33" s="38">
        <f t="shared" si="15"/>
        <v>0</v>
      </c>
      <c r="D33" s="38">
        <f t="shared" si="15"/>
        <v>0</v>
      </c>
      <c r="E33" s="38">
        <f t="shared" ref="E33" si="16">IF(E24="x",E$27,0)</f>
        <v>2</v>
      </c>
      <c r="F33" s="38">
        <f t="shared" si="4"/>
        <v>0</v>
      </c>
      <c r="G33" s="38">
        <f t="shared" si="4"/>
        <v>0</v>
      </c>
      <c r="H33" s="38">
        <f t="shared" si="5"/>
        <v>0</v>
      </c>
      <c r="I33" s="38">
        <f t="shared" si="5"/>
        <v>0</v>
      </c>
      <c r="J33" s="38">
        <f t="shared" si="6"/>
        <v>0</v>
      </c>
      <c r="K33" s="38">
        <f t="shared" si="6"/>
        <v>0</v>
      </c>
      <c r="L33" s="38">
        <f t="shared" si="7"/>
        <v>0</v>
      </c>
      <c r="M33" s="38">
        <f t="shared" si="7"/>
        <v>0</v>
      </c>
      <c r="N33" s="38">
        <f t="shared" si="8"/>
        <v>0</v>
      </c>
      <c r="O33" s="38">
        <f t="shared" si="8"/>
        <v>0</v>
      </c>
      <c r="P33" s="39">
        <f t="shared" si="9"/>
        <v>2</v>
      </c>
      <c r="Q33" s="27">
        <f t="shared" si="10"/>
        <v>1</v>
      </c>
      <c r="R33" s="36">
        <f>SUM(Q29:Q33)</f>
        <v>5</v>
      </c>
      <c r="S33" s="36">
        <f>SUM(P20:P24)</f>
        <v>3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9" customFormat="1" ht="17.75" hidden="1" customHeight="1" x14ac:dyDescent="0.4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s="9" customFormat="1" ht="17.75" hidden="1" customHeight="1" x14ac:dyDescent="0.4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9" customFormat="1" ht="18" x14ac:dyDescent="0.55000000000000004">
      <c r="A36" s="65" t="s">
        <v>37</v>
      </c>
      <c r="B36" s="65"/>
      <c r="C36" s="65"/>
      <c r="D36" s="65"/>
      <c r="E36" s="65"/>
      <c r="F36" s="65"/>
      <c r="G36" s="100" t="s">
        <v>43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s="9" customFormat="1" ht="14.25" customHeight="1" x14ac:dyDescent="0.45">
      <c r="A37" s="66">
        <f>IF(R33=5,S33,"IN ATTESA DI CALCOLO FINALE")</f>
        <v>3</v>
      </c>
      <c r="B37" s="66"/>
      <c r="C37" s="66"/>
      <c r="D37" s="66"/>
      <c r="E37" s="66"/>
      <c r="F37" s="66"/>
      <c r="G37" s="55" t="s">
        <v>44</v>
      </c>
      <c r="H37" s="56"/>
      <c r="I37" s="56"/>
      <c r="J37" s="56"/>
      <c r="K37" s="56"/>
      <c r="L37" s="57"/>
      <c r="M37" s="55" t="s">
        <v>102</v>
      </c>
      <c r="N37" s="56"/>
      <c r="O37" s="56"/>
      <c r="P37" s="56"/>
      <c r="Q37" s="5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9" customFormat="1" ht="24" customHeight="1" x14ac:dyDescent="0.75">
      <c r="A38" s="66"/>
      <c r="B38" s="66"/>
      <c r="C38" s="66"/>
      <c r="D38" s="66"/>
      <c r="E38" s="66"/>
      <c r="F38" s="66"/>
      <c r="G38" s="58" t="str">
        <f>IF(S21&lt;2.9,"BASSO",IF(S21&lt;4.9," MEDIO",IF(S21&lt;16,"ALTO","-")))</f>
        <v xml:space="preserve"> MEDIO</v>
      </c>
      <c r="H38" s="59"/>
      <c r="I38" s="59"/>
      <c r="J38" s="59"/>
      <c r="K38" s="59"/>
      <c r="L38" s="60"/>
      <c r="M38" s="61" t="str">
        <f>IF(S21&lt;2.9,"STABILE",IF(S21&lt;4.9," INSTABILE",IF(S21&lt;16,"CRITICA","-")))</f>
        <v xml:space="preserve"> INSTABILE</v>
      </c>
      <c r="N38" s="61"/>
      <c r="O38" s="61"/>
      <c r="P38" s="61"/>
      <c r="Q38" s="6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3.4" customHeight="1" x14ac:dyDescent="0.45">
      <c r="A39" s="98" t="str">
        <f>IF(G38="ALTO","punteggio uguale o superiore a 5 identifica un paziente critico ed instabile, le cui condizioni possono velocemente evolvere verso un ricovero in terapia intensiva o addirittura alla morte.","-")</f>
        <v>-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40" x14ac:dyDescent="0.4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40" x14ac:dyDescent="0.45">
      <c r="A41" s="81" t="s">
        <v>104</v>
      </c>
      <c r="B41" s="81"/>
      <c r="C41" s="82" t="s">
        <v>105</v>
      </c>
      <c r="D41" s="82"/>
      <c r="E41" s="82"/>
      <c r="F41" s="82"/>
      <c r="G41" s="82"/>
      <c r="H41" s="82"/>
      <c r="I41" s="82"/>
      <c r="J41" s="82"/>
      <c r="K41" s="82"/>
      <c r="L41" s="82"/>
      <c r="M41" s="40"/>
      <c r="N41" s="40"/>
      <c r="O41" s="40" t="s">
        <v>103</v>
      </c>
      <c r="P41" s="40"/>
      <c r="Q41" s="41">
        <f ca="1">NOW()</f>
        <v>44609.587636226854</v>
      </c>
    </row>
  </sheetData>
  <sheetProtection sheet="1" objects="1" scenarios="1" selectLockedCells="1"/>
  <mergeCells count="37">
    <mergeCell ref="A41:B41"/>
    <mergeCell ref="C41:L41"/>
    <mergeCell ref="L3:M3"/>
    <mergeCell ref="N3:Q3"/>
    <mergeCell ref="L4:M4"/>
    <mergeCell ref="L5:M5"/>
    <mergeCell ref="L6:M6"/>
    <mergeCell ref="N11:Q16"/>
    <mergeCell ref="A39:Q40"/>
    <mergeCell ref="G36:Q36"/>
    <mergeCell ref="A8:Q9"/>
    <mergeCell ref="G37:L37"/>
    <mergeCell ref="M37:Q37"/>
    <mergeCell ref="G38:L38"/>
    <mergeCell ref="M38:Q38"/>
    <mergeCell ref="A11:M11"/>
    <mergeCell ref="B12:M12"/>
    <mergeCell ref="A36:F36"/>
    <mergeCell ref="A37:F38"/>
    <mergeCell ref="A18:A19"/>
    <mergeCell ref="Q18:Q19"/>
    <mergeCell ref="P27:P28"/>
    <mergeCell ref="P18:P19"/>
    <mergeCell ref="B18:C18"/>
    <mergeCell ref="D18:E18"/>
    <mergeCell ref="F18:G18"/>
    <mergeCell ref="H18:I18"/>
    <mergeCell ref="J18:K18"/>
    <mergeCell ref="A1:K3"/>
    <mergeCell ref="L18:M18"/>
    <mergeCell ref="N18:O18"/>
    <mergeCell ref="B13:M13"/>
    <mergeCell ref="B14:M14"/>
    <mergeCell ref="B15:M15"/>
    <mergeCell ref="B16:M16"/>
    <mergeCell ref="N4:Q4"/>
    <mergeCell ref="N5:Q5"/>
  </mergeCells>
  <conditionalFormatting sqref="C22 E20:E22 G21:G22 I20:I24 K20:K21 O20:O21 E24 K23:K24 M20:M24 O23:O24">
    <cfRule type="containsText" dxfId="15" priority="17" operator="containsText" text="X">
      <formula>NOT(ISERROR(SEARCH("X",C20)))</formula>
    </cfRule>
  </conditionalFormatting>
  <conditionalFormatting sqref="B29:O33">
    <cfRule type="containsText" dxfId="14" priority="16" operator="containsText" text="X">
      <formula>NOT(ISERROR(SEARCH("X",B29)))</formula>
    </cfRule>
  </conditionalFormatting>
  <conditionalFormatting sqref="P20:P24">
    <cfRule type="cellIs" dxfId="13" priority="15" operator="equal">
      <formula>0</formula>
    </cfRule>
  </conditionalFormatting>
  <conditionalFormatting sqref="Q20:Q24">
    <cfRule type="notContainsText" dxfId="12" priority="12" operator="notContains" text="PARAMETRO VALUTATO">
      <formula>ISERROR(SEARCH("PARAMETRO VALUTATO",Q20))</formula>
    </cfRule>
    <cfRule type="containsText" dxfId="11" priority="13" operator="containsText" text="PARAMETRO VALUTATO">
      <formula>NOT(ISERROR(SEARCH("PARAMETRO VALUTATO",Q20)))</formula>
    </cfRule>
  </conditionalFormatting>
  <conditionalFormatting sqref="A37:F38">
    <cfRule type="cellIs" dxfId="10" priority="9" operator="between">
      <formula>5</formula>
      <formula>16</formula>
    </cfRule>
    <cfRule type="cellIs" dxfId="9" priority="10" operator="between">
      <formula>3</formula>
      <formula>5.99</formula>
    </cfRule>
    <cfRule type="cellIs" dxfId="8" priority="11" operator="lessThan">
      <formula>"2.99"</formula>
    </cfRule>
  </conditionalFormatting>
  <conditionalFormatting sqref="G38:L38">
    <cfRule type="containsText" dxfId="7" priority="6" operator="containsText" text="ALTO">
      <formula>NOT(ISERROR(SEARCH("ALTO",G38)))</formula>
    </cfRule>
    <cfRule type="containsText" dxfId="6" priority="7" operator="containsText" text="MEDIO">
      <formula>NOT(ISERROR(SEARCH("MEDIO",G38)))</formula>
    </cfRule>
    <cfRule type="containsText" dxfId="5" priority="8" operator="containsText" text="BASSO">
      <formula>NOT(ISERROR(SEARCH("BASSO",G38)))</formula>
    </cfRule>
  </conditionalFormatting>
  <conditionalFormatting sqref="M38:Q38">
    <cfRule type="containsText" dxfId="4" priority="3" operator="containsText" text="CRITICA">
      <formula>NOT(ISERROR(SEARCH("CRITICA",M38)))</formula>
    </cfRule>
    <cfRule type="containsText" dxfId="3" priority="4" operator="containsText" text="INSTABILE">
      <formula>NOT(ISERROR(SEARCH("INSTABILE",M38)))</formula>
    </cfRule>
    <cfRule type="containsText" dxfId="2" priority="5" operator="containsText" text="STABILE">
      <formula>NOT(ISERROR(SEARCH("STABILE",M38)))</formula>
    </cfRule>
  </conditionalFormatting>
  <dataValidations count="1">
    <dataValidation type="list" allowBlank="1" showInputMessage="1" showErrorMessage="1" promptTitle="SELEZIONARE SE PARAMETRO CORRISP" prompt="SELEZIONARE SE PARAMETRO CORRISPONDENTE AL VALORE DELLA PERSONA VALUTATA" sqref="M20:M24 C22 E24 I20:I24 G21:G22 K23:K24 E20:E22 K20:K21 O20:O21 O23:O24" xr:uid="{96D36F4C-3B8E-4AA2-AB80-2DA30A032633}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46465C5-1880-460F-8A01-94AC52C42C6A}">
            <xm:f>NOT(ISERROR(SEARCH("-",M38)))</xm:f>
            <xm:f>"-"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M38:Q38</xm:sqref>
        </x14:conditionalFormatting>
        <x14:conditionalFormatting xmlns:xm="http://schemas.microsoft.com/office/excel/2006/main">
          <x14:cfRule type="containsText" priority="1" operator="containsText" id="{57A76E71-912F-41F6-B59D-256F0C4611A7}">
            <xm:f>NOT(ISERROR(SEARCH("-",A39)))</xm:f>
            <xm:f>"-"</xm:f>
            <x14:dxf>
              <font>
                <color theme="0"/>
              </font>
            </x14:dxf>
          </x14:cfRule>
          <xm:sqref>A39:Q40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VALUTAZIONE MEWS</vt:lpstr>
      <vt:lpstr>'VALUTAZIONE MEWS'!Area_stampa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PAOLO BENNI</cp:lastModifiedBy>
  <cp:lastPrinted>2020-06-24T14:57:56Z</cp:lastPrinted>
  <dcterms:created xsi:type="dcterms:W3CDTF">2020-06-24T12:06:25Z</dcterms:created>
  <dcterms:modified xsi:type="dcterms:W3CDTF">2022-02-17T13:06:17Z</dcterms:modified>
</cp:coreProperties>
</file>