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7B993C9D-ADF9-4B4B-99F0-8F3FD502E4F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ashboard" sheetId="1" r:id="rId1"/>
    <sheet name="Guida" sheetId="2" r:id="rId2"/>
    <sheet name="Anagrafica" sheetId="3" r:id="rId3"/>
    <sheet name="Checklist" sheetId="4" r:id="rId4"/>
    <sheet name="Azioni" sheetId="5" r:id="rId5"/>
    <sheet name="Preuso" sheetId="6" r:id="rId6"/>
    <sheet name="Scadenze" sheetId="7" r:id="rId7"/>
    <sheet name="Operatori" sheetId="8" r:id="rId8"/>
    <sheet name="Accessori" sheetId="9" r:id="rId9"/>
    <sheet name="Piano_manovra" sheetId="10" r:id="rId10"/>
    <sheet name="Evidenze" sheetId="11" r:id="rId11"/>
    <sheet name="Verbale" sheetId="12" r:id="rId12"/>
    <sheet name="Catalogo" sheetId="13" r:id="rId13"/>
    <sheet name="Fonti" sheetId="14" state="hidden" r:id="rId14"/>
    <sheet name="Esempio" sheetId="15" r:id="rId15"/>
  </sheets>
  <definedNames>
    <definedName name="_xlnm.Print_Area" localSheetId="8">Accessori!$A$1:$N$27</definedName>
    <definedName name="_xlnm.Print_Area" localSheetId="2">Anagrafica!$A$1:$L$43</definedName>
    <definedName name="_xlnm.Print_Area" localSheetId="4">Azioni!$A$1:$Q$237</definedName>
    <definedName name="_xlnm.Print_Area" localSheetId="3">Checklist!$A$1:$M$237</definedName>
    <definedName name="_xlnm.Print_Area" localSheetId="0">Dashboard!$A$1:$L$68</definedName>
    <definedName name="_xlnm.Print_Area" localSheetId="10">Evidenze!$A$1:$J$57</definedName>
    <definedName name="_xlnm.Print_Area" localSheetId="7">Operatori!$A$1:$P$27</definedName>
    <definedName name="_xlnm.Print_Area" localSheetId="9">Piano_manovra!$A$1:$L$37</definedName>
    <definedName name="_xlnm.Print_Area" localSheetId="5">Preuso!$A$1:$H$28</definedName>
    <definedName name="_xlnm.Print_Area" localSheetId="6">Scadenze!$A$1:$R$27</definedName>
    <definedName name="_xlnm.Print_Area" localSheetId="11">Verbale!$A$1:$L$49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5" l="1"/>
  <c r="J16" i="15" s="1"/>
  <c r="H12" i="15"/>
  <c r="J12" i="15" s="1"/>
  <c r="D4" i="15"/>
  <c r="A4" i="15"/>
  <c r="D4" i="14"/>
  <c r="A4" i="14"/>
  <c r="Q18" i="13"/>
  <c r="Q17" i="13"/>
  <c r="Q16" i="13"/>
  <c r="Q9" i="13"/>
  <c r="W5" i="13" s="1"/>
  <c r="D4" i="13"/>
  <c r="A4" i="13"/>
  <c r="Q2" i="13"/>
  <c r="E14" i="12"/>
  <c r="E12" i="12"/>
  <c r="E10" i="12"/>
  <c r="E8" i="12"/>
  <c r="E6" i="12"/>
  <c r="D4" i="12"/>
  <c r="A4" i="12"/>
  <c r="D4" i="11"/>
  <c r="A4" i="11"/>
  <c r="J24" i="10"/>
  <c r="H24" i="10"/>
  <c r="G24" i="10"/>
  <c r="J23" i="10"/>
  <c r="A27" i="10" s="1"/>
  <c r="H23" i="10"/>
  <c r="G23" i="10"/>
  <c r="J22" i="10"/>
  <c r="H22" i="10"/>
  <c r="G22" i="10"/>
  <c r="J21" i="10"/>
  <c r="H21" i="10"/>
  <c r="G21" i="10"/>
  <c r="D4" i="10"/>
  <c r="A4" i="10"/>
  <c r="M27" i="9"/>
  <c r="M26" i="9"/>
  <c r="M25" i="9"/>
  <c r="M24" i="9"/>
  <c r="M23" i="9"/>
  <c r="M22" i="9"/>
  <c r="M21" i="9"/>
  <c r="M20" i="9"/>
  <c r="M19" i="9"/>
  <c r="M18" i="9"/>
  <c r="M17" i="9"/>
  <c r="M16" i="9"/>
  <c r="M15" i="9"/>
  <c r="M14" i="9"/>
  <c r="M13" i="9"/>
  <c r="M12" i="9"/>
  <c r="M11" i="9"/>
  <c r="M10" i="9"/>
  <c r="M9" i="9"/>
  <c r="M8" i="9"/>
  <c r="D4" i="9"/>
  <c r="A4" i="9"/>
  <c r="O27" i="8"/>
  <c r="H27" i="8"/>
  <c r="P27" i="8" s="1"/>
  <c r="P26" i="8"/>
  <c r="O26" i="8"/>
  <c r="H26" i="8"/>
  <c r="O25" i="8"/>
  <c r="H25" i="8"/>
  <c r="P25" i="8" s="1"/>
  <c r="O24" i="8"/>
  <c r="H24" i="8"/>
  <c r="P24" i="8" s="1"/>
  <c r="P23" i="8"/>
  <c r="O23" i="8"/>
  <c r="H23" i="8"/>
  <c r="P22" i="8"/>
  <c r="O22" i="8"/>
  <c r="H22" i="8"/>
  <c r="O21" i="8"/>
  <c r="H21" i="8"/>
  <c r="P21" i="8" s="1"/>
  <c r="O20" i="8"/>
  <c r="H20" i="8"/>
  <c r="P20" i="8" s="1"/>
  <c r="O19" i="8"/>
  <c r="H19" i="8"/>
  <c r="P19" i="8" s="1"/>
  <c r="P18" i="8"/>
  <c r="O18" i="8"/>
  <c r="H18" i="8"/>
  <c r="O17" i="8"/>
  <c r="H17" i="8"/>
  <c r="P17" i="8" s="1"/>
  <c r="O16" i="8"/>
  <c r="H16" i="8"/>
  <c r="P16" i="8" s="1"/>
  <c r="P15" i="8"/>
  <c r="O15" i="8"/>
  <c r="H15" i="8"/>
  <c r="P14" i="8"/>
  <c r="O14" i="8"/>
  <c r="H14" i="8"/>
  <c r="O13" i="8"/>
  <c r="H13" i="8"/>
  <c r="P13" i="8" s="1"/>
  <c r="O12" i="8"/>
  <c r="H12" i="8"/>
  <c r="P12" i="8" s="1"/>
  <c r="O11" i="8"/>
  <c r="H11" i="8"/>
  <c r="P11" i="8" s="1"/>
  <c r="P10" i="8"/>
  <c r="O10" i="8"/>
  <c r="H10" i="8"/>
  <c r="O9" i="8"/>
  <c r="H9" i="8"/>
  <c r="P9" i="8" s="1"/>
  <c r="O8" i="8"/>
  <c r="H8" i="8"/>
  <c r="P8" i="8" s="1"/>
  <c r="D4" i="8"/>
  <c r="A4" i="8"/>
  <c r="P27" i="7"/>
  <c r="L27" i="7"/>
  <c r="K27" i="7"/>
  <c r="H27" i="7"/>
  <c r="P26" i="7"/>
  <c r="L26" i="7"/>
  <c r="K26" i="7"/>
  <c r="H26" i="7"/>
  <c r="P25" i="7"/>
  <c r="L25" i="7"/>
  <c r="K25" i="7"/>
  <c r="H25" i="7"/>
  <c r="P24" i="7"/>
  <c r="L24" i="7"/>
  <c r="K24" i="7"/>
  <c r="H24" i="7"/>
  <c r="P23" i="7"/>
  <c r="L23" i="7"/>
  <c r="K23" i="7"/>
  <c r="H23" i="7"/>
  <c r="P22" i="7"/>
  <c r="L22" i="7"/>
  <c r="K22" i="7"/>
  <c r="H22" i="7"/>
  <c r="P21" i="7"/>
  <c r="L21" i="7"/>
  <c r="K21" i="7"/>
  <c r="H21" i="7"/>
  <c r="P20" i="7"/>
  <c r="L20" i="7"/>
  <c r="K20" i="7"/>
  <c r="H20" i="7"/>
  <c r="P19" i="7"/>
  <c r="L19" i="7"/>
  <c r="K19" i="7"/>
  <c r="H19" i="7"/>
  <c r="P18" i="7"/>
  <c r="L18" i="7"/>
  <c r="K18" i="7"/>
  <c r="H18" i="7"/>
  <c r="P17" i="7"/>
  <c r="L17" i="7"/>
  <c r="K17" i="7"/>
  <c r="H17" i="7"/>
  <c r="P16" i="7"/>
  <c r="L16" i="7"/>
  <c r="K16" i="7"/>
  <c r="H16" i="7"/>
  <c r="P15" i="7"/>
  <c r="L15" i="7"/>
  <c r="K15" i="7"/>
  <c r="H15" i="7"/>
  <c r="P14" i="7"/>
  <c r="L14" i="7"/>
  <c r="K14" i="7"/>
  <c r="H14" i="7"/>
  <c r="P13" i="7"/>
  <c r="L13" i="7"/>
  <c r="K13" i="7"/>
  <c r="H13" i="7"/>
  <c r="P12" i="7"/>
  <c r="L12" i="7"/>
  <c r="K12" i="7"/>
  <c r="H12" i="7"/>
  <c r="P11" i="7"/>
  <c r="L11" i="7"/>
  <c r="K11" i="7"/>
  <c r="H11" i="7"/>
  <c r="P10" i="7"/>
  <c r="L10" i="7"/>
  <c r="K10" i="7"/>
  <c r="H10" i="7"/>
  <c r="P9" i="7"/>
  <c r="L9" i="7"/>
  <c r="K9" i="7"/>
  <c r="H9" i="7"/>
  <c r="P8" i="7"/>
  <c r="F8" i="7"/>
  <c r="H8" i="7" s="1"/>
  <c r="K8" i="7" s="1"/>
  <c r="L8" i="7" s="1"/>
  <c r="Q12" i="13" s="1"/>
  <c r="Q13" i="13" s="1"/>
  <c r="W4" i="13" s="1"/>
  <c r="D4" i="7"/>
  <c r="A4" i="7"/>
  <c r="G28" i="6"/>
  <c r="F28" i="6"/>
  <c r="E28" i="6"/>
  <c r="D28" i="6"/>
  <c r="G27" i="6"/>
  <c r="F27" i="6"/>
  <c r="E27" i="6"/>
  <c r="D27" i="6"/>
  <c r="G26" i="6"/>
  <c r="F26" i="6"/>
  <c r="E26" i="6"/>
  <c r="D26" i="6"/>
  <c r="G25" i="6"/>
  <c r="F25" i="6"/>
  <c r="E25" i="6"/>
  <c r="D25" i="6"/>
  <c r="G24" i="6"/>
  <c r="F24" i="6"/>
  <c r="E24" i="6"/>
  <c r="D24" i="6"/>
  <c r="G23" i="6"/>
  <c r="F23" i="6"/>
  <c r="E23" i="6"/>
  <c r="D23" i="6"/>
  <c r="G22" i="6"/>
  <c r="F22" i="6"/>
  <c r="E22" i="6"/>
  <c r="D22" i="6"/>
  <c r="G21" i="6"/>
  <c r="F21" i="6"/>
  <c r="E21" i="6"/>
  <c r="D21" i="6"/>
  <c r="G20" i="6"/>
  <c r="F20" i="6"/>
  <c r="E20" i="6"/>
  <c r="D20" i="6"/>
  <c r="G19" i="6"/>
  <c r="F19" i="6"/>
  <c r="E19" i="6"/>
  <c r="D19" i="6"/>
  <c r="G18" i="6"/>
  <c r="F18" i="6"/>
  <c r="E18" i="6"/>
  <c r="D18" i="6"/>
  <c r="G17" i="6"/>
  <c r="F17" i="6"/>
  <c r="E17" i="6"/>
  <c r="D17" i="6"/>
  <c r="G16" i="6"/>
  <c r="F16" i="6"/>
  <c r="E16" i="6"/>
  <c r="D16" i="6"/>
  <c r="G15" i="6"/>
  <c r="F15" i="6"/>
  <c r="E15" i="6"/>
  <c r="D15" i="6"/>
  <c r="G14" i="6"/>
  <c r="F14" i="6"/>
  <c r="E14" i="6"/>
  <c r="D14" i="6"/>
  <c r="G13" i="6"/>
  <c r="F13" i="6"/>
  <c r="E13" i="6"/>
  <c r="D13" i="6"/>
  <c r="G12" i="6"/>
  <c r="F12" i="6"/>
  <c r="E12" i="6"/>
  <c r="D12" i="6"/>
  <c r="G11" i="6"/>
  <c r="F11" i="6"/>
  <c r="E11" i="6"/>
  <c r="D11" i="6"/>
  <c r="G10" i="6"/>
  <c r="F10" i="6"/>
  <c r="E10" i="6"/>
  <c r="D10" i="6"/>
  <c r="G9" i="6"/>
  <c r="F9" i="6"/>
  <c r="E9" i="6"/>
  <c r="D9" i="6"/>
  <c r="G8" i="6"/>
  <c r="F8" i="6"/>
  <c r="E8" i="6"/>
  <c r="D8" i="6"/>
  <c r="D4" i="6"/>
  <c r="A4" i="6"/>
  <c r="D237" i="5"/>
  <c r="B237" i="5"/>
  <c r="D236" i="5"/>
  <c r="B236" i="5"/>
  <c r="D235" i="5"/>
  <c r="B235" i="5"/>
  <c r="D234" i="5"/>
  <c r="B234" i="5"/>
  <c r="D233" i="5"/>
  <c r="B233" i="5"/>
  <c r="D232" i="5"/>
  <c r="B232" i="5"/>
  <c r="D231" i="5"/>
  <c r="B231" i="5"/>
  <c r="D230" i="5"/>
  <c r="B230" i="5"/>
  <c r="D229" i="5"/>
  <c r="B229" i="5"/>
  <c r="D228" i="5"/>
  <c r="B228" i="5"/>
  <c r="D227" i="5"/>
  <c r="B227" i="5"/>
  <c r="D226" i="5"/>
  <c r="B226" i="5"/>
  <c r="D225" i="5"/>
  <c r="B225" i="5"/>
  <c r="D224" i="5"/>
  <c r="B224" i="5"/>
  <c r="D223" i="5"/>
  <c r="B223" i="5"/>
  <c r="D222" i="5"/>
  <c r="B222" i="5"/>
  <c r="D221" i="5"/>
  <c r="B221" i="5"/>
  <c r="D220" i="5"/>
  <c r="B220" i="5"/>
  <c r="D219" i="5"/>
  <c r="B219" i="5"/>
  <c r="D218" i="5"/>
  <c r="B218" i="5"/>
  <c r="D217" i="5"/>
  <c r="B217" i="5"/>
  <c r="D216" i="5"/>
  <c r="B216" i="5"/>
  <c r="D215" i="5"/>
  <c r="B215" i="5"/>
  <c r="D214" i="5"/>
  <c r="B214" i="5"/>
  <c r="D213" i="5"/>
  <c r="B213" i="5"/>
  <c r="D212" i="5"/>
  <c r="B212" i="5"/>
  <c r="D211" i="5"/>
  <c r="B211" i="5"/>
  <c r="D210" i="5"/>
  <c r="B210" i="5"/>
  <c r="D209" i="5"/>
  <c r="B209" i="5"/>
  <c r="D208" i="5"/>
  <c r="B208" i="5"/>
  <c r="D207" i="5"/>
  <c r="B207" i="5"/>
  <c r="D206" i="5"/>
  <c r="B206" i="5"/>
  <c r="D205" i="5"/>
  <c r="B205" i="5"/>
  <c r="D204" i="5"/>
  <c r="B204" i="5"/>
  <c r="D203" i="5"/>
  <c r="B203" i="5"/>
  <c r="D202" i="5"/>
  <c r="B202" i="5"/>
  <c r="D201" i="5"/>
  <c r="B201" i="5"/>
  <c r="D200" i="5"/>
  <c r="B200" i="5"/>
  <c r="D199" i="5"/>
  <c r="B199" i="5"/>
  <c r="D198" i="5"/>
  <c r="B198" i="5"/>
  <c r="D197" i="5"/>
  <c r="B197" i="5"/>
  <c r="D196" i="5"/>
  <c r="B196" i="5"/>
  <c r="D195" i="5"/>
  <c r="B195" i="5"/>
  <c r="D194" i="5"/>
  <c r="B194" i="5"/>
  <c r="D193" i="5"/>
  <c r="B193" i="5"/>
  <c r="D192" i="5"/>
  <c r="B192" i="5"/>
  <c r="D191" i="5"/>
  <c r="B191" i="5"/>
  <c r="D190" i="5"/>
  <c r="B190" i="5"/>
  <c r="D189" i="5"/>
  <c r="B189" i="5"/>
  <c r="D188" i="5"/>
  <c r="B188" i="5"/>
  <c r="D187" i="5"/>
  <c r="B187" i="5"/>
  <c r="D186" i="5"/>
  <c r="B186" i="5"/>
  <c r="D185" i="5"/>
  <c r="B185" i="5"/>
  <c r="D184" i="5"/>
  <c r="B184" i="5"/>
  <c r="D183" i="5"/>
  <c r="B183" i="5"/>
  <c r="D182" i="5"/>
  <c r="B182" i="5"/>
  <c r="D181" i="5"/>
  <c r="B181" i="5"/>
  <c r="D180" i="5"/>
  <c r="B180" i="5"/>
  <c r="D179" i="5"/>
  <c r="B179" i="5"/>
  <c r="D178" i="5"/>
  <c r="B178" i="5"/>
  <c r="D177" i="5"/>
  <c r="B177" i="5"/>
  <c r="D176" i="5"/>
  <c r="B176" i="5"/>
  <c r="D175" i="5"/>
  <c r="B175" i="5"/>
  <c r="D174" i="5"/>
  <c r="B174" i="5"/>
  <c r="D173" i="5"/>
  <c r="B173" i="5"/>
  <c r="D172" i="5"/>
  <c r="B172" i="5"/>
  <c r="D171" i="5"/>
  <c r="B171" i="5"/>
  <c r="D170" i="5"/>
  <c r="B170" i="5"/>
  <c r="D169" i="5"/>
  <c r="B169" i="5"/>
  <c r="D168" i="5"/>
  <c r="B168" i="5"/>
  <c r="D167" i="5"/>
  <c r="B167" i="5"/>
  <c r="D166" i="5"/>
  <c r="B166" i="5"/>
  <c r="D165" i="5"/>
  <c r="B165" i="5"/>
  <c r="D164" i="5"/>
  <c r="B164" i="5"/>
  <c r="D163" i="5"/>
  <c r="B163" i="5"/>
  <c r="D162" i="5"/>
  <c r="B162" i="5"/>
  <c r="D161" i="5"/>
  <c r="B161" i="5"/>
  <c r="D160" i="5"/>
  <c r="B160" i="5"/>
  <c r="D159" i="5"/>
  <c r="B159" i="5"/>
  <c r="D158" i="5"/>
  <c r="B158" i="5"/>
  <c r="D157" i="5"/>
  <c r="B157" i="5"/>
  <c r="D156" i="5"/>
  <c r="B156" i="5"/>
  <c r="D155" i="5"/>
  <c r="B155" i="5"/>
  <c r="D154" i="5"/>
  <c r="B154" i="5"/>
  <c r="D153" i="5"/>
  <c r="B153" i="5"/>
  <c r="D152" i="5"/>
  <c r="B152" i="5"/>
  <c r="D151" i="5"/>
  <c r="B151" i="5"/>
  <c r="D150" i="5"/>
  <c r="B150" i="5"/>
  <c r="D149" i="5"/>
  <c r="B149" i="5"/>
  <c r="D148" i="5"/>
  <c r="B148" i="5"/>
  <c r="D147" i="5"/>
  <c r="B147" i="5"/>
  <c r="D146" i="5"/>
  <c r="B146" i="5"/>
  <c r="D145" i="5"/>
  <c r="B145" i="5"/>
  <c r="D144" i="5"/>
  <c r="B144" i="5"/>
  <c r="D143" i="5"/>
  <c r="B143" i="5"/>
  <c r="D142" i="5"/>
  <c r="B142" i="5"/>
  <c r="D141" i="5"/>
  <c r="B141" i="5"/>
  <c r="D140" i="5"/>
  <c r="B140" i="5"/>
  <c r="D139" i="5"/>
  <c r="B139" i="5"/>
  <c r="D138" i="5"/>
  <c r="B138" i="5"/>
  <c r="D137" i="5"/>
  <c r="B137" i="5"/>
  <c r="D136" i="5"/>
  <c r="B136" i="5"/>
  <c r="D135" i="5"/>
  <c r="B135" i="5"/>
  <c r="D134" i="5"/>
  <c r="B134" i="5"/>
  <c r="D133" i="5"/>
  <c r="B133" i="5"/>
  <c r="D132" i="5"/>
  <c r="B132" i="5"/>
  <c r="D131" i="5"/>
  <c r="B131" i="5"/>
  <c r="D130" i="5"/>
  <c r="B130" i="5"/>
  <c r="D129" i="5"/>
  <c r="B129" i="5"/>
  <c r="D128" i="5"/>
  <c r="B128" i="5"/>
  <c r="D127" i="5"/>
  <c r="B127" i="5"/>
  <c r="D126" i="5"/>
  <c r="B126" i="5"/>
  <c r="D125" i="5"/>
  <c r="B125" i="5"/>
  <c r="D124" i="5"/>
  <c r="B124" i="5"/>
  <c r="D123" i="5"/>
  <c r="B123" i="5"/>
  <c r="D122" i="5"/>
  <c r="B122" i="5"/>
  <c r="D121" i="5"/>
  <c r="B121" i="5"/>
  <c r="D120" i="5"/>
  <c r="B120" i="5"/>
  <c r="D119" i="5"/>
  <c r="B119" i="5"/>
  <c r="D118" i="5"/>
  <c r="B118" i="5"/>
  <c r="D117" i="5"/>
  <c r="B117" i="5"/>
  <c r="D116" i="5"/>
  <c r="B116" i="5"/>
  <c r="D115" i="5"/>
  <c r="B115" i="5"/>
  <c r="D114" i="5"/>
  <c r="B114" i="5"/>
  <c r="D113" i="5"/>
  <c r="B113" i="5"/>
  <c r="D112" i="5"/>
  <c r="B112" i="5"/>
  <c r="D111" i="5"/>
  <c r="B111" i="5"/>
  <c r="D110" i="5"/>
  <c r="B110" i="5"/>
  <c r="D109" i="5"/>
  <c r="B109" i="5"/>
  <c r="D108" i="5"/>
  <c r="B108" i="5"/>
  <c r="D107" i="5"/>
  <c r="B107" i="5"/>
  <c r="D106" i="5"/>
  <c r="B106" i="5"/>
  <c r="D105" i="5"/>
  <c r="B105" i="5"/>
  <c r="D104" i="5"/>
  <c r="B104" i="5"/>
  <c r="D103" i="5"/>
  <c r="B103" i="5"/>
  <c r="D102" i="5"/>
  <c r="B102" i="5"/>
  <c r="D101" i="5"/>
  <c r="B101" i="5"/>
  <c r="D100" i="5"/>
  <c r="B100" i="5"/>
  <c r="D99" i="5"/>
  <c r="B99" i="5"/>
  <c r="D98" i="5"/>
  <c r="B98" i="5"/>
  <c r="D97" i="5"/>
  <c r="B97" i="5"/>
  <c r="D96" i="5"/>
  <c r="B96" i="5"/>
  <c r="D95" i="5"/>
  <c r="B95" i="5"/>
  <c r="D94" i="5"/>
  <c r="B94" i="5"/>
  <c r="D93" i="5"/>
  <c r="B93" i="5"/>
  <c r="D92" i="5"/>
  <c r="B92" i="5"/>
  <c r="D91" i="5"/>
  <c r="B91" i="5"/>
  <c r="D90" i="5"/>
  <c r="B90" i="5"/>
  <c r="D89" i="5"/>
  <c r="B89" i="5"/>
  <c r="D88" i="5"/>
  <c r="B88" i="5"/>
  <c r="D87" i="5"/>
  <c r="B87" i="5"/>
  <c r="D86" i="5"/>
  <c r="B86" i="5"/>
  <c r="D85" i="5"/>
  <c r="B85" i="5"/>
  <c r="D84" i="5"/>
  <c r="B84" i="5"/>
  <c r="D83" i="5"/>
  <c r="B83" i="5"/>
  <c r="D82" i="5"/>
  <c r="B82" i="5"/>
  <c r="D81" i="5"/>
  <c r="B81" i="5"/>
  <c r="D80" i="5"/>
  <c r="B80" i="5"/>
  <c r="D79" i="5"/>
  <c r="B79" i="5"/>
  <c r="D78" i="5"/>
  <c r="B78" i="5"/>
  <c r="D77" i="5"/>
  <c r="B77" i="5"/>
  <c r="D76" i="5"/>
  <c r="B76" i="5"/>
  <c r="D75" i="5"/>
  <c r="B75" i="5"/>
  <c r="D74" i="5"/>
  <c r="B74" i="5"/>
  <c r="D73" i="5"/>
  <c r="B73" i="5"/>
  <c r="D72" i="5"/>
  <c r="B72" i="5"/>
  <c r="D71" i="5"/>
  <c r="B71" i="5"/>
  <c r="D70" i="5"/>
  <c r="B70" i="5"/>
  <c r="D69" i="5"/>
  <c r="B69" i="5"/>
  <c r="D68" i="5"/>
  <c r="B68" i="5"/>
  <c r="D67" i="5"/>
  <c r="B67" i="5"/>
  <c r="D66" i="5"/>
  <c r="B66" i="5"/>
  <c r="D65" i="5"/>
  <c r="B65" i="5"/>
  <c r="D64" i="5"/>
  <c r="B64" i="5"/>
  <c r="D63" i="5"/>
  <c r="B63" i="5"/>
  <c r="D62" i="5"/>
  <c r="B62" i="5"/>
  <c r="D61" i="5"/>
  <c r="B61" i="5"/>
  <c r="D60" i="5"/>
  <c r="B60" i="5"/>
  <c r="D59" i="5"/>
  <c r="B59" i="5"/>
  <c r="D58" i="5"/>
  <c r="B58" i="5"/>
  <c r="D57" i="5"/>
  <c r="B57" i="5"/>
  <c r="D56" i="5"/>
  <c r="B56" i="5"/>
  <c r="D55" i="5"/>
  <c r="B55" i="5"/>
  <c r="D54" i="5"/>
  <c r="B54" i="5"/>
  <c r="D53" i="5"/>
  <c r="B53" i="5"/>
  <c r="D52" i="5"/>
  <c r="B52" i="5"/>
  <c r="D51" i="5"/>
  <c r="B51" i="5"/>
  <c r="D50" i="5"/>
  <c r="B50" i="5"/>
  <c r="D49" i="5"/>
  <c r="B49" i="5"/>
  <c r="D48" i="5"/>
  <c r="B48" i="5"/>
  <c r="D47" i="5"/>
  <c r="B47" i="5"/>
  <c r="D46" i="5"/>
  <c r="B46" i="5"/>
  <c r="D45" i="5"/>
  <c r="B45" i="5"/>
  <c r="D44" i="5"/>
  <c r="B44" i="5"/>
  <c r="D43" i="5"/>
  <c r="B43" i="5"/>
  <c r="D42" i="5"/>
  <c r="B42" i="5"/>
  <c r="D41" i="5"/>
  <c r="B41" i="5"/>
  <c r="D40" i="5"/>
  <c r="B40" i="5"/>
  <c r="D39" i="5"/>
  <c r="B39" i="5"/>
  <c r="D38" i="5"/>
  <c r="B38" i="5"/>
  <c r="D37" i="5"/>
  <c r="B37" i="5"/>
  <c r="D36" i="5"/>
  <c r="B36" i="5"/>
  <c r="D35" i="5"/>
  <c r="B35" i="5"/>
  <c r="D34" i="5"/>
  <c r="B34" i="5"/>
  <c r="D33" i="5"/>
  <c r="B33" i="5"/>
  <c r="D32" i="5"/>
  <c r="B32" i="5"/>
  <c r="D31" i="5"/>
  <c r="B31" i="5"/>
  <c r="D30" i="5"/>
  <c r="B30" i="5"/>
  <c r="D29" i="5"/>
  <c r="B29" i="5"/>
  <c r="P28" i="5"/>
  <c r="D28" i="5"/>
  <c r="B28" i="5"/>
  <c r="D27" i="5"/>
  <c r="B27" i="5"/>
  <c r="D26" i="5"/>
  <c r="B26" i="5"/>
  <c r="D25" i="5"/>
  <c r="B25" i="5"/>
  <c r="D24" i="5"/>
  <c r="B24" i="5"/>
  <c r="D23" i="5"/>
  <c r="B23" i="5"/>
  <c r="D22" i="5"/>
  <c r="B22" i="5"/>
  <c r="D21" i="5"/>
  <c r="B21" i="5"/>
  <c r="D20" i="5"/>
  <c r="B20" i="5"/>
  <c r="D19" i="5"/>
  <c r="B19" i="5"/>
  <c r="D18" i="5"/>
  <c r="B18" i="5"/>
  <c r="D17" i="5"/>
  <c r="B17" i="5"/>
  <c r="D16" i="5"/>
  <c r="B16" i="5"/>
  <c r="D15" i="5"/>
  <c r="B15" i="5"/>
  <c r="D14" i="5"/>
  <c r="B14" i="5"/>
  <c r="D13" i="5"/>
  <c r="B13" i="5"/>
  <c r="D12" i="5"/>
  <c r="B12" i="5"/>
  <c r="D11" i="5"/>
  <c r="B11" i="5"/>
  <c r="D10" i="5"/>
  <c r="B10" i="5"/>
  <c r="D9" i="5"/>
  <c r="B9" i="5"/>
  <c r="D8" i="5"/>
  <c r="B8" i="5"/>
  <c r="D4" i="5"/>
  <c r="A4" i="5"/>
  <c r="K237" i="4"/>
  <c r="J237" i="4"/>
  <c r="I237" i="4"/>
  <c r="C237" i="5" s="1"/>
  <c r="K236" i="4"/>
  <c r="J236" i="4"/>
  <c r="I236" i="4"/>
  <c r="K235" i="4"/>
  <c r="I235" i="4"/>
  <c r="K234" i="4"/>
  <c r="I234" i="4"/>
  <c r="K233" i="4"/>
  <c r="I233" i="4"/>
  <c r="K232" i="4"/>
  <c r="I232" i="4"/>
  <c r="K231" i="4"/>
  <c r="I231" i="4"/>
  <c r="K230" i="4"/>
  <c r="I230" i="4"/>
  <c r="K229" i="4"/>
  <c r="I229" i="4"/>
  <c r="K228" i="4"/>
  <c r="J228" i="4"/>
  <c r="I228" i="4"/>
  <c r="K227" i="4"/>
  <c r="I227" i="4"/>
  <c r="K226" i="4"/>
  <c r="I226" i="4"/>
  <c r="K225" i="4"/>
  <c r="I225" i="4"/>
  <c r="K224" i="4"/>
  <c r="I224" i="4"/>
  <c r="K223" i="4"/>
  <c r="I223" i="4"/>
  <c r="K222" i="4"/>
  <c r="I222" i="4"/>
  <c r="K221" i="4"/>
  <c r="I221" i="4"/>
  <c r="K220" i="4"/>
  <c r="J220" i="4"/>
  <c r="I220" i="4"/>
  <c r="K219" i="4"/>
  <c r="I219" i="4"/>
  <c r="K218" i="4"/>
  <c r="I218" i="4"/>
  <c r="K217" i="4"/>
  <c r="I217" i="4"/>
  <c r="K216" i="4"/>
  <c r="I216" i="4"/>
  <c r="K215" i="4"/>
  <c r="I215" i="4"/>
  <c r="K214" i="4"/>
  <c r="I214" i="4"/>
  <c r="K213" i="4"/>
  <c r="I213" i="4"/>
  <c r="K212" i="4"/>
  <c r="J212" i="4"/>
  <c r="I212" i="4"/>
  <c r="K211" i="4"/>
  <c r="I211" i="4"/>
  <c r="K210" i="4"/>
  <c r="I210" i="4"/>
  <c r="K209" i="4"/>
  <c r="I209" i="4"/>
  <c r="K208" i="4"/>
  <c r="I208" i="4"/>
  <c r="K207" i="4"/>
  <c r="I207" i="4"/>
  <c r="K206" i="4"/>
  <c r="I206" i="4"/>
  <c r="K205" i="4"/>
  <c r="I205" i="4"/>
  <c r="K204" i="4"/>
  <c r="J204" i="4"/>
  <c r="I204" i="4"/>
  <c r="K203" i="4"/>
  <c r="I203" i="4"/>
  <c r="C203" i="5" s="1"/>
  <c r="K202" i="4"/>
  <c r="J202" i="4"/>
  <c r="I202" i="4"/>
  <c r="K201" i="4"/>
  <c r="J201" i="4"/>
  <c r="I201" i="4"/>
  <c r="C201" i="5" s="1"/>
  <c r="K200" i="4"/>
  <c r="I200" i="4"/>
  <c r="K199" i="4"/>
  <c r="I199" i="4"/>
  <c r="K198" i="4"/>
  <c r="J198" i="4"/>
  <c r="I198" i="4"/>
  <c r="K197" i="4"/>
  <c r="J197" i="4"/>
  <c r="I197" i="4"/>
  <c r="C197" i="5" s="1"/>
  <c r="K196" i="4"/>
  <c r="I196" i="4"/>
  <c r="K195" i="4"/>
  <c r="J195" i="4"/>
  <c r="I195" i="4"/>
  <c r="C195" i="5" s="1"/>
  <c r="K194" i="4"/>
  <c r="J194" i="4"/>
  <c r="I194" i="4"/>
  <c r="K193" i="4"/>
  <c r="J193" i="4"/>
  <c r="I193" i="4"/>
  <c r="C193" i="5" s="1"/>
  <c r="K192" i="4"/>
  <c r="I192" i="4"/>
  <c r="K191" i="4"/>
  <c r="I191" i="4"/>
  <c r="K190" i="4"/>
  <c r="J190" i="4"/>
  <c r="I190" i="4"/>
  <c r="K189" i="4"/>
  <c r="J189" i="4"/>
  <c r="I189" i="4"/>
  <c r="C189" i="5" s="1"/>
  <c r="K188" i="4"/>
  <c r="I188" i="4"/>
  <c r="K187" i="4"/>
  <c r="I187" i="4"/>
  <c r="K186" i="4"/>
  <c r="J186" i="4"/>
  <c r="I186" i="4"/>
  <c r="K185" i="4"/>
  <c r="J185" i="4"/>
  <c r="I185" i="4"/>
  <c r="C185" i="5" s="1"/>
  <c r="K184" i="4"/>
  <c r="I184" i="4"/>
  <c r="K183" i="4"/>
  <c r="I183" i="4"/>
  <c r="K182" i="4"/>
  <c r="J182" i="4"/>
  <c r="I182" i="4"/>
  <c r="K181" i="4"/>
  <c r="J181" i="4"/>
  <c r="I181" i="4"/>
  <c r="C181" i="5" s="1"/>
  <c r="K180" i="4"/>
  <c r="I180" i="4"/>
  <c r="K179" i="4"/>
  <c r="J179" i="4"/>
  <c r="I179" i="4"/>
  <c r="K178" i="4"/>
  <c r="J178" i="4"/>
  <c r="I178" i="4"/>
  <c r="K177" i="4"/>
  <c r="I177" i="4"/>
  <c r="C177" i="5" s="1"/>
  <c r="K176" i="4"/>
  <c r="I176" i="4"/>
  <c r="K175" i="4"/>
  <c r="I175" i="4"/>
  <c r="K174" i="4"/>
  <c r="J174" i="4"/>
  <c r="I174" i="4"/>
  <c r="K173" i="4"/>
  <c r="J173" i="4"/>
  <c r="I173" i="4"/>
  <c r="C173" i="5" s="1"/>
  <c r="K172" i="4"/>
  <c r="J172" i="4"/>
  <c r="I172" i="4"/>
  <c r="K171" i="4"/>
  <c r="I171" i="4"/>
  <c r="K170" i="4"/>
  <c r="J170" i="4"/>
  <c r="I170" i="4"/>
  <c r="K169" i="4"/>
  <c r="J169" i="4"/>
  <c r="I169" i="4"/>
  <c r="C169" i="5" s="1"/>
  <c r="K168" i="4"/>
  <c r="I168" i="4"/>
  <c r="K167" i="4"/>
  <c r="I167" i="4"/>
  <c r="K166" i="4"/>
  <c r="I166" i="4"/>
  <c r="K165" i="4"/>
  <c r="I165" i="4"/>
  <c r="K164" i="4"/>
  <c r="I164" i="4"/>
  <c r="K163" i="4"/>
  <c r="I163" i="4"/>
  <c r="K162" i="4"/>
  <c r="I162" i="4"/>
  <c r="K161" i="4"/>
  <c r="I161" i="4"/>
  <c r="K160" i="4"/>
  <c r="I160" i="4"/>
  <c r="K159" i="4"/>
  <c r="I159" i="4"/>
  <c r="K158" i="4"/>
  <c r="I158" i="4"/>
  <c r="K157" i="4"/>
  <c r="I157" i="4"/>
  <c r="K156" i="4"/>
  <c r="I156" i="4"/>
  <c r="K155" i="4"/>
  <c r="I155" i="4"/>
  <c r="K154" i="4"/>
  <c r="I154" i="4"/>
  <c r="K153" i="4"/>
  <c r="I153" i="4"/>
  <c r="K152" i="4"/>
  <c r="I152" i="4"/>
  <c r="K151" i="4"/>
  <c r="I151" i="4"/>
  <c r="K150" i="4"/>
  <c r="I150" i="4"/>
  <c r="K149" i="4"/>
  <c r="I149" i="4"/>
  <c r="K148" i="4"/>
  <c r="I148" i="4"/>
  <c r="K147" i="4"/>
  <c r="I147" i="4"/>
  <c r="K146" i="4"/>
  <c r="I146" i="4"/>
  <c r="K145" i="4"/>
  <c r="I145" i="4"/>
  <c r="K144" i="4"/>
  <c r="I144" i="4"/>
  <c r="K143" i="4"/>
  <c r="I143" i="4"/>
  <c r="K142" i="4"/>
  <c r="I142" i="4"/>
  <c r="K141" i="4"/>
  <c r="I141" i="4"/>
  <c r="K140" i="4"/>
  <c r="I140" i="4"/>
  <c r="K139" i="4"/>
  <c r="I139" i="4"/>
  <c r="K138" i="4"/>
  <c r="I138" i="4"/>
  <c r="K137" i="4"/>
  <c r="I137" i="4"/>
  <c r="K136" i="4"/>
  <c r="I136" i="4"/>
  <c r="K135" i="4"/>
  <c r="I135" i="4"/>
  <c r="K134" i="4"/>
  <c r="I134" i="4"/>
  <c r="K133" i="4"/>
  <c r="I133" i="4"/>
  <c r="K132" i="4"/>
  <c r="I132" i="4"/>
  <c r="K131" i="4"/>
  <c r="I131" i="4"/>
  <c r="K130" i="4"/>
  <c r="I130" i="4"/>
  <c r="K129" i="4"/>
  <c r="I129" i="4"/>
  <c r="K128" i="4"/>
  <c r="I128" i="4"/>
  <c r="K127" i="4"/>
  <c r="I127" i="4"/>
  <c r="K126" i="4"/>
  <c r="I126" i="4"/>
  <c r="K125" i="4"/>
  <c r="I125" i="4"/>
  <c r="K124" i="4"/>
  <c r="I124" i="4"/>
  <c r="K123" i="4"/>
  <c r="I123" i="4"/>
  <c r="J123" i="4" s="1"/>
  <c r="K122" i="4"/>
  <c r="I122" i="4"/>
  <c r="K121" i="4"/>
  <c r="I121" i="4"/>
  <c r="K120" i="4"/>
  <c r="I120" i="4"/>
  <c r="K119" i="4"/>
  <c r="I119" i="4"/>
  <c r="K118" i="4"/>
  <c r="I118" i="4"/>
  <c r="K117" i="4"/>
  <c r="I117" i="4"/>
  <c r="K116" i="4"/>
  <c r="J116" i="4"/>
  <c r="I116" i="4"/>
  <c r="K115" i="4"/>
  <c r="I115" i="4"/>
  <c r="K114" i="4"/>
  <c r="J114" i="4"/>
  <c r="I114" i="4"/>
  <c r="K113" i="4"/>
  <c r="I113" i="4"/>
  <c r="K112" i="4"/>
  <c r="J112" i="4"/>
  <c r="I112" i="4"/>
  <c r="K111" i="4"/>
  <c r="I111" i="4"/>
  <c r="K110" i="4"/>
  <c r="I110" i="4"/>
  <c r="K109" i="4"/>
  <c r="I109" i="4"/>
  <c r="K108" i="4"/>
  <c r="J108" i="4"/>
  <c r="I108" i="4"/>
  <c r="K107" i="4"/>
  <c r="I107" i="4"/>
  <c r="K106" i="4"/>
  <c r="I106" i="4"/>
  <c r="K105" i="4"/>
  <c r="I105" i="4"/>
  <c r="K104" i="4"/>
  <c r="J104" i="4"/>
  <c r="I104" i="4"/>
  <c r="K103" i="4"/>
  <c r="I103" i="4"/>
  <c r="K102" i="4"/>
  <c r="I102" i="4"/>
  <c r="K101" i="4"/>
  <c r="I101" i="4"/>
  <c r="K100" i="4"/>
  <c r="J100" i="4"/>
  <c r="I100" i="4"/>
  <c r="K99" i="4"/>
  <c r="I99" i="4"/>
  <c r="K98" i="4"/>
  <c r="I98" i="4"/>
  <c r="K97" i="4"/>
  <c r="I97" i="4"/>
  <c r="K96" i="4"/>
  <c r="J96" i="4"/>
  <c r="I96" i="4"/>
  <c r="K95" i="4"/>
  <c r="I95" i="4"/>
  <c r="K94" i="4"/>
  <c r="I94" i="4"/>
  <c r="K93" i="4"/>
  <c r="I93" i="4"/>
  <c r="K92" i="4"/>
  <c r="I92" i="4"/>
  <c r="K91" i="4"/>
  <c r="I91" i="4"/>
  <c r="K90" i="4"/>
  <c r="I90" i="4"/>
  <c r="C90" i="5" s="1"/>
  <c r="K89" i="4"/>
  <c r="I89" i="4"/>
  <c r="K88" i="4"/>
  <c r="I88" i="4"/>
  <c r="C88" i="5" s="1"/>
  <c r="K87" i="4"/>
  <c r="I87" i="4"/>
  <c r="K86" i="4"/>
  <c r="J86" i="4"/>
  <c r="I86" i="4"/>
  <c r="C86" i="5" s="1"/>
  <c r="K85" i="4"/>
  <c r="I85" i="4"/>
  <c r="K84" i="4"/>
  <c r="J84" i="4"/>
  <c r="I84" i="4"/>
  <c r="C84" i="5" s="1"/>
  <c r="K83" i="4"/>
  <c r="I83" i="4"/>
  <c r="K82" i="4"/>
  <c r="I82" i="4"/>
  <c r="C82" i="5" s="1"/>
  <c r="K81" i="4"/>
  <c r="I81" i="4"/>
  <c r="K80" i="4"/>
  <c r="I80" i="4"/>
  <c r="C80" i="5" s="1"/>
  <c r="K79" i="4"/>
  <c r="I79" i="4"/>
  <c r="K78" i="4"/>
  <c r="J78" i="4"/>
  <c r="I78" i="4"/>
  <c r="C78" i="5" s="1"/>
  <c r="K77" i="4"/>
  <c r="I77" i="4"/>
  <c r="K76" i="4"/>
  <c r="J76" i="4"/>
  <c r="I76" i="4"/>
  <c r="C76" i="5" s="1"/>
  <c r="K75" i="4"/>
  <c r="I75" i="4"/>
  <c r="K74" i="4"/>
  <c r="I74" i="4"/>
  <c r="K73" i="4"/>
  <c r="I73" i="4"/>
  <c r="K72" i="4"/>
  <c r="I72" i="4"/>
  <c r="K71" i="4"/>
  <c r="I71" i="4"/>
  <c r="K70" i="4"/>
  <c r="J70" i="4"/>
  <c r="I70" i="4"/>
  <c r="K69" i="4"/>
  <c r="I69" i="4"/>
  <c r="K68" i="4"/>
  <c r="J68" i="4"/>
  <c r="I68" i="4"/>
  <c r="K67" i="4"/>
  <c r="I67" i="4"/>
  <c r="K66" i="4"/>
  <c r="I66" i="4"/>
  <c r="J66" i="4" s="1"/>
  <c r="K65" i="4"/>
  <c r="I65" i="4"/>
  <c r="K64" i="4"/>
  <c r="I64" i="4"/>
  <c r="K63" i="4"/>
  <c r="I63" i="4"/>
  <c r="K62" i="4"/>
  <c r="J62" i="4"/>
  <c r="I62" i="4"/>
  <c r="K61" i="4"/>
  <c r="I61" i="4"/>
  <c r="K60" i="4"/>
  <c r="J60" i="4"/>
  <c r="I60" i="4"/>
  <c r="K59" i="4"/>
  <c r="I59" i="4"/>
  <c r="K58" i="4"/>
  <c r="I58" i="4"/>
  <c r="H12" i="6" s="1"/>
  <c r="K57" i="4"/>
  <c r="I57" i="4"/>
  <c r="J57" i="4" s="1"/>
  <c r="K56" i="4"/>
  <c r="I56" i="4"/>
  <c r="K55" i="4"/>
  <c r="I55" i="4"/>
  <c r="J55" i="4" s="1"/>
  <c r="K54" i="4"/>
  <c r="I54" i="4"/>
  <c r="K53" i="4"/>
  <c r="I53" i="4"/>
  <c r="C53" i="5" s="1"/>
  <c r="K52" i="4"/>
  <c r="I52" i="4"/>
  <c r="C52" i="5" s="1"/>
  <c r="E52" i="5" s="1"/>
  <c r="K51" i="4"/>
  <c r="I51" i="4"/>
  <c r="C51" i="5" s="1"/>
  <c r="K50" i="4"/>
  <c r="I50" i="4"/>
  <c r="C50" i="5" s="1"/>
  <c r="K49" i="4"/>
  <c r="I49" i="4"/>
  <c r="C49" i="5" s="1"/>
  <c r="K48" i="4"/>
  <c r="I48" i="4"/>
  <c r="C48" i="5" s="1"/>
  <c r="K47" i="4"/>
  <c r="I47" i="4"/>
  <c r="C47" i="5" s="1"/>
  <c r="K46" i="4"/>
  <c r="I46" i="4"/>
  <c r="C46" i="5" s="1"/>
  <c r="K45" i="4"/>
  <c r="I45" i="4"/>
  <c r="C45" i="5" s="1"/>
  <c r="K44" i="4"/>
  <c r="I44" i="4"/>
  <c r="C44" i="5" s="1"/>
  <c r="K43" i="4"/>
  <c r="I43" i="4"/>
  <c r="C43" i="5" s="1"/>
  <c r="K42" i="4"/>
  <c r="I42" i="4"/>
  <c r="C42" i="5" s="1"/>
  <c r="K41" i="4"/>
  <c r="I41" i="4"/>
  <c r="C41" i="5" s="1"/>
  <c r="E41" i="5" s="1"/>
  <c r="K40" i="4"/>
  <c r="I40" i="4"/>
  <c r="C40" i="5" s="1"/>
  <c r="K39" i="4"/>
  <c r="I39" i="4"/>
  <c r="C39" i="5" s="1"/>
  <c r="K38" i="4"/>
  <c r="I38" i="4"/>
  <c r="C38" i="5" s="1"/>
  <c r="P38" i="5" s="1"/>
  <c r="K37" i="4"/>
  <c r="I37" i="4"/>
  <c r="C37" i="5" s="1"/>
  <c r="K36" i="4"/>
  <c r="I36" i="4"/>
  <c r="J36" i="4" s="1"/>
  <c r="K35" i="4"/>
  <c r="I35" i="4"/>
  <c r="C35" i="5" s="1"/>
  <c r="K34" i="4"/>
  <c r="I34" i="4"/>
  <c r="C34" i="5" s="1"/>
  <c r="K33" i="4"/>
  <c r="I33" i="4"/>
  <c r="C33" i="5" s="1"/>
  <c r="K32" i="4"/>
  <c r="I32" i="4"/>
  <c r="C32" i="5" s="1"/>
  <c r="K31" i="4"/>
  <c r="I31" i="4"/>
  <c r="C31" i="5" s="1"/>
  <c r="E31" i="5" s="1"/>
  <c r="K30" i="4"/>
  <c r="I30" i="4"/>
  <c r="C30" i="5" s="1"/>
  <c r="K29" i="4"/>
  <c r="I29" i="4"/>
  <c r="C29" i="5" s="1"/>
  <c r="K28" i="4"/>
  <c r="I28" i="4"/>
  <c r="C28" i="5" s="1"/>
  <c r="K27" i="4"/>
  <c r="I27" i="4"/>
  <c r="C27" i="5" s="1"/>
  <c r="K26" i="4"/>
  <c r="I26" i="4"/>
  <c r="J26" i="4" s="1"/>
  <c r="K25" i="4"/>
  <c r="I25" i="4"/>
  <c r="C25" i="5" s="1"/>
  <c r="K24" i="4"/>
  <c r="I24" i="4"/>
  <c r="C24" i="5" s="1"/>
  <c r="K23" i="4"/>
  <c r="I23" i="4"/>
  <c r="C23" i="5" s="1"/>
  <c r="K22" i="4"/>
  <c r="I22" i="4"/>
  <c r="C22" i="5" s="1"/>
  <c r="K21" i="4"/>
  <c r="I21" i="4"/>
  <c r="C21" i="5" s="1"/>
  <c r="E21" i="5" s="1"/>
  <c r="K20" i="4"/>
  <c r="I20" i="4"/>
  <c r="C20" i="5" s="1"/>
  <c r="K19" i="4"/>
  <c r="I19" i="4"/>
  <c r="C19" i="5" s="1"/>
  <c r="K18" i="4"/>
  <c r="I18" i="4"/>
  <c r="C18" i="5" s="1"/>
  <c r="K17" i="4"/>
  <c r="I17" i="4"/>
  <c r="C17" i="5" s="1"/>
  <c r="K16" i="4"/>
  <c r="I16" i="4"/>
  <c r="C16" i="5" s="1"/>
  <c r="K15" i="4"/>
  <c r="I15" i="4"/>
  <c r="C15" i="5" s="1"/>
  <c r="K14" i="4"/>
  <c r="I14" i="4"/>
  <c r="C14" i="5" s="1"/>
  <c r="K13" i="4"/>
  <c r="I13" i="4"/>
  <c r="C13" i="5" s="1"/>
  <c r="K12" i="4"/>
  <c r="I12" i="4"/>
  <c r="C12" i="5" s="1"/>
  <c r="K11" i="4"/>
  <c r="I11" i="4"/>
  <c r="K10" i="4"/>
  <c r="I10" i="4"/>
  <c r="C10" i="5" s="1"/>
  <c r="K9" i="4"/>
  <c r="I9" i="4"/>
  <c r="C9" i="5" s="1"/>
  <c r="K8" i="4"/>
  <c r="I8" i="4"/>
  <c r="J4" i="4"/>
  <c r="G4" i="4"/>
  <c r="D4" i="4"/>
  <c r="A4" i="4"/>
  <c r="K8" i="3"/>
  <c r="G19" i="1" s="1"/>
  <c r="J4" i="3"/>
  <c r="G4" i="3"/>
  <c r="D4" i="3"/>
  <c r="A4" i="3"/>
  <c r="A135" i="2"/>
  <c r="A132" i="2"/>
  <c r="A129" i="2"/>
  <c r="A126" i="2"/>
  <c r="A123" i="2"/>
  <c r="A120" i="2"/>
  <c r="A117" i="2"/>
  <c r="A114" i="2"/>
  <c r="A111" i="2"/>
  <c r="A108" i="2"/>
  <c r="A105" i="2"/>
  <c r="A102" i="2"/>
  <c r="A99" i="2"/>
  <c r="D4" i="2"/>
  <c r="A4" i="2"/>
  <c r="J71" i="1"/>
  <c r="G71" i="1"/>
  <c r="D71" i="1"/>
  <c r="A71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A19" i="1"/>
  <c r="J15" i="1"/>
  <c r="A15" i="1"/>
  <c r="A10" i="1"/>
  <c r="J4" i="1"/>
  <c r="G4" i="1"/>
  <c r="D4" i="1"/>
  <c r="A4" i="1"/>
  <c r="O47" i="5" l="1"/>
  <c r="Q47" i="5" s="1"/>
  <c r="P47" i="5"/>
  <c r="E47" i="5"/>
  <c r="F11" i="15"/>
  <c r="H11" i="15" s="1"/>
  <c r="J11" i="15" s="1"/>
  <c r="F8" i="15"/>
  <c r="H8" i="15" s="1"/>
  <c r="J8" i="15" s="1"/>
  <c r="F13" i="15"/>
  <c r="H13" i="15" s="1"/>
  <c r="J13" i="15" s="1"/>
  <c r="F10" i="15"/>
  <c r="H10" i="15" s="1"/>
  <c r="J10" i="15" s="1"/>
  <c r="F12" i="15"/>
  <c r="F9" i="15"/>
  <c r="H9" i="15" s="1"/>
  <c r="J9" i="15" s="1"/>
  <c r="Q22" i="13"/>
  <c r="F15" i="15"/>
  <c r="H15" i="15" s="1"/>
  <c r="J15" i="15" s="1"/>
  <c r="F14" i="15"/>
  <c r="H14" i="15" s="1"/>
  <c r="J14" i="15" s="1"/>
  <c r="H15" i="6"/>
  <c r="C61" i="5"/>
  <c r="J61" i="4"/>
  <c r="H22" i="6"/>
  <c r="C68" i="5"/>
  <c r="C77" i="5"/>
  <c r="J77" i="4"/>
  <c r="O84" i="5"/>
  <c r="E84" i="5"/>
  <c r="Q84" i="5"/>
  <c r="P84" i="5"/>
  <c r="C96" i="5"/>
  <c r="C104" i="5"/>
  <c r="C112" i="5"/>
  <c r="J120" i="4"/>
  <c r="C133" i="5"/>
  <c r="J133" i="4"/>
  <c r="C136" i="5"/>
  <c r="J136" i="4"/>
  <c r="C149" i="5"/>
  <c r="J149" i="4"/>
  <c r="C152" i="5"/>
  <c r="J152" i="4"/>
  <c r="C165" i="5"/>
  <c r="J165" i="4"/>
  <c r="C168" i="5"/>
  <c r="J168" i="4"/>
  <c r="C179" i="5"/>
  <c r="C187" i="5"/>
  <c r="J187" i="4"/>
  <c r="E193" i="5"/>
  <c r="Q193" i="5"/>
  <c r="P193" i="5"/>
  <c r="O193" i="5"/>
  <c r="C218" i="5"/>
  <c r="J218" i="4"/>
  <c r="C11" i="5"/>
  <c r="O15" i="5"/>
  <c r="E15" i="5"/>
  <c r="P15" i="5"/>
  <c r="O23" i="5"/>
  <c r="E23" i="5"/>
  <c r="Q23" i="5"/>
  <c r="O33" i="5"/>
  <c r="E33" i="5"/>
  <c r="O49" i="5"/>
  <c r="Q49" i="5" s="1"/>
  <c r="E49" i="5"/>
  <c r="C99" i="5"/>
  <c r="J99" i="4"/>
  <c r="C143" i="5"/>
  <c r="J143" i="4"/>
  <c r="C146" i="5"/>
  <c r="J146" i="4"/>
  <c r="C159" i="5"/>
  <c r="J159" i="4"/>
  <c r="J9" i="4"/>
  <c r="J11" i="4"/>
  <c r="J13" i="4"/>
  <c r="J15" i="4"/>
  <c r="J17" i="4"/>
  <c r="J19" i="4"/>
  <c r="J21" i="4"/>
  <c r="J23" i="4"/>
  <c r="J25" i="4"/>
  <c r="J27" i="4"/>
  <c r="J29" i="4"/>
  <c r="J31" i="4"/>
  <c r="J33" i="4"/>
  <c r="J35" i="4"/>
  <c r="J37" i="4"/>
  <c r="J39" i="4"/>
  <c r="J41" i="4"/>
  <c r="J43" i="4"/>
  <c r="J45" i="4"/>
  <c r="J47" i="4"/>
  <c r="J49" i="4"/>
  <c r="J51" i="4"/>
  <c r="J53" i="4"/>
  <c r="H18" i="6"/>
  <c r="C64" i="5"/>
  <c r="C73" i="5"/>
  <c r="H27" i="6"/>
  <c r="J73" i="4"/>
  <c r="P80" i="5"/>
  <c r="O80" i="5"/>
  <c r="L80" i="4" s="1"/>
  <c r="E80" i="5"/>
  <c r="J82" i="4"/>
  <c r="C89" i="5"/>
  <c r="J89" i="4"/>
  <c r="C94" i="5"/>
  <c r="C102" i="5"/>
  <c r="C110" i="5"/>
  <c r="C118" i="5"/>
  <c r="C121" i="5"/>
  <c r="J121" i="4"/>
  <c r="C124" i="5"/>
  <c r="J124" i="4"/>
  <c r="C137" i="5"/>
  <c r="J137" i="4"/>
  <c r="C140" i="5"/>
  <c r="J140" i="4"/>
  <c r="C153" i="5"/>
  <c r="J153" i="4"/>
  <c r="C156" i="5"/>
  <c r="J156" i="4"/>
  <c r="J177" i="4"/>
  <c r="C188" i="5"/>
  <c r="C196" i="5"/>
  <c r="J196" i="4"/>
  <c r="C226" i="5"/>
  <c r="J226" i="4"/>
  <c r="C58" i="5"/>
  <c r="Q17" i="5"/>
  <c r="P17" i="5"/>
  <c r="O17" i="5"/>
  <c r="E17" i="5"/>
  <c r="P29" i="5"/>
  <c r="Q29" i="5"/>
  <c r="O29" i="5"/>
  <c r="E29" i="5"/>
  <c r="Q41" i="5"/>
  <c r="P41" i="5"/>
  <c r="E51" i="5"/>
  <c r="P51" i="5"/>
  <c r="O51" i="5"/>
  <c r="Q51" i="5" s="1"/>
  <c r="H9" i="6"/>
  <c r="C55" i="5"/>
  <c r="C57" i="5"/>
  <c r="H11" i="6"/>
  <c r="H13" i="6"/>
  <c r="C59" i="5"/>
  <c r="J59" i="4"/>
  <c r="H20" i="6"/>
  <c r="C66" i="5"/>
  <c r="E82" i="5"/>
  <c r="Q82" i="5"/>
  <c r="O82" i="5"/>
  <c r="C162" i="5"/>
  <c r="J162" i="4"/>
  <c r="C171" i="5"/>
  <c r="J171" i="4"/>
  <c r="E177" i="5"/>
  <c r="P177" i="5"/>
  <c r="O177" i="5"/>
  <c r="Q177" i="5" s="1"/>
  <c r="C215" i="5"/>
  <c r="J215" i="4"/>
  <c r="H16" i="6"/>
  <c r="C62" i="5"/>
  <c r="J64" i="4"/>
  <c r="H25" i="6"/>
  <c r="C71" i="5"/>
  <c r="J71" i="4"/>
  <c r="P78" i="5"/>
  <c r="E78" i="5"/>
  <c r="O78" i="5"/>
  <c r="L78" i="4" s="1"/>
  <c r="J80" i="4"/>
  <c r="L84" i="4"/>
  <c r="C87" i="5"/>
  <c r="J87" i="4"/>
  <c r="J94" i="4"/>
  <c r="C97" i="5"/>
  <c r="J97" i="4"/>
  <c r="J102" i="4"/>
  <c r="C105" i="5"/>
  <c r="J105" i="4"/>
  <c r="J110" i="4"/>
  <c r="C113" i="5"/>
  <c r="J113" i="4"/>
  <c r="J118" i="4"/>
  <c r="C131" i="5"/>
  <c r="J131" i="4"/>
  <c r="C134" i="5"/>
  <c r="J134" i="4"/>
  <c r="C147" i="5"/>
  <c r="J147" i="4"/>
  <c r="C150" i="5"/>
  <c r="J150" i="4"/>
  <c r="C163" i="5"/>
  <c r="J163" i="4"/>
  <c r="C166" i="5"/>
  <c r="J166" i="4"/>
  <c r="C172" i="5"/>
  <c r="C180" i="5"/>
  <c r="J180" i="4"/>
  <c r="J188" i="4"/>
  <c r="L193" i="4"/>
  <c r="C199" i="5"/>
  <c r="J199" i="4"/>
  <c r="C202" i="5"/>
  <c r="C223" i="5"/>
  <c r="J223" i="4"/>
  <c r="Q15" i="5"/>
  <c r="C26" i="5"/>
  <c r="O41" i="5"/>
  <c r="P82" i="5"/>
  <c r="Q19" i="5"/>
  <c r="P19" i="5"/>
  <c r="O19" i="5"/>
  <c r="E19" i="5"/>
  <c r="Q31" i="5"/>
  <c r="P31" i="5"/>
  <c r="O31" i="5"/>
  <c r="E43" i="5"/>
  <c r="Q43" i="5"/>
  <c r="P43" i="5"/>
  <c r="O43" i="5"/>
  <c r="C75" i="5"/>
  <c r="J75" i="4"/>
  <c r="C91" i="5"/>
  <c r="J91" i="4"/>
  <c r="C107" i="5"/>
  <c r="J107" i="4"/>
  <c r="C127" i="5"/>
  <c r="J127" i="4"/>
  <c r="L15" i="4"/>
  <c r="L17" i="4"/>
  <c r="L19" i="4"/>
  <c r="L23" i="4"/>
  <c r="L29" i="4"/>
  <c r="L31" i="4"/>
  <c r="L33" i="4"/>
  <c r="L41" i="4"/>
  <c r="L43" i="4"/>
  <c r="L47" i="4"/>
  <c r="L49" i="4"/>
  <c r="L51" i="4"/>
  <c r="H14" i="6"/>
  <c r="C60" i="5"/>
  <c r="H23" i="6"/>
  <c r="J69" i="4"/>
  <c r="O76" i="5"/>
  <c r="E76" i="5"/>
  <c r="Q76" i="5"/>
  <c r="P76" i="5"/>
  <c r="L82" i="4"/>
  <c r="C85" i="5"/>
  <c r="J85" i="4"/>
  <c r="C92" i="5"/>
  <c r="C100" i="5"/>
  <c r="C108" i="5"/>
  <c r="C116" i="5"/>
  <c r="C125" i="5"/>
  <c r="J125" i="4"/>
  <c r="J128" i="4"/>
  <c r="C128" i="5"/>
  <c r="C141" i="5"/>
  <c r="J141" i="4"/>
  <c r="C144" i="5"/>
  <c r="J144" i="4"/>
  <c r="C157" i="5"/>
  <c r="J157" i="4"/>
  <c r="C160" i="5"/>
  <c r="J160" i="4"/>
  <c r="L177" i="4"/>
  <c r="C183" i="5"/>
  <c r="J183" i="4"/>
  <c r="C191" i="5"/>
  <c r="J191" i="4"/>
  <c r="C234" i="5"/>
  <c r="J234" i="4"/>
  <c r="E27" i="5"/>
  <c r="P27" i="5"/>
  <c r="O27" i="5"/>
  <c r="L27" i="4" s="1"/>
  <c r="P39" i="5"/>
  <c r="O39" i="5"/>
  <c r="L39" i="4" s="1"/>
  <c r="E39" i="5"/>
  <c r="P53" i="5"/>
  <c r="O53" i="5"/>
  <c r="L53" i="4" s="1"/>
  <c r="E53" i="5"/>
  <c r="Q53" i="5"/>
  <c r="J115" i="4"/>
  <c r="C115" i="5"/>
  <c r="C130" i="5"/>
  <c r="J130" i="4"/>
  <c r="Q8" i="13"/>
  <c r="C8" i="5"/>
  <c r="P10" i="5"/>
  <c r="O10" i="5"/>
  <c r="L10" i="4" s="1"/>
  <c r="E10" i="5"/>
  <c r="Q12" i="5"/>
  <c r="P12" i="5"/>
  <c r="O12" i="5"/>
  <c r="L12" i="4" s="1"/>
  <c r="E12" i="5"/>
  <c r="E14" i="5"/>
  <c r="Q14" i="5"/>
  <c r="P14" i="5"/>
  <c r="O14" i="5"/>
  <c r="L14" i="4" s="1"/>
  <c r="P16" i="5"/>
  <c r="O16" i="5"/>
  <c r="L16" i="4" s="1"/>
  <c r="E16" i="5"/>
  <c r="P18" i="5"/>
  <c r="O18" i="5"/>
  <c r="L18" i="4" s="1"/>
  <c r="E18" i="5"/>
  <c r="Q20" i="5"/>
  <c r="P20" i="5"/>
  <c r="O20" i="5"/>
  <c r="L20" i="4" s="1"/>
  <c r="E20" i="5"/>
  <c r="E22" i="5"/>
  <c r="Q22" i="5"/>
  <c r="P22" i="5"/>
  <c r="O22" i="5"/>
  <c r="L22" i="4" s="1"/>
  <c r="P24" i="5"/>
  <c r="O24" i="5"/>
  <c r="L24" i="4" s="1"/>
  <c r="E24" i="5"/>
  <c r="O28" i="5"/>
  <c r="L28" i="4" s="1"/>
  <c r="E28" i="5"/>
  <c r="P30" i="5"/>
  <c r="O30" i="5"/>
  <c r="L30" i="4" s="1"/>
  <c r="E30" i="5"/>
  <c r="P32" i="5"/>
  <c r="O32" i="5"/>
  <c r="L32" i="4" s="1"/>
  <c r="E32" i="5"/>
  <c r="P34" i="5"/>
  <c r="O34" i="5"/>
  <c r="L34" i="4" s="1"/>
  <c r="E34" i="5"/>
  <c r="Q34" i="5"/>
  <c r="O38" i="5"/>
  <c r="L38" i="4" s="1"/>
  <c r="E38" i="5"/>
  <c r="P40" i="5"/>
  <c r="O40" i="5"/>
  <c r="L40" i="4" s="1"/>
  <c r="E40" i="5"/>
  <c r="O42" i="5"/>
  <c r="L42" i="4" s="1"/>
  <c r="E42" i="5"/>
  <c r="P42" i="5"/>
  <c r="O44" i="5"/>
  <c r="L44" i="4" s="1"/>
  <c r="P44" i="5"/>
  <c r="E44" i="5"/>
  <c r="Q46" i="5"/>
  <c r="E46" i="5"/>
  <c r="P46" i="5"/>
  <c r="O46" i="5"/>
  <c r="L46" i="4" s="1"/>
  <c r="P48" i="5"/>
  <c r="O48" i="5"/>
  <c r="L48" i="4" s="1"/>
  <c r="E48" i="5"/>
  <c r="Q50" i="5"/>
  <c r="P50" i="5"/>
  <c r="O50" i="5"/>
  <c r="L50" i="4" s="1"/>
  <c r="E50" i="5"/>
  <c r="O52" i="5"/>
  <c r="L52" i="4" s="1"/>
  <c r="H8" i="6"/>
  <c r="C54" i="5"/>
  <c r="H10" i="6"/>
  <c r="C56" i="5"/>
  <c r="H21" i="6"/>
  <c r="C67" i="5"/>
  <c r="J67" i="4"/>
  <c r="H28" i="6"/>
  <c r="C74" i="5"/>
  <c r="C83" i="5"/>
  <c r="J83" i="4"/>
  <c r="P90" i="5"/>
  <c r="E90" i="5"/>
  <c r="O90" i="5"/>
  <c r="L90" i="4" s="1"/>
  <c r="J92" i="4"/>
  <c r="J95" i="4"/>
  <c r="C95" i="5"/>
  <c r="J103" i="4"/>
  <c r="C103" i="5"/>
  <c r="C111" i="5"/>
  <c r="J111" i="4"/>
  <c r="C119" i="5"/>
  <c r="J119" i="4"/>
  <c r="C122" i="5"/>
  <c r="J122" i="4"/>
  <c r="C135" i="5"/>
  <c r="J135" i="4"/>
  <c r="C138" i="5"/>
  <c r="J138" i="4"/>
  <c r="C151" i="5"/>
  <c r="J151" i="4"/>
  <c r="C154" i="5"/>
  <c r="J154" i="4"/>
  <c r="C167" i="5"/>
  <c r="J167" i="4"/>
  <c r="C175" i="5"/>
  <c r="J175" i="4"/>
  <c r="C186" i="5"/>
  <c r="J206" i="4"/>
  <c r="C206" i="5"/>
  <c r="C231" i="5"/>
  <c r="J231" i="4"/>
  <c r="P23" i="5"/>
  <c r="C36" i="5"/>
  <c r="P49" i="5"/>
  <c r="P52" i="5"/>
  <c r="P13" i="5"/>
  <c r="E13" i="5"/>
  <c r="Q25" i="5"/>
  <c r="P25" i="5"/>
  <c r="O25" i="5"/>
  <c r="L25" i="4" s="1"/>
  <c r="E25" i="5"/>
  <c r="E35" i="5"/>
  <c r="P35" i="5"/>
  <c r="O35" i="5"/>
  <c r="L35" i="4" s="1"/>
  <c r="P45" i="5"/>
  <c r="O45" i="5"/>
  <c r="L45" i="4" s="1"/>
  <c r="E45" i="5"/>
  <c r="J8" i="4"/>
  <c r="J10" i="4"/>
  <c r="J12" i="4"/>
  <c r="J14" i="4"/>
  <c r="J16" i="4"/>
  <c r="J18" i="4"/>
  <c r="J20" i="4"/>
  <c r="J22" i="4"/>
  <c r="J24" i="4"/>
  <c r="J28" i="4"/>
  <c r="J30" i="4"/>
  <c r="J32" i="4"/>
  <c r="J34" i="4"/>
  <c r="J38" i="4"/>
  <c r="J40" i="4"/>
  <c r="J42" i="4"/>
  <c r="J44" i="4"/>
  <c r="J46" i="4"/>
  <c r="J48" i="4"/>
  <c r="J50" i="4"/>
  <c r="J52" i="4"/>
  <c r="J54" i="4"/>
  <c r="J56" i="4"/>
  <c r="J58" i="4"/>
  <c r="H19" i="6"/>
  <c r="C65" i="5"/>
  <c r="J65" i="4"/>
  <c r="H26" i="6"/>
  <c r="C72" i="5"/>
  <c r="J74" i="4"/>
  <c r="C81" i="5"/>
  <c r="J81" i="4"/>
  <c r="P88" i="5"/>
  <c r="O88" i="5"/>
  <c r="L88" i="4" s="1"/>
  <c r="E88" i="5"/>
  <c r="J90" i="4"/>
  <c r="C98" i="5"/>
  <c r="C106" i="5"/>
  <c r="C114" i="5"/>
  <c r="C129" i="5"/>
  <c r="J129" i="4"/>
  <c r="C132" i="5"/>
  <c r="J132" i="4"/>
  <c r="C145" i="5"/>
  <c r="J145" i="4"/>
  <c r="C148" i="5"/>
  <c r="J148" i="4"/>
  <c r="C161" i="5"/>
  <c r="J161" i="4"/>
  <c r="C164" i="5"/>
  <c r="J164" i="4"/>
  <c r="C170" i="5"/>
  <c r="C192" i="5"/>
  <c r="J192" i="4"/>
  <c r="C200" i="5"/>
  <c r="J200" i="4"/>
  <c r="C210" i="5"/>
  <c r="J210" i="4"/>
  <c r="O13" i="5"/>
  <c r="Q13" i="5" s="1"/>
  <c r="P33" i="5"/>
  <c r="C69" i="5"/>
  <c r="C123" i="5"/>
  <c r="P9" i="5"/>
  <c r="O9" i="5"/>
  <c r="Q9" i="5" s="1"/>
  <c r="E9" i="5"/>
  <c r="P21" i="5"/>
  <c r="O21" i="5"/>
  <c r="L21" i="4" s="1"/>
  <c r="P37" i="5"/>
  <c r="O37" i="5"/>
  <c r="Q37" i="5" s="1"/>
  <c r="E37" i="5"/>
  <c r="H17" i="6"/>
  <c r="C63" i="5"/>
  <c r="J63" i="4"/>
  <c r="H24" i="6"/>
  <c r="C70" i="5"/>
  <c r="J72" i="4"/>
  <c r="L76" i="4"/>
  <c r="C79" i="5"/>
  <c r="J79" i="4"/>
  <c r="P86" i="5"/>
  <c r="E86" i="5"/>
  <c r="O86" i="5"/>
  <c r="L86" i="4" s="1"/>
  <c r="J88" i="4"/>
  <c r="C93" i="5"/>
  <c r="J93" i="4"/>
  <c r="J98" i="4"/>
  <c r="C101" i="5"/>
  <c r="J101" i="4"/>
  <c r="J106" i="4"/>
  <c r="J109" i="4"/>
  <c r="C109" i="5"/>
  <c r="C117" i="5"/>
  <c r="J117" i="4"/>
  <c r="C126" i="5"/>
  <c r="J126" i="4"/>
  <c r="C139" i="5"/>
  <c r="J139" i="4"/>
  <c r="C142" i="5"/>
  <c r="J142" i="4"/>
  <c r="C155" i="5"/>
  <c r="J155" i="4"/>
  <c r="C158" i="5"/>
  <c r="J158" i="4"/>
  <c r="C176" i="5"/>
  <c r="J176" i="4"/>
  <c r="C184" i="5"/>
  <c r="J184" i="4"/>
  <c r="C207" i="5"/>
  <c r="J207" i="4"/>
  <c r="Q33" i="5"/>
  <c r="C120" i="5"/>
  <c r="P195" i="5"/>
  <c r="O195" i="5"/>
  <c r="L195" i="4" s="1"/>
  <c r="E195" i="5"/>
  <c r="C204" i="5"/>
  <c r="C212" i="5"/>
  <c r="C220" i="5"/>
  <c r="C228" i="5"/>
  <c r="C236" i="5"/>
  <c r="Q173" i="5"/>
  <c r="P173" i="5"/>
  <c r="O173" i="5"/>
  <c r="L173" i="4" s="1"/>
  <c r="E173" i="5"/>
  <c r="C182" i="5"/>
  <c r="P189" i="5"/>
  <c r="O189" i="5"/>
  <c r="L189" i="4" s="1"/>
  <c r="E189" i="5"/>
  <c r="C198" i="5"/>
  <c r="C205" i="5"/>
  <c r="J205" i="4"/>
  <c r="C213" i="5"/>
  <c r="J213" i="4"/>
  <c r="C221" i="5"/>
  <c r="J221" i="4"/>
  <c r="C229" i="5"/>
  <c r="J229" i="4"/>
  <c r="P203" i="5"/>
  <c r="O203" i="5"/>
  <c r="E203" i="5"/>
  <c r="Q203" i="5"/>
  <c r="C208" i="5"/>
  <c r="C216" i="5"/>
  <c r="C224" i="5"/>
  <c r="C232" i="5"/>
  <c r="E169" i="5"/>
  <c r="P169" i="5"/>
  <c r="O169" i="5"/>
  <c r="L169" i="4" s="1"/>
  <c r="C178" i="5"/>
  <c r="E185" i="5"/>
  <c r="Q185" i="5"/>
  <c r="P185" i="5"/>
  <c r="O185" i="5"/>
  <c r="L185" i="4" s="1"/>
  <c r="C194" i="5"/>
  <c r="E201" i="5"/>
  <c r="P201" i="5"/>
  <c r="O201" i="5"/>
  <c r="L201" i="4" s="1"/>
  <c r="J203" i="4"/>
  <c r="J208" i="4"/>
  <c r="C211" i="5"/>
  <c r="J211" i="4"/>
  <c r="J216" i="4"/>
  <c r="C219" i="5"/>
  <c r="J219" i="4"/>
  <c r="J224" i="4"/>
  <c r="C227" i="5"/>
  <c r="J227" i="4"/>
  <c r="J232" i="4"/>
  <c r="J235" i="4"/>
  <c r="C235" i="5"/>
  <c r="C214" i="5"/>
  <c r="C222" i="5"/>
  <c r="C230" i="5"/>
  <c r="P181" i="5"/>
  <c r="O181" i="5"/>
  <c r="L181" i="4" s="1"/>
  <c r="E181" i="5"/>
  <c r="C190" i="5"/>
  <c r="Q197" i="5"/>
  <c r="P197" i="5"/>
  <c r="O197" i="5"/>
  <c r="L197" i="4" s="1"/>
  <c r="E197" i="5"/>
  <c r="L203" i="4"/>
  <c r="C209" i="5"/>
  <c r="J209" i="4"/>
  <c r="J214" i="4"/>
  <c r="C217" i="5"/>
  <c r="J217" i="4"/>
  <c r="J222" i="4"/>
  <c r="C225" i="5"/>
  <c r="J225" i="4"/>
  <c r="J230" i="4"/>
  <c r="C233" i="5"/>
  <c r="J233" i="4"/>
  <c r="C174" i="5"/>
  <c r="P237" i="5"/>
  <c r="O237" i="5"/>
  <c r="L237" i="4" s="1"/>
  <c r="E237" i="5"/>
  <c r="Q19" i="13"/>
  <c r="G48" i="1" l="1"/>
  <c r="H48" i="1"/>
  <c r="I48" i="1"/>
  <c r="K48" i="1"/>
  <c r="P200" i="5"/>
  <c r="O200" i="5"/>
  <c r="L200" i="4" s="1"/>
  <c r="E200" i="5"/>
  <c r="P85" i="5"/>
  <c r="O85" i="5"/>
  <c r="L85" i="4" s="1"/>
  <c r="Q85" i="5"/>
  <c r="E85" i="5"/>
  <c r="I46" i="1"/>
  <c r="O68" i="5"/>
  <c r="L68" i="4" s="1"/>
  <c r="C22" i="6" s="1"/>
  <c r="P68" i="5"/>
  <c r="E68" i="5"/>
  <c r="P219" i="5"/>
  <c r="O219" i="5"/>
  <c r="L219" i="4" s="1"/>
  <c r="E219" i="5"/>
  <c r="Q237" i="5"/>
  <c r="E225" i="5"/>
  <c r="Q225" i="5"/>
  <c r="P225" i="5"/>
  <c r="O225" i="5"/>
  <c r="L225" i="4" s="1"/>
  <c r="E209" i="5"/>
  <c r="Q209" i="5"/>
  <c r="P209" i="5"/>
  <c r="O209" i="5"/>
  <c r="L209" i="4" s="1"/>
  <c r="Q222" i="5"/>
  <c r="P222" i="5"/>
  <c r="E222" i="5"/>
  <c r="O222" i="5"/>
  <c r="L222" i="4" s="1"/>
  <c r="O178" i="5"/>
  <c r="L178" i="4" s="1"/>
  <c r="E178" i="5"/>
  <c r="P178" i="5"/>
  <c r="P224" i="5"/>
  <c r="O224" i="5"/>
  <c r="L224" i="4" s="1"/>
  <c r="E224" i="5"/>
  <c r="Q205" i="5"/>
  <c r="P205" i="5"/>
  <c r="O205" i="5"/>
  <c r="L205" i="4" s="1"/>
  <c r="E205" i="5"/>
  <c r="P117" i="5"/>
  <c r="O117" i="5"/>
  <c r="L117" i="4" s="1"/>
  <c r="E117" i="5"/>
  <c r="Q86" i="5"/>
  <c r="E123" i="5"/>
  <c r="P123" i="5"/>
  <c r="O123" i="5"/>
  <c r="L123" i="4" s="1"/>
  <c r="P148" i="5"/>
  <c r="O148" i="5"/>
  <c r="L148" i="4" s="1"/>
  <c r="E148" i="5"/>
  <c r="Q148" i="5"/>
  <c r="Q129" i="5"/>
  <c r="P129" i="5"/>
  <c r="O129" i="5"/>
  <c r="L129" i="4" s="1"/>
  <c r="E129" i="5"/>
  <c r="P72" i="5"/>
  <c r="Q72" i="5"/>
  <c r="O72" i="5"/>
  <c r="L72" i="4" s="1"/>
  <c r="C26" i="6" s="1"/>
  <c r="E72" i="5"/>
  <c r="Q45" i="5"/>
  <c r="O135" i="5"/>
  <c r="L135" i="4" s="1"/>
  <c r="E135" i="5"/>
  <c r="Q135" i="5"/>
  <c r="P135" i="5"/>
  <c r="O103" i="5"/>
  <c r="L103" i="4" s="1"/>
  <c r="P103" i="5"/>
  <c r="E103" i="5"/>
  <c r="Q90" i="5"/>
  <c r="P56" i="5"/>
  <c r="E56" i="5"/>
  <c r="Q56" i="5"/>
  <c r="O56" i="5"/>
  <c r="L56" i="4" s="1"/>
  <c r="C10" i="6" s="1"/>
  <c r="Q38" i="5"/>
  <c r="Q32" i="5"/>
  <c r="J10" i="1"/>
  <c r="Q39" i="5"/>
  <c r="O160" i="5"/>
  <c r="L160" i="4" s="1"/>
  <c r="Q160" i="5"/>
  <c r="P160" i="5"/>
  <c r="E160" i="5"/>
  <c r="Q141" i="5"/>
  <c r="P141" i="5"/>
  <c r="O141" i="5"/>
  <c r="L141" i="4" s="1"/>
  <c r="E141" i="5"/>
  <c r="O127" i="5"/>
  <c r="L127" i="4" s="1"/>
  <c r="P127" i="5"/>
  <c r="E127" i="5"/>
  <c r="O113" i="5"/>
  <c r="L113" i="4" s="1"/>
  <c r="E113" i="5"/>
  <c r="P113" i="5"/>
  <c r="Q78" i="5"/>
  <c r="Q196" i="5"/>
  <c r="P196" i="5"/>
  <c r="O196" i="5"/>
  <c r="L196" i="4" s="1"/>
  <c r="E196" i="5"/>
  <c r="Q73" i="5"/>
  <c r="P73" i="5"/>
  <c r="E73" i="5"/>
  <c r="O73" i="5"/>
  <c r="L73" i="4" s="1"/>
  <c r="C27" i="6" s="1"/>
  <c r="P165" i="5"/>
  <c r="O165" i="5"/>
  <c r="L165" i="4" s="1"/>
  <c r="E165" i="5"/>
  <c r="O136" i="5"/>
  <c r="L136" i="4" s="1"/>
  <c r="E136" i="5"/>
  <c r="P136" i="5"/>
  <c r="P104" i="5"/>
  <c r="Q104" i="5"/>
  <c r="E104" i="5"/>
  <c r="O104" i="5"/>
  <c r="L104" i="4" s="1"/>
  <c r="P77" i="5"/>
  <c r="O77" i="5"/>
  <c r="L77" i="4" s="1"/>
  <c r="E77" i="5"/>
  <c r="Q77" i="5"/>
  <c r="Q28" i="5"/>
  <c r="P163" i="5"/>
  <c r="O163" i="5"/>
  <c r="L163" i="4" s="1"/>
  <c r="E163" i="5"/>
  <c r="Q163" i="5"/>
  <c r="P64" i="5"/>
  <c r="O64" i="5"/>
  <c r="L64" i="4" s="1"/>
  <c r="C18" i="6" s="1"/>
  <c r="E64" i="5"/>
  <c r="P214" i="5"/>
  <c r="E214" i="5"/>
  <c r="O214" i="5"/>
  <c r="L214" i="4" s="1"/>
  <c r="O194" i="5"/>
  <c r="L194" i="4" s="1"/>
  <c r="E194" i="5"/>
  <c r="Q194" i="5"/>
  <c r="P194" i="5"/>
  <c r="Q169" i="5"/>
  <c r="P216" i="5"/>
  <c r="O216" i="5"/>
  <c r="L216" i="4" s="1"/>
  <c r="Q216" i="5"/>
  <c r="E216" i="5"/>
  <c r="Q229" i="5"/>
  <c r="P229" i="5"/>
  <c r="O229" i="5"/>
  <c r="L229" i="4" s="1"/>
  <c r="E229" i="5"/>
  <c r="Q198" i="5"/>
  <c r="P198" i="5"/>
  <c r="E198" i="5"/>
  <c r="O198" i="5"/>
  <c r="L198" i="4" s="1"/>
  <c r="P184" i="5"/>
  <c r="O184" i="5"/>
  <c r="L184" i="4" s="1"/>
  <c r="E184" i="5"/>
  <c r="P109" i="5"/>
  <c r="O109" i="5"/>
  <c r="L109" i="4" s="1"/>
  <c r="Q109" i="5"/>
  <c r="E109" i="5"/>
  <c r="O63" i="5"/>
  <c r="L63" i="4" s="1"/>
  <c r="C17" i="6" s="1"/>
  <c r="E63" i="5"/>
  <c r="P63" i="5"/>
  <c r="P164" i="5"/>
  <c r="O164" i="5"/>
  <c r="L164" i="4" s="1"/>
  <c r="E164" i="5"/>
  <c r="P145" i="5"/>
  <c r="O145" i="5"/>
  <c r="L145" i="4" s="1"/>
  <c r="E145" i="5"/>
  <c r="Q95" i="5"/>
  <c r="O95" i="5"/>
  <c r="L95" i="4" s="1"/>
  <c r="P95" i="5"/>
  <c r="E95" i="5"/>
  <c r="E83" i="5"/>
  <c r="P83" i="5"/>
  <c r="O83" i="5"/>
  <c r="L83" i="4" s="1"/>
  <c r="Q54" i="5"/>
  <c r="E54" i="5"/>
  <c r="P54" i="5"/>
  <c r="O54" i="5"/>
  <c r="L54" i="4" s="1"/>
  <c r="O191" i="5"/>
  <c r="L191" i="4" s="1"/>
  <c r="E191" i="5"/>
  <c r="P191" i="5"/>
  <c r="P157" i="5"/>
  <c r="O157" i="5"/>
  <c r="L157" i="4" s="1"/>
  <c r="E157" i="5"/>
  <c r="P128" i="5"/>
  <c r="Q128" i="5"/>
  <c r="O128" i="5"/>
  <c r="L128" i="4" s="1"/>
  <c r="E128" i="5"/>
  <c r="O60" i="5"/>
  <c r="L60" i="4" s="1"/>
  <c r="C14" i="6" s="1"/>
  <c r="P60" i="5"/>
  <c r="E60" i="5"/>
  <c r="L13" i="4"/>
  <c r="E107" i="5"/>
  <c r="P107" i="5"/>
  <c r="O107" i="5"/>
  <c r="L107" i="4" s="1"/>
  <c r="Q180" i="5"/>
  <c r="P180" i="5"/>
  <c r="O180" i="5"/>
  <c r="L180" i="4" s="1"/>
  <c r="E180" i="5"/>
  <c r="Q87" i="5"/>
  <c r="O87" i="5"/>
  <c r="L87" i="4" s="1"/>
  <c r="P87" i="5"/>
  <c r="E87" i="5"/>
  <c r="O71" i="5"/>
  <c r="L71" i="4" s="1"/>
  <c r="C25" i="6" s="1"/>
  <c r="Q71" i="5"/>
  <c r="P71" i="5"/>
  <c r="E71" i="5"/>
  <c r="O55" i="5"/>
  <c r="L55" i="4" s="1"/>
  <c r="C9" i="6" s="1"/>
  <c r="P55" i="5"/>
  <c r="E55" i="5"/>
  <c r="Q58" i="5"/>
  <c r="P58" i="5"/>
  <c r="O58" i="5"/>
  <c r="L58" i="4" s="1"/>
  <c r="C12" i="6" s="1"/>
  <c r="E58" i="5"/>
  <c r="Q188" i="5"/>
  <c r="P188" i="5"/>
  <c r="O188" i="5"/>
  <c r="L188" i="4" s="1"/>
  <c r="E188" i="5"/>
  <c r="O218" i="5"/>
  <c r="L218" i="4" s="1"/>
  <c r="E218" i="5"/>
  <c r="P218" i="5"/>
  <c r="Q133" i="5"/>
  <c r="O133" i="5"/>
  <c r="L133" i="4" s="1"/>
  <c r="P133" i="5"/>
  <c r="E133" i="5"/>
  <c r="P96" i="5"/>
  <c r="E96" i="5"/>
  <c r="Q96" i="5"/>
  <c r="O96" i="5"/>
  <c r="L96" i="4" s="1"/>
  <c r="P227" i="5"/>
  <c r="O227" i="5"/>
  <c r="L227" i="4" s="1"/>
  <c r="E227" i="5"/>
  <c r="Q182" i="5"/>
  <c r="P182" i="5"/>
  <c r="E182" i="5"/>
  <c r="O182" i="5"/>
  <c r="L182" i="4" s="1"/>
  <c r="P69" i="5"/>
  <c r="Q69" i="5"/>
  <c r="O69" i="5"/>
  <c r="L69" i="4" s="1"/>
  <c r="C23" i="6" s="1"/>
  <c r="E69" i="5"/>
  <c r="E154" i="5"/>
  <c r="Q154" i="5"/>
  <c r="P154" i="5"/>
  <c r="O154" i="5"/>
  <c r="L154" i="4" s="1"/>
  <c r="Q223" i="5"/>
  <c r="O223" i="5"/>
  <c r="L223" i="4" s="1"/>
  <c r="E223" i="5"/>
  <c r="P223" i="5"/>
  <c r="P153" i="5"/>
  <c r="E153" i="5"/>
  <c r="O153" i="5"/>
  <c r="L153" i="4" s="1"/>
  <c r="P187" i="5"/>
  <c r="O187" i="5"/>
  <c r="L187" i="4" s="1"/>
  <c r="E187" i="5"/>
  <c r="Q181" i="5"/>
  <c r="Q195" i="5"/>
  <c r="P220" i="5"/>
  <c r="O220" i="5"/>
  <c r="L220" i="4" s="1"/>
  <c r="E220" i="5"/>
  <c r="P120" i="5"/>
  <c r="Q120" i="5"/>
  <c r="O120" i="5"/>
  <c r="L120" i="4" s="1"/>
  <c r="E120" i="5"/>
  <c r="O155" i="5"/>
  <c r="L155" i="4" s="1"/>
  <c r="E155" i="5"/>
  <c r="Q155" i="5"/>
  <c r="P155" i="5"/>
  <c r="P93" i="5"/>
  <c r="O93" i="5"/>
  <c r="L93" i="4" s="1"/>
  <c r="Q93" i="5"/>
  <c r="E93" i="5"/>
  <c r="O79" i="5"/>
  <c r="L79" i="4" s="1"/>
  <c r="E79" i="5"/>
  <c r="P79" i="5"/>
  <c r="Q21" i="5"/>
  <c r="P114" i="5"/>
  <c r="O114" i="5"/>
  <c r="L114" i="4" s="1"/>
  <c r="E114" i="5"/>
  <c r="O231" i="5"/>
  <c r="L231" i="4" s="1"/>
  <c r="E231" i="5"/>
  <c r="P231" i="5"/>
  <c r="Q151" i="5"/>
  <c r="E151" i="5"/>
  <c r="P151" i="5"/>
  <c r="O151" i="5"/>
  <c r="L151" i="4" s="1"/>
  <c r="P122" i="5"/>
  <c r="O122" i="5"/>
  <c r="L122" i="4" s="1"/>
  <c r="E122" i="5"/>
  <c r="O74" i="5"/>
  <c r="L74" i="4" s="1"/>
  <c r="C28" i="6" s="1"/>
  <c r="E74" i="5"/>
  <c r="Q74" i="5"/>
  <c r="P74" i="5"/>
  <c r="Q27" i="5"/>
  <c r="O108" i="5"/>
  <c r="L108" i="4" s="1"/>
  <c r="E108" i="5"/>
  <c r="P108" i="5"/>
  <c r="L9" i="4"/>
  <c r="O202" i="5"/>
  <c r="L202" i="4" s="1"/>
  <c r="G64" i="1" s="1"/>
  <c r="E202" i="5"/>
  <c r="P202" i="5"/>
  <c r="Q134" i="5"/>
  <c r="P134" i="5"/>
  <c r="O134" i="5"/>
  <c r="L134" i="4" s="1"/>
  <c r="E134" i="5"/>
  <c r="Q105" i="5"/>
  <c r="P105" i="5"/>
  <c r="O105" i="5"/>
  <c r="L105" i="4" s="1"/>
  <c r="E105" i="5"/>
  <c r="Q66" i="5"/>
  <c r="P66" i="5"/>
  <c r="E66" i="5"/>
  <c r="O66" i="5"/>
  <c r="L66" i="4" s="1"/>
  <c r="C20" i="6" s="1"/>
  <c r="O124" i="5"/>
  <c r="L124" i="4" s="1"/>
  <c r="E124" i="5"/>
  <c r="P124" i="5"/>
  <c r="Q102" i="5"/>
  <c r="P102" i="5"/>
  <c r="E102" i="5"/>
  <c r="O102" i="5"/>
  <c r="L102" i="4" s="1"/>
  <c r="Q80" i="5"/>
  <c r="E99" i="5"/>
  <c r="P99" i="5"/>
  <c r="O99" i="5"/>
  <c r="L99" i="4" s="1"/>
  <c r="P179" i="5"/>
  <c r="O179" i="5"/>
  <c r="L179" i="4" s="1"/>
  <c r="E179" i="5"/>
  <c r="Q179" i="5"/>
  <c r="O152" i="5"/>
  <c r="L152" i="4" s="1"/>
  <c r="P152" i="5"/>
  <c r="Q152" i="5"/>
  <c r="E152" i="5"/>
  <c r="E17" i="12"/>
  <c r="A6" i="1"/>
  <c r="Q158" i="5"/>
  <c r="P158" i="5"/>
  <c r="O158" i="5"/>
  <c r="L158" i="4" s="1"/>
  <c r="E158" i="5"/>
  <c r="O116" i="5"/>
  <c r="L116" i="4" s="1"/>
  <c r="E116" i="5"/>
  <c r="P116" i="5"/>
  <c r="H47" i="1"/>
  <c r="E233" i="5"/>
  <c r="Q233" i="5"/>
  <c r="P233" i="5"/>
  <c r="O233" i="5"/>
  <c r="L233" i="4" s="1"/>
  <c r="E217" i="5"/>
  <c r="Q217" i="5"/>
  <c r="P217" i="5"/>
  <c r="O217" i="5"/>
  <c r="L217" i="4" s="1"/>
  <c r="P235" i="5"/>
  <c r="O235" i="5"/>
  <c r="L235" i="4" s="1"/>
  <c r="E235" i="5"/>
  <c r="P208" i="5"/>
  <c r="O208" i="5"/>
  <c r="L208" i="4" s="1"/>
  <c r="E208" i="5"/>
  <c r="Q221" i="5"/>
  <c r="P221" i="5"/>
  <c r="O221" i="5"/>
  <c r="L221" i="4" s="1"/>
  <c r="E221" i="5"/>
  <c r="P126" i="5"/>
  <c r="E126" i="5"/>
  <c r="O126" i="5"/>
  <c r="L126" i="4" s="1"/>
  <c r="P192" i="5"/>
  <c r="O192" i="5"/>
  <c r="L192" i="4" s="1"/>
  <c r="E192" i="5"/>
  <c r="E161" i="5"/>
  <c r="P161" i="5"/>
  <c r="O161" i="5"/>
  <c r="L161" i="4" s="1"/>
  <c r="Q65" i="5"/>
  <c r="P65" i="5"/>
  <c r="O65" i="5"/>
  <c r="L65" i="4" s="1"/>
  <c r="C19" i="6" s="1"/>
  <c r="E65" i="5"/>
  <c r="Q35" i="5"/>
  <c r="Q206" i="5"/>
  <c r="P206" i="5"/>
  <c r="E206" i="5"/>
  <c r="O206" i="5"/>
  <c r="L206" i="4" s="1"/>
  <c r="Q175" i="5"/>
  <c r="O175" i="5"/>
  <c r="L175" i="4" s="1"/>
  <c r="E175" i="5"/>
  <c r="P175" i="5"/>
  <c r="Q52" i="5"/>
  <c r="Q48" i="5"/>
  <c r="Q44" i="5"/>
  <c r="Q40" i="5"/>
  <c r="Q30" i="5"/>
  <c r="O183" i="5"/>
  <c r="L183" i="4" s="1"/>
  <c r="E183" i="5"/>
  <c r="P183" i="5"/>
  <c r="E91" i="5"/>
  <c r="O91" i="5"/>
  <c r="L91" i="4" s="1"/>
  <c r="Q91" i="5"/>
  <c r="P91" i="5"/>
  <c r="P172" i="5"/>
  <c r="O172" i="5"/>
  <c r="L172" i="4" s="1"/>
  <c r="E172" i="5"/>
  <c r="P171" i="5"/>
  <c r="O171" i="5"/>
  <c r="L171" i="4" s="1"/>
  <c r="E171" i="5"/>
  <c r="Q171" i="5"/>
  <c r="E159" i="5"/>
  <c r="P159" i="5"/>
  <c r="O159" i="5"/>
  <c r="L159" i="4" s="1"/>
  <c r="P61" i="5"/>
  <c r="O61" i="5"/>
  <c r="L61" i="4" s="1"/>
  <c r="C15" i="6" s="1"/>
  <c r="E61" i="5"/>
  <c r="P174" i="5"/>
  <c r="E174" i="5"/>
  <c r="O174" i="5"/>
  <c r="L174" i="4" s="1"/>
  <c r="O139" i="5"/>
  <c r="L139" i="4" s="1"/>
  <c r="E139" i="5"/>
  <c r="P139" i="5"/>
  <c r="Q139" i="5"/>
  <c r="O186" i="5"/>
  <c r="L186" i="4" s="1"/>
  <c r="E186" i="5"/>
  <c r="Q186" i="5"/>
  <c r="P186" i="5"/>
  <c r="P110" i="5"/>
  <c r="E110" i="5"/>
  <c r="O110" i="5"/>
  <c r="L110" i="4" s="1"/>
  <c r="P212" i="5"/>
  <c r="O212" i="5"/>
  <c r="L212" i="4" s="1"/>
  <c r="E212" i="5"/>
  <c r="P176" i="5"/>
  <c r="O176" i="5"/>
  <c r="L176" i="4" s="1"/>
  <c r="E176" i="5"/>
  <c r="Q176" i="5"/>
  <c r="P106" i="5"/>
  <c r="O106" i="5"/>
  <c r="L106" i="4" s="1"/>
  <c r="E106" i="5"/>
  <c r="O119" i="5"/>
  <c r="L119" i="4" s="1"/>
  <c r="P119" i="5"/>
  <c r="E119" i="5"/>
  <c r="O100" i="5"/>
  <c r="L100" i="4" s="1"/>
  <c r="E100" i="5"/>
  <c r="Q100" i="5"/>
  <c r="P100" i="5"/>
  <c r="P26" i="5"/>
  <c r="O26" i="5"/>
  <c r="L26" i="4" s="1"/>
  <c r="G46" i="1" s="1"/>
  <c r="E26" i="5"/>
  <c r="O199" i="5"/>
  <c r="L199" i="4" s="1"/>
  <c r="E199" i="5"/>
  <c r="P199" i="5"/>
  <c r="P150" i="5"/>
  <c r="E150" i="5"/>
  <c r="O150" i="5"/>
  <c r="L150" i="4" s="1"/>
  <c r="O131" i="5"/>
  <c r="L131" i="4" s="1"/>
  <c r="E131" i="5"/>
  <c r="Q131" i="5"/>
  <c r="P131" i="5"/>
  <c r="O215" i="5"/>
  <c r="L215" i="4" s="1"/>
  <c r="E215" i="5"/>
  <c r="P215" i="5"/>
  <c r="O226" i="5"/>
  <c r="L226" i="4" s="1"/>
  <c r="E226" i="5"/>
  <c r="Q226" i="5"/>
  <c r="P226" i="5"/>
  <c r="P140" i="5"/>
  <c r="O140" i="5"/>
  <c r="L140" i="4" s="1"/>
  <c r="Q140" i="5"/>
  <c r="E140" i="5"/>
  <c r="E121" i="5"/>
  <c r="P121" i="5"/>
  <c r="O121" i="5"/>
  <c r="L121" i="4" s="1"/>
  <c r="P94" i="5"/>
  <c r="E94" i="5"/>
  <c r="O94" i="5"/>
  <c r="L94" i="4" s="1"/>
  <c r="Q149" i="5"/>
  <c r="P149" i="5"/>
  <c r="O149" i="5"/>
  <c r="L149" i="4" s="1"/>
  <c r="E149" i="5"/>
  <c r="P211" i="5"/>
  <c r="O211" i="5"/>
  <c r="L211" i="4" s="1"/>
  <c r="E211" i="5"/>
  <c r="Q211" i="5"/>
  <c r="P57" i="5"/>
  <c r="O57" i="5"/>
  <c r="L57" i="4" s="1"/>
  <c r="C11" i="6" s="1"/>
  <c r="E57" i="5"/>
  <c r="P230" i="5"/>
  <c r="E230" i="5"/>
  <c r="O230" i="5"/>
  <c r="L230" i="4" s="1"/>
  <c r="P232" i="5"/>
  <c r="O232" i="5"/>
  <c r="L232" i="4" s="1"/>
  <c r="E232" i="5"/>
  <c r="Q232" i="5"/>
  <c r="P213" i="5"/>
  <c r="O213" i="5"/>
  <c r="L213" i="4" s="1"/>
  <c r="E213" i="5"/>
  <c r="E70" i="5"/>
  <c r="P70" i="5"/>
  <c r="O70" i="5"/>
  <c r="L70" i="4" s="1"/>
  <c r="C24" i="6" s="1"/>
  <c r="O210" i="5"/>
  <c r="L210" i="4" s="1"/>
  <c r="E210" i="5"/>
  <c r="Q210" i="5"/>
  <c r="P210" i="5"/>
  <c r="P132" i="5"/>
  <c r="Q132" i="5"/>
  <c r="O132" i="5"/>
  <c r="L132" i="4" s="1"/>
  <c r="E132" i="5"/>
  <c r="P81" i="5"/>
  <c r="O81" i="5"/>
  <c r="L81" i="4" s="1"/>
  <c r="E81" i="5"/>
  <c r="E167" i="5"/>
  <c r="P167" i="5"/>
  <c r="O167" i="5"/>
  <c r="L167" i="4" s="1"/>
  <c r="E138" i="5"/>
  <c r="P138" i="5"/>
  <c r="O138" i="5"/>
  <c r="L138" i="4" s="1"/>
  <c r="E67" i="5"/>
  <c r="O67" i="5"/>
  <c r="L67" i="4" s="1"/>
  <c r="C21" i="6" s="1"/>
  <c r="P67" i="5"/>
  <c r="Q18" i="5"/>
  <c r="Q10" i="5"/>
  <c r="P130" i="5"/>
  <c r="O130" i="5"/>
  <c r="L130" i="4" s="1"/>
  <c r="E130" i="5"/>
  <c r="P144" i="5"/>
  <c r="E144" i="5"/>
  <c r="O144" i="5"/>
  <c r="L144" i="4" s="1"/>
  <c r="P125" i="5"/>
  <c r="O125" i="5"/>
  <c r="L125" i="4" s="1"/>
  <c r="E125" i="5"/>
  <c r="L37" i="4"/>
  <c r="E75" i="5"/>
  <c r="P75" i="5"/>
  <c r="O75" i="5"/>
  <c r="L75" i="4" s="1"/>
  <c r="Q62" i="5"/>
  <c r="E62" i="5"/>
  <c r="P62" i="5"/>
  <c r="O62" i="5"/>
  <c r="L62" i="4" s="1"/>
  <c r="C16" i="6" s="1"/>
  <c r="E59" i="5"/>
  <c r="P59" i="5"/>
  <c r="O59" i="5"/>
  <c r="L59" i="4" s="1"/>
  <c r="C13" i="6" s="1"/>
  <c r="O168" i="5"/>
  <c r="L168" i="4" s="1"/>
  <c r="P168" i="5"/>
  <c r="E168" i="5"/>
  <c r="P112" i="5"/>
  <c r="O112" i="5"/>
  <c r="L112" i="4" s="1"/>
  <c r="E112" i="5"/>
  <c r="Q228" i="5"/>
  <c r="P228" i="5"/>
  <c r="O228" i="5"/>
  <c r="L228" i="4" s="1"/>
  <c r="E228" i="5"/>
  <c r="O143" i="5"/>
  <c r="L143" i="4" s="1"/>
  <c r="E143" i="5"/>
  <c r="P143" i="5"/>
  <c r="Q190" i="5"/>
  <c r="P190" i="5"/>
  <c r="E190" i="5"/>
  <c r="O190" i="5"/>
  <c r="L190" i="4" s="1"/>
  <c r="Q201" i="5"/>
  <c r="Q189" i="5"/>
  <c r="P236" i="5"/>
  <c r="O236" i="5"/>
  <c r="L236" i="4" s="1"/>
  <c r="E236" i="5"/>
  <c r="P204" i="5"/>
  <c r="O204" i="5"/>
  <c r="L204" i="4" s="1"/>
  <c r="E204" i="5"/>
  <c r="Q207" i="5"/>
  <c r="O207" i="5"/>
  <c r="L207" i="4" s="1"/>
  <c r="E207" i="5"/>
  <c r="P207" i="5"/>
  <c r="P142" i="5"/>
  <c r="O142" i="5"/>
  <c r="L142" i="4" s="1"/>
  <c r="E142" i="5"/>
  <c r="P101" i="5"/>
  <c r="O101" i="5"/>
  <c r="L101" i="4" s="1"/>
  <c r="Q101" i="5"/>
  <c r="E101" i="5"/>
  <c r="O170" i="5"/>
  <c r="L170" i="4" s="1"/>
  <c r="E170" i="5"/>
  <c r="Q170" i="5"/>
  <c r="P170" i="5"/>
  <c r="P98" i="5"/>
  <c r="O98" i="5"/>
  <c r="L98" i="4" s="1"/>
  <c r="E98" i="5"/>
  <c r="O36" i="5"/>
  <c r="L36" i="4" s="1"/>
  <c r="I47" i="1" s="1"/>
  <c r="Q36" i="5"/>
  <c r="P36" i="5"/>
  <c r="E36" i="5"/>
  <c r="O111" i="5"/>
  <c r="L111" i="4" s="1"/>
  <c r="P111" i="5"/>
  <c r="E111" i="5"/>
  <c r="Q42" i="5"/>
  <c r="Q24" i="5"/>
  <c r="Q16" i="5"/>
  <c r="P8" i="5"/>
  <c r="O8" i="5"/>
  <c r="E8" i="5"/>
  <c r="Q8" i="5"/>
  <c r="E115" i="5"/>
  <c r="P115" i="5"/>
  <c r="O115" i="5"/>
  <c r="L115" i="4" s="1"/>
  <c r="O234" i="5"/>
  <c r="L234" i="4" s="1"/>
  <c r="E234" i="5"/>
  <c r="Q234" i="5"/>
  <c r="P234" i="5"/>
  <c r="O92" i="5"/>
  <c r="L92" i="4" s="1"/>
  <c r="E92" i="5"/>
  <c r="Q92" i="5"/>
  <c r="P92" i="5"/>
  <c r="Q166" i="5"/>
  <c r="P166" i="5"/>
  <c r="O166" i="5"/>
  <c r="L166" i="4" s="1"/>
  <c r="E166" i="5"/>
  <c r="O147" i="5"/>
  <c r="L147" i="4" s="1"/>
  <c r="E147" i="5"/>
  <c r="Q147" i="5"/>
  <c r="P147" i="5"/>
  <c r="Q97" i="5"/>
  <c r="P97" i="5"/>
  <c r="O97" i="5"/>
  <c r="L97" i="4" s="1"/>
  <c r="E97" i="5"/>
  <c r="O162" i="5"/>
  <c r="L162" i="4" s="1"/>
  <c r="E162" i="5"/>
  <c r="Q162" i="5"/>
  <c r="P162" i="5"/>
  <c r="P156" i="5"/>
  <c r="O156" i="5"/>
  <c r="L156" i="4" s="1"/>
  <c r="E156" i="5"/>
  <c r="Q156" i="5"/>
  <c r="P137" i="5"/>
  <c r="E137" i="5"/>
  <c r="O137" i="5"/>
  <c r="L137" i="4" s="1"/>
  <c r="P118" i="5"/>
  <c r="E118" i="5"/>
  <c r="O118" i="5"/>
  <c r="L118" i="4" s="1"/>
  <c r="P89" i="5"/>
  <c r="O89" i="5"/>
  <c r="L89" i="4" s="1"/>
  <c r="E89" i="5"/>
  <c r="E146" i="5"/>
  <c r="O146" i="5"/>
  <c r="L146" i="4" s="1"/>
  <c r="Q146" i="5"/>
  <c r="P146" i="5"/>
  <c r="P11" i="5"/>
  <c r="O11" i="5"/>
  <c r="L11" i="4" s="1"/>
  <c r="E11" i="5"/>
  <c r="Q88" i="5"/>
  <c r="G56" i="1" l="1"/>
  <c r="K56" i="1"/>
  <c r="I56" i="1"/>
  <c r="H56" i="1"/>
  <c r="K60" i="1"/>
  <c r="I60" i="1"/>
  <c r="H60" i="1"/>
  <c r="G60" i="1"/>
  <c r="Q143" i="5"/>
  <c r="Q138" i="5"/>
  <c r="Q11" i="5"/>
  <c r="Q89" i="5"/>
  <c r="Q137" i="5"/>
  <c r="H57" i="1"/>
  <c r="G57" i="1"/>
  <c r="K57" i="1"/>
  <c r="I57" i="1"/>
  <c r="Q112" i="5"/>
  <c r="Q59" i="5"/>
  <c r="Q75" i="5"/>
  <c r="Q81" i="5"/>
  <c r="Q213" i="5"/>
  <c r="Q230" i="5"/>
  <c r="Q94" i="5"/>
  <c r="Q215" i="5"/>
  <c r="Q150" i="5"/>
  <c r="Q26" i="5"/>
  <c r="Q119" i="5"/>
  <c r="Q110" i="5"/>
  <c r="Q161" i="5"/>
  <c r="Q208" i="5"/>
  <c r="G47" i="1"/>
  <c r="I59" i="1"/>
  <c r="H59" i="1"/>
  <c r="G59" i="1"/>
  <c r="K59" i="1"/>
  <c r="Q79" i="5"/>
  <c r="Q220" i="5"/>
  <c r="Q153" i="5"/>
  <c r="Q218" i="5"/>
  <c r="K61" i="1"/>
  <c r="I61" i="1"/>
  <c r="H61" i="1"/>
  <c r="G61" i="1"/>
  <c r="Q60" i="5"/>
  <c r="C8" i="6"/>
  <c r="H49" i="1"/>
  <c r="G49" i="1"/>
  <c r="K49" i="1"/>
  <c r="I49" i="1"/>
  <c r="Q123" i="5"/>
  <c r="H65" i="1"/>
  <c r="G65" i="1"/>
  <c r="K65" i="1"/>
  <c r="I65" i="1"/>
  <c r="Q178" i="5"/>
  <c r="Q219" i="5"/>
  <c r="H46" i="1"/>
  <c r="L46" i="1" s="1"/>
  <c r="Q200" i="5"/>
  <c r="H64" i="1"/>
  <c r="L64" i="1" s="1"/>
  <c r="Q144" i="5"/>
  <c r="Q67" i="5"/>
  <c r="Q126" i="5"/>
  <c r="K47" i="1"/>
  <c r="K52" i="1"/>
  <c r="I52" i="1"/>
  <c r="H52" i="1"/>
  <c r="G52" i="1"/>
  <c r="Q113" i="5"/>
  <c r="K46" i="1"/>
  <c r="Q10" i="13"/>
  <c r="L8" i="4"/>
  <c r="Q111" i="5"/>
  <c r="Q98" i="5"/>
  <c r="Q236" i="5"/>
  <c r="K64" i="1"/>
  <c r="Q130" i="5"/>
  <c r="Q235" i="5"/>
  <c r="Q116" i="5"/>
  <c r="Q114" i="5"/>
  <c r="Q187" i="5"/>
  <c r="Q227" i="5"/>
  <c r="Q157" i="5"/>
  <c r="Q164" i="5"/>
  <c r="H63" i="1"/>
  <c r="K63" i="1"/>
  <c r="I63" i="1"/>
  <c r="G63" i="1"/>
  <c r="Q11" i="13"/>
  <c r="W3" i="13" s="1"/>
  <c r="I64" i="1"/>
  <c r="Q168" i="5"/>
  <c r="Q125" i="5"/>
  <c r="Q167" i="5"/>
  <c r="Q70" i="5"/>
  <c r="Q57" i="5"/>
  <c r="Q121" i="5"/>
  <c r="K55" i="1"/>
  <c r="I55" i="1"/>
  <c r="H55" i="1"/>
  <c r="G55" i="1"/>
  <c r="Q199" i="5"/>
  <c r="Q106" i="5"/>
  <c r="Q212" i="5"/>
  <c r="K62" i="1"/>
  <c r="I62" i="1"/>
  <c r="H62" i="1"/>
  <c r="G62" i="1"/>
  <c r="Q174" i="5"/>
  <c r="Q159" i="5"/>
  <c r="Q172" i="5"/>
  <c r="Q183" i="5"/>
  <c r="Q192" i="5"/>
  <c r="Q108" i="5"/>
  <c r="Q83" i="5"/>
  <c r="Q145" i="5"/>
  <c r="Q63" i="5"/>
  <c r="Q184" i="5"/>
  <c r="Q214" i="5"/>
  <c r="Q103" i="5"/>
  <c r="Q117" i="5"/>
  <c r="Q224" i="5"/>
  <c r="K53" i="1"/>
  <c r="I53" i="1"/>
  <c r="H53" i="1"/>
  <c r="G53" i="1"/>
  <c r="Q55" i="5"/>
  <c r="I51" i="1"/>
  <c r="H51" i="1"/>
  <c r="K51" i="1"/>
  <c r="G51" i="1"/>
  <c r="Q107" i="5"/>
  <c r="Q165" i="5"/>
  <c r="I67" i="1"/>
  <c r="H67" i="1"/>
  <c r="G67" i="1"/>
  <c r="K67" i="1"/>
  <c r="K68" i="1"/>
  <c r="I68" i="1"/>
  <c r="H68" i="1"/>
  <c r="G68" i="1"/>
  <c r="Q127" i="5"/>
  <c r="Q68" i="5"/>
  <c r="K54" i="1"/>
  <c r="G54" i="1"/>
  <c r="I54" i="1"/>
  <c r="H54" i="1"/>
  <c r="Q118" i="5"/>
  <c r="I50" i="1"/>
  <c r="H50" i="1"/>
  <c r="G50" i="1"/>
  <c r="K50" i="1"/>
  <c r="Q115" i="5"/>
  <c r="Q142" i="5"/>
  <c r="Q204" i="5"/>
  <c r="I66" i="1"/>
  <c r="H66" i="1"/>
  <c r="G66" i="1"/>
  <c r="K66" i="1"/>
  <c r="Q61" i="5"/>
  <c r="Q99" i="5"/>
  <c r="Q124" i="5"/>
  <c r="Q202" i="5"/>
  <c r="Q122" i="5"/>
  <c r="Q231" i="5"/>
  <c r="I58" i="1"/>
  <c r="K58" i="1"/>
  <c r="H58" i="1"/>
  <c r="G58" i="1"/>
  <c r="Q191" i="5"/>
  <c r="Q64" i="5"/>
  <c r="Q136" i="5"/>
  <c r="L48" i="1"/>
  <c r="J48" i="1"/>
  <c r="L62" i="1" l="1"/>
  <c r="J62" i="1"/>
  <c r="J59" i="1"/>
  <c r="L59" i="1"/>
  <c r="L61" i="1"/>
  <c r="J61" i="1"/>
  <c r="J51" i="1"/>
  <c r="L51" i="1"/>
  <c r="L68" i="1"/>
  <c r="J68" i="1"/>
  <c r="L56" i="1"/>
  <c r="J56" i="1"/>
  <c r="J58" i="1"/>
  <c r="L58" i="1"/>
  <c r="L63" i="1"/>
  <c r="J63" i="1"/>
  <c r="Q20" i="13"/>
  <c r="Q5" i="13"/>
  <c r="Q3" i="13"/>
  <c r="Q4" i="13"/>
  <c r="Q6" i="13"/>
  <c r="Q21" i="13"/>
  <c r="K45" i="1"/>
  <c r="I45" i="1"/>
  <c r="H45" i="1"/>
  <c r="G45" i="1"/>
  <c r="J49" i="1"/>
  <c r="L49" i="1"/>
  <c r="J47" i="1"/>
  <c r="L47" i="1"/>
  <c r="L60" i="1"/>
  <c r="J60" i="1"/>
  <c r="J64" i="1"/>
  <c r="L52" i="1"/>
  <c r="J52" i="1"/>
  <c r="L54" i="1"/>
  <c r="J54" i="1"/>
  <c r="J67" i="1"/>
  <c r="L67" i="1"/>
  <c r="W2" i="13"/>
  <c r="G15" i="1"/>
  <c r="J57" i="1"/>
  <c r="L57" i="1"/>
  <c r="J50" i="1"/>
  <c r="L50" i="1"/>
  <c r="J46" i="1"/>
  <c r="L55" i="1"/>
  <c r="J55" i="1"/>
  <c r="J66" i="1"/>
  <c r="L66" i="1"/>
  <c r="L53" i="1"/>
  <c r="J53" i="1"/>
  <c r="J65" i="1"/>
  <c r="L65" i="1"/>
  <c r="T5" i="13" l="1"/>
  <c r="Q15" i="13"/>
  <c r="G10" i="1" s="1"/>
  <c r="T3" i="13"/>
  <c r="E21" i="12"/>
  <c r="T2" i="13"/>
  <c r="Q14" i="13"/>
  <c r="Q7" i="13"/>
  <c r="T6" i="13" s="1"/>
  <c r="J45" i="1"/>
  <c r="L45" i="1"/>
  <c r="T4" i="13"/>
  <c r="E19" i="12" l="1"/>
  <c r="D10" i="1"/>
  <c r="D15" i="1"/>
  <c r="E23" i="12"/>
</calcChain>
</file>

<file path=xl/sharedStrings.xml><?xml version="1.0" encoding="utf-8"?>
<sst xmlns="http://schemas.openxmlformats.org/spreadsheetml/2006/main" count="4934" uniqueCount="1231">
  <si>
    <t>CARRELLI TELESCOPICI | CHECKLIST DI VERIFICA</t>
  </si>
  <si>
    <t>Controllo aziendale documentato • PR-CT-01 • Fissi e rotativi • Edizione 2026</t>
  </si>
  <si>
    <t>CONTROLLI</t>
  </si>
  <si>
    <t>COPERTURA VERIFICATA</t>
  </si>
  <si>
    <t>CONFORMI / PERIMETRO</t>
  </si>
  <si>
    <t>NC INIZIALI</t>
  </si>
  <si>
    <t>RILIEVI SICUREZZA</t>
  </si>
  <si>
    <t>DA VERIFICARE</t>
  </si>
  <si>
    <t>AZIONI CHIUSE</t>
  </si>
  <si>
    <t>SCADENZE CRITICHE</t>
  </si>
  <si>
    <t>Il cruscotto misura ciò che è registrato, non certifica la sicurezza. NV, dati mancanti e NA non motivati non diventano conformità. Nessun indice favorevole compensa un rilievo di sicurezza.</t>
  </si>
  <si>
    <t>COPERTURA PER AMBITO | STESSI ID DELLA PROCEDURA A01–A24</t>
  </si>
  <si>
    <t>Cod.</t>
  </si>
  <si>
    <t>Ambito</t>
  </si>
  <si>
    <t>Totale</t>
  </si>
  <si>
    <t>C / riesame</t>
  </si>
  <si>
    <t>NC</t>
  </si>
  <si>
    <t>NV</t>
  </si>
  <si>
    <t>Da compilare</t>
  </si>
  <si>
    <t>NA</t>
  </si>
  <si>
    <t>Copertura</t>
  </si>
  <si>
    <t>A01</t>
  </si>
  <si>
    <t>Adozione e responsabilità</t>
  </si>
  <si>
    <t>A02</t>
  </si>
  <si>
    <t>Identità e limiti tecnici</t>
  </si>
  <si>
    <t>A03</t>
  </si>
  <si>
    <t>Accettazione e noleggio</t>
  </si>
  <si>
    <t>A04</t>
  </si>
  <si>
    <t>Operatori e addestramento</t>
  </si>
  <si>
    <t>A05</t>
  </si>
  <si>
    <t>Controlli pre-utilizzo</t>
  </si>
  <si>
    <t>A06</t>
  </si>
  <si>
    <t>Sito, appoggi e interferenze</t>
  </si>
  <si>
    <t>A07</t>
  </si>
  <si>
    <t>Piano e diagramma di portata</t>
  </si>
  <si>
    <t>A08</t>
  </si>
  <si>
    <t>Compatibilità e cambio accessorio</t>
  </si>
  <si>
    <t>A09</t>
  </si>
  <si>
    <t>Carichi sospesi e imbracature</t>
  </si>
  <si>
    <t>A10</t>
  </si>
  <si>
    <t>Persone e recupero dedicato</t>
  </si>
  <si>
    <t>A11</t>
  </si>
  <si>
    <t>Briefing e comunicazioni</t>
  </si>
  <si>
    <t>A12</t>
  </si>
  <si>
    <t>Fine turno e consegne</t>
  </si>
  <si>
    <t>A13</t>
  </si>
  <si>
    <t>Manutenzione programmata</t>
  </si>
  <si>
    <t>A14</t>
  </si>
  <si>
    <t>Controlli competenti</t>
  </si>
  <si>
    <t>A15</t>
  </si>
  <si>
    <t>Isolamento delle energie</t>
  </si>
  <si>
    <t>A16</t>
  </si>
  <si>
    <t>Anomalie e ritorno in servizio</t>
  </si>
  <si>
    <t>A17</t>
  </si>
  <si>
    <t>CIVA e scadenze verifiche</t>
  </si>
  <si>
    <t>A18</t>
  </si>
  <si>
    <t>Preparazione verifica periodica</t>
  </si>
  <si>
    <t>A19</t>
  </si>
  <si>
    <t>Integrità e vita residua</t>
  </si>
  <si>
    <t>A20</t>
  </si>
  <si>
    <t>Incidenti e quasi incidenti</t>
  </si>
  <si>
    <t>A21</t>
  </si>
  <si>
    <t>Emergenze ed esercitazioni</t>
  </si>
  <si>
    <t>A22</t>
  </si>
  <si>
    <t>Audit ed efficacia</t>
  </si>
  <si>
    <t>A23</t>
  </si>
  <si>
    <t>Modifiche e trasferimenti</t>
  </si>
  <si>
    <t>A24</t>
  </si>
  <si>
    <t>Distribuzione e riesame</t>
  </si>
  <si>
    <t>COPERTURA = (C + C dopo riesame + NC + NA validati) / totale. CONFORMI / PERIMETRO = (C + C dopo riesame) / (totale − NA validati). Gli incompleti restano nel denominatore. I riepiloghi comprendono tutte le righe, anche quando la tabella è filtrata.</t>
  </si>
  <si>
    <t>GUIDA OPERATIVA | COME USARE LA CHECKLIST</t>
  </si>
  <si>
    <t>Una copia per macchina, configurazione e sessione di verifica. File XLSX senza macro.</t>
  </si>
  <si>
    <t>01 | Definire la sessione</t>
  </si>
  <si>
    <t>Compilare Anagrafica: azienda, sito, ID, data, macchina, configurazione e responsabili. Confermare le funzioni presenti e l'adozione dei criteri. I valori tecnici della sezione inferiore devono provenire dal manuale reale. Non è sufficiente indicare il solo marchio.</t>
  </si>
  <si>
    <t>02 | Registrare i riscontri</t>
  </si>
  <si>
    <t>Compilare le celle azzurre E:H di Checklist: esito, evidenza o motivo NA, data effettiva e verificatore. Gli altri campi guidano il controllo o calcolano lo stato. Filtrare per ambito A01–A24, rilevanza o esito. I riepiloghi includono tutte le righe, anche filtrate.</t>
  </si>
  <si>
    <t>03 | Distinguere gli esiti</t>
  </si>
  <si>
    <t>C = criterio riscontrato favorevolmente. NC = criterio non soddisfatto. NV = requisito non ancora verificato. NA = requisito realmente non applicabile, con motivazione. La mancata conoscenza non è NA. Le righe core non escludibili sono segnalate in Catalogo.</t>
  </si>
  <si>
    <t>04 | Interpretare la validazione</t>
  </si>
  <si>
    <t>Un C senza evidenza, data e verificatore è INCOMPLETO. Una data futura o non numerica non è accettata. Un NA su un requisito non escludibile diventa NA NON AMMESSO. La cella vuota resta DA COMPILARE. Nessuna risposta è preimpostata come favorevole.</t>
  </si>
  <si>
    <t>05 | Gestire un rilievo</t>
  </si>
  <si>
    <t>Seguire il collegamento Apri ID verso Azioni. Riportare azione decisa, incaricato, apertura, termine e stato. Per rilievi di sicurezza, applicare il fermo dell'attività pertinente e le procedure reali; il file non sostituisce segregazione, isolamento o comunicazioni.</t>
  </si>
  <si>
    <t>06 | Chiudere con evidenze</t>
  </si>
  <si>
    <t>Chiusa non basta. Servono evidenza del ripristino, verificatore dell'efficacia, data valida, esito riesame C e dati dell'azione completi. Soltanto CHIUSA VERIFICATA aggiorna l'esito corrente a C dopo riesame. L'esito iniziale NC/NV rimane visibile. Non sovrascriverlo.</t>
  </si>
  <si>
    <t>07 | Leggere gli indicatori</t>
  </si>
  <si>
    <t>Copertura verificata = (C + C dopo riesame + NC + NA validati) / totale. I NV non sono controlli verificati. Conformi / perimetro = (C + C dopo riesame) / (totale − NA validati). Incompleti e NV restano nel denominatore. Non è una percentuale di sicurezza.</t>
  </si>
  <si>
    <t>08 | Comprendere lo stato sintetico</t>
  </si>
  <si>
    <t>STOP prevale in presenza di NC/NV di sicurezza registrati o scadenze critiche. Seguono dati di sessione mancanti, verifiche incomplete, anagrafiche non documentate e rilievi aperti. Anche NESSUN RILIEVO REGISTRATO richiede la decisione del responsabile; non autorizza automaticamente l'uso.</t>
  </si>
  <si>
    <t>09 | Usare Scadenze</t>
  </si>
  <si>
    <t>Per ogni attività dichiarare Si/No/Da definire. Inserire fonte, responsabile, evidenza e scadenza documentata oppure data base e intervallo applicabile. Le esclusioni richiedono motivazione; la verifica annuale SC-01 non è escludibile nel perimetro ordinario di questo modello.</t>
  </si>
  <si>
    <t>10 | Gestire il contatore</t>
  </si>
  <si>
    <t>Per manutenzioni a ore, inserire la lettura attuale in Anagrafica C19 e la soglia documentata oppure ore ultimo intervento più intervallo. I limiti provengono dal manuale. Con tempo e ore coesistenti il foglio segnala il primo limite raggiunto: verificare sempre il criterio effettivo del fabbricante.</t>
  </si>
  <si>
    <t>11 | Data di analisi e avvisi</t>
  </si>
  <si>
    <t>Anagrafica K8 usa la data odierna salvo una data di analisi esplicita K7. Per una copia storica fissare la data pertinente. I preavvisi di 60/30 giorni e 50 ore sono parametri gestionali modificabili: non sono proroghe, margini legali o frequenze di manutenzione.</t>
  </si>
  <si>
    <t>12 | Operatori e accessori</t>
  </si>
  <si>
    <t>Compilare almeno l'operatore assegnato e l'accessorio in uso nella sessione. Esaminare categorie, attestati, addestramento e autorizzazione; la categoria generica non certifica la competenza. Non raccogliere diagnosi. Per gli accessori acquisire la compatibilità dell'insieme e il diagramma pertinente.</t>
  </si>
  <si>
    <t>13 | Preuso e piano di manovra</t>
  </si>
  <si>
    <t>Preuso è la vista dei 21 controlli A05: le modifiche si effettuano sempre in Checklist tramite il collegamento. Piano_manovra confronta soltanto carico e portata trascritti dal diagramma, senza calcolare stabilità o terreni. Un valore favorevole non prova l'ammissibilità dell'intera operazione.</t>
  </si>
  <si>
    <t>14 | Evidenze e riepilogo interno</t>
  </si>
  <si>
    <t>Registrare documenti, fotografie e rapporti in Evidenze con riferimenti ID. Il percorso non incorpora né garantisce disponibilità del file. Verbale raccoglie il riepilogo e spazi per una decisione motivata; non sostituisce verbali ufficiali, provvedimenti o verifiche dell'Allegato VII.</t>
  </si>
  <si>
    <t>15 | Conservare lo storico</t>
  </si>
  <si>
    <t>Salvare con nome una copia per ogni nuova macchina/configurazione/data. Conservare la sessione chiusa con i documenti probatori e la versione approvata. Nessuna macro esegue archiviazione, backup, firma o notifiche automatiche. La cartella non dispone di audit trail immodificabile.</t>
  </si>
  <si>
    <t>16 | Personalizzare con controllo</t>
  </si>
  <si>
    <t>I 230 criteri coprono la procedura, non ogni prescrizione di ogni macchina. Rilevanza, azioni suggerite e NA ammesso sono proposte da validare. Mantenere ID univoci e ordinare intere tabelle, non singole colonne. Modifiche ai criteri o aggiunte oltre i range predisposti richiedono aggiornamento delle formule e nuovo collaudo.</t>
  </si>
  <si>
    <t>17 | Separare controllo e verifica di legge</t>
  </si>
  <si>
    <t>I controlli interni, la manutenzione e le verifiche periodiche sono attività diverse. La checklist non è un certificato CE, un giudizio di vita residua o una verifica del soggetto abilitato. Prove sotto carico, recuperi e interventi sono eseguiti soltanto da persone competenti con procedure specifiche.</t>
  </si>
  <si>
    <t>18 | Legenda grafica</t>
  </si>
  <si>
    <t>Azzurro = dati da inserire; grigio/bianco = criteri e formule; verde = dato favorevole validato nel perimetro; rosso = criticità; ambra = dato incompleto o attenzione. Le celle con formule non sono protette da manomissione: evitare sovrascritture e usare una copia di sicurezza.</t>
  </si>
  <si>
    <t>MAPPA DI NAVIGAZIONE</t>
  </si>
  <si>
    <t>Identità, configurazione, parametri e limiti.</t>
  </si>
  <si>
    <t>230 controlli con fonti, esiti, evidenze e decisioni.</t>
  </si>
  <si>
    <t>Piano correttivo collegato per ID e chiusura verificata.</t>
  </si>
  <si>
    <t>21 controlli quotidiani in sola vista, collegati al registro principale.</t>
  </si>
  <si>
    <t>20 voci per calendario e contatore; frequenze da documentare.</t>
  </si>
  <si>
    <t>20 righe disponibili per requisiti e assegnazioni.</t>
  </si>
  <si>
    <t>20 righe per compatibilità e riscontri degli accessori.</t>
  </si>
  <si>
    <t>4 fasi numeriche, limiti e validazione umana.</t>
  </si>
  <si>
    <t>50 righe per documenti e riscontri.</t>
  </si>
  <si>
    <t>Riepilogo e decisione interna da completare.</t>
  </si>
  <si>
    <t>Origine di ogni requisito e criteri di applicabilità.</t>
  </si>
  <si>
    <t>Fonti primarie, riscontri esterni e precisazioni.</t>
  </si>
  <si>
    <t>Casi isolati per comprendere la logica, esclusi dai KPI.</t>
  </si>
  <si>
    <t>DISCLAIMER | Modello di supporto informativo e organizzativo da personalizzare, controllare e approvare. Non sostituisce DVR, procedure, manuali, istruzioni degli accessori, formazione, competenze professionali o adempimenti normativi. Le decisioni riguardano la macchina e le condizioni effettive; una compilazione formale non dimostra da sola sicurezza o conformità.</t>
  </si>
  <si>
    <t>ANAGRAFICA E CONDIZIONI DI UTILIZZO</t>
  </si>
  <si>
    <t>Un file = una macchina, una configurazione e una sessione di verifica. Celle azzurre da compilare.</t>
  </si>
  <si>
    <t>01 / IDENTIFICAZIONE DELLA SESSIONE</t>
  </si>
  <si>
    <t>02 / PARAMETRI DI CALCOLO E FUNZIONI</t>
  </si>
  <si>
    <t>Azienda / unità produttiva</t>
  </si>
  <si>
    <t>Data analisi: override (facoltativo)</t>
  </si>
  <si>
    <t>ID verifica / revisione</t>
  </si>
  <si>
    <t>Data analisi effettiva</t>
  </si>
  <si>
    <t>Data effettiva della verifica</t>
  </si>
  <si>
    <t>Sito / cantiere</t>
  </si>
  <si>
    <t>Preavviso calendario (giorni)</t>
  </si>
  <si>
    <t>Verificatore / ruolo</t>
  </si>
  <si>
    <t>Urgenza calendario (giorni)</t>
  </si>
  <si>
    <t>Responsabile valutazione</t>
  </si>
  <si>
    <t>Preavviso manutenzione (ore)</t>
  </si>
  <si>
    <t>Marca (es. Manitou / Merlo)</t>
  </si>
  <si>
    <t>Aggiornamento (mesi)</t>
  </si>
  <si>
    <t>Modello</t>
  </si>
  <si>
    <t>Verifica periodica (mesi)</t>
  </si>
  <si>
    <t>Numero di fabbrica / matricola</t>
  </si>
  <si>
    <t>Tipologia di telescopico</t>
  </si>
  <si>
    <t>Uso carichi sospesi</t>
  </si>
  <si>
    <t>Da definire</t>
  </si>
  <si>
    <t>Anno di costruzione</t>
  </si>
  <si>
    <t>Uso sollevamento persone</t>
  </si>
  <si>
    <t>Prima messa in servizio</t>
  </si>
  <si>
    <t>Uso forche</t>
  </si>
  <si>
    <t>Ore contatore attuali</t>
  </si>
  <si>
    <t>Uso benna / pinza / altri</t>
  </si>
  <si>
    <t>Accessorio / configurazione in esame</t>
  </si>
  <si>
    <t>Presenza stabilizzatori</t>
  </si>
  <si>
    <t>Manuale: codice / revisione</t>
  </si>
  <si>
    <t>Criteri modello approvati</t>
  </si>
  <si>
    <t>Procedura aziendale / revisione</t>
  </si>
  <si>
    <t>Riferimento approvazione</t>
  </si>
  <si>
    <t>60/30 giorni e 50 ore sono promemoria interni, non termini di legge. I 12/60 mesi sono riferimenti da applicare al caso pertinente.</t>
  </si>
  <si>
    <t>03 / LIMITI TECNICI — TRASCRIVERE SOLO DAI DOCUMENTI PERTINENTI</t>
  </si>
  <si>
    <t>Parametro</t>
  </si>
  <si>
    <t>Valore / condizione</t>
  </si>
  <si>
    <t>Unità</t>
  </si>
  <si>
    <t>Documento / pagina</t>
  </si>
  <si>
    <t>Validato da</t>
  </si>
  <si>
    <t>Data</t>
  </si>
  <si>
    <t>Pneumatici: tipo e pressione</t>
  </si>
  <si>
    <t>bar / specifica</t>
  </si>
  <si>
    <t>Usura ammessa forche, perni e componenti</t>
  </si>
  <si>
    <t>mm / criterio</t>
  </si>
  <si>
    <t>Pendenza longitudinale per assetto</t>
  </si>
  <si>
    <t>° o % (specificare)</t>
  </si>
  <si>
    <t>Pendenza trasversale per assetto</t>
  </si>
  <si>
    <t>Marcia: assetto braccio e accessorio</t>
  </si>
  <si>
    <t>condizione manuale</t>
  </si>
  <si>
    <t>Velocità sul percorso</t>
  </si>
  <si>
    <t>km/h</t>
  </si>
  <si>
    <t>Vento per configurazione e attività</t>
  </si>
  <si>
    <t>m/s</t>
  </si>
  <si>
    <t>Stabilizzatori: aperture e appoggi</t>
  </si>
  <si>
    <t>m / condizione</t>
  </si>
  <si>
    <t>Reazioni appoggi e ripartitori</t>
  </si>
  <si>
    <t>kN / m² / relazione</t>
  </si>
  <si>
    <t>Settori e campo di rotazione</t>
  </si>
  <si>
    <t>° / settore</t>
  </si>
  <si>
    <t>Diagramma: baricentro e masse incluse</t>
  </si>
  <si>
    <t>mm / kg / condizione</t>
  </si>
  <si>
    <t>Persone: numero e massa totale</t>
  </si>
  <si>
    <t>persone / kg</t>
  </si>
  <si>
    <t>DPI e ancoraggi piattaforma</t>
  </si>
  <si>
    <t>tipologia / punto</t>
  </si>
  <si>
    <t>Traslazione con carico sospeso</t>
  </si>
  <si>
    <t>consentita? / condizioni</t>
  </si>
  <si>
    <t>Recupero: sistema, istruzione e limiti</t>
  </si>
  <si>
    <t>manuale / sequenza</t>
  </si>
  <si>
    <t>Ulteriore limite della macchina/accessorio</t>
  </si>
  <si>
    <t>specificare</t>
  </si>
  <si>
    <t>NON INSERIRE LIMITI GENERICI. Il modello non calcola la portata della macchina, le reazioni degli stabilizzatori o la resistenza del terreno. Dati mancanti necessari = attività da non avviare. Le funzioni selezionate non rendono compatibile una combinazione non documentata.</t>
  </si>
  <si>
    <t>CHECKLIST DI VERIFICA | 230 CONTROLLI</t>
  </si>
  <si>
    <t>Esiti: C, NC, NV, NA. Registrare evidenza/motivazione, data e verificatore. Gli esiti non sono precompilati.</t>
  </si>
  <si>
    <t>NA richiede motivazione; non sostituisce un dato ignoto. I campi di base non escludibili sono controllati automaticamente. Nessuna checklist sostituisce una verifica periodica di legge.</t>
  </si>
  <si>
    <t>ID</t>
  </si>
  <si>
    <t>Ambito / allegato</t>
  </si>
  <si>
    <t>Requisito e criterio di accettazione</t>
  </si>
  <si>
    <t>Rilevanza</t>
  </si>
  <si>
    <t>Esito</t>
  </si>
  <si>
    <t>Evidenza / motivo NA</t>
  </si>
  <si>
    <t>Data controllo</t>
  </si>
  <si>
    <t>Verificatore</t>
  </si>
  <si>
    <t>Esito iniziale validato</t>
  </si>
  <si>
    <t>Indicazione conseguente</t>
  </si>
  <si>
    <t>Piano azione</t>
  </si>
  <si>
    <t>Esito corrente</t>
  </si>
  <si>
    <t>Riferimento</t>
  </si>
  <si>
    <t>A01-01</t>
  </si>
  <si>
    <t>DVR e documenti del sito coerenti con le attività incluse; riferimenti identificati.</t>
  </si>
  <si>
    <t>Gestione</t>
  </si>
  <si>
    <t>PR-CT-01, A01; cap. 01–02, 21–22</t>
  </si>
  <si>
    <t>A01-02</t>
  </si>
  <si>
    <t>A02 e manuali completati per ogni macchina; limiti tecnici necessari disponibili.</t>
  </si>
  <si>
    <t>A01-03</t>
  </si>
  <si>
    <t>Accessori ammessi e operatori autorizzati identificati; funzioni escluse esplicitate.</t>
  </si>
  <si>
    <t>A01-04</t>
  </si>
  <si>
    <t>Piani per persone / carichi sospesi approvati ove pertinenti; recupero verificato.</t>
  </si>
  <si>
    <t>A01-05</t>
  </si>
  <si>
    <t>Scadenze, manutenzioni, fermo e ripresa assegnati; modulistica distribuita.</t>
  </si>
  <si>
    <t>A01-06</t>
  </si>
  <si>
    <t>Perimetro dell'audit, configurazioni escluse e responsabile della decisione identificati.</t>
  </si>
  <si>
    <t>PR-CT-01, A01; cap. 01–02</t>
  </si>
  <si>
    <t>A01-07</t>
  </si>
  <si>
    <t>Responsabili, sostituti, recapiti e custodia del fascicolo operativo definiti.</t>
  </si>
  <si>
    <t>PR-CT-01, A01; cap. 02, 21</t>
  </si>
  <si>
    <t>A02-01</t>
  </si>
  <si>
    <t>Targa, numero di fabbrica, modello, anno e matricola corrispondono al fascicolo.</t>
  </si>
  <si>
    <t>Sicurezza</t>
  </si>
  <si>
    <t>PR-CT-01, A02; cap. 03–04</t>
  </si>
  <si>
    <t>A02-02</t>
  </si>
  <si>
    <t>Regime di conformità e documentazione della specifica macchina sono identificati.</t>
  </si>
  <si>
    <t>PR-CT-01, A02; cap. 04</t>
  </si>
  <si>
    <t>A02-03</t>
  </si>
  <si>
    <t>Manuale: codice, revisione, lingua e ubicazione registrati.</t>
  </si>
  <si>
    <t>A02-04</t>
  </si>
  <si>
    <t>Le combinazioni ammesse e i relativi diagrammi sono censiti.</t>
  </si>
  <si>
    <t>PR-CT-01, A02; cap. 03, 07</t>
  </si>
  <si>
    <t>A02-05</t>
  </si>
  <si>
    <t>Documentati valore/condizione e fonte specifica per: Pressioni, tipo e limiti pneumatici.</t>
  </si>
  <si>
    <t>PR-CT-01, A02; cap. 03, 06–08, 11, 15</t>
  </si>
  <si>
    <t>A02-06</t>
  </si>
  <si>
    <t>Documentati valore/condizione e fonte specifica per: Pendenza / assetto longitudinale e trasversale.</t>
  </si>
  <si>
    <t>A02-07</t>
  </si>
  <si>
    <t>Documentati valore/condizione e fonte specifica per: Condizioni di marcia e posizione braccio / accessorio.</t>
  </si>
  <si>
    <t>A02-08</t>
  </si>
  <si>
    <t>Documentati valore/condizione e fonte specifica per: Velocità ammesse; limite aziendale del percorso.</t>
  </si>
  <si>
    <t>A02-09</t>
  </si>
  <si>
    <t>Documentati valore/condizione e fonte specifica per: Vento e condizioni ambientali per funzione.</t>
  </si>
  <si>
    <t>A02-10</t>
  </si>
  <si>
    <t>Documentati valore/condizione e fonte specifica per: Stabilizzatori: aperture e configurazioni consentite.</t>
  </si>
  <si>
    <t>A02-11</t>
  </si>
  <si>
    <t>Documentati valore/condizione e fonte specifica per: Reazioni massime / dati per verifica appoggi.</t>
  </si>
  <si>
    <t>A02-12</t>
  </si>
  <si>
    <t>Documentati valore/condizione e fonte specifica per: Diagrammi: settori, baricentro, masse incluse.</t>
  </si>
  <si>
    <t>A02-13</t>
  </si>
  <si>
    <t>Documentati valore/condizione e fonte specifica per: Persone: numero / massa / DPI / ancoraggi.</t>
  </si>
  <si>
    <t>A02-14</t>
  </si>
  <si>
    <t>Documentati valore/condizione e fonte specifica per: Traslazione con carico sospeso: consentita? condizioni.</t>
  </si>
  <si>
    <t>A02-15</t>
  </si>
  <si>
    <t>Documentati valore/condizione e fonte specifica per: Recupero: sistemi e istruzioni / pagine.</t>
  </si>
  <si>
    <t>A02-16</t>
  </si>
  <si>
    <t>Documentati valore/condizione e fonte specifica per: Limiti usura e attività di controllo dell’operatore.</t>
  </si>
  <si>
    <t>A03-01</t>
  </si>
  <si>
    <t>Identificazione macchina, targa, dichiarazioni e manuale coerenti.</t>
  </si>
  <si>
    <t>PR-CT-01, A03; cap. 04, 16</t>
  </si>
  <si>
    <t>A03-02</t>
  </si>
  <si>
    <t>Accessori consegnati identificati, documentati e compatibili; elenco allegato.</t>
  </si>
  <si>
    <t>A03-03</t>
  </si>
  <si>
    <t>Diagrammi leggibili e pertinenti; comandi e segnali comprensibili.</t>
  </si>
  <si>
    <t>A03-04</t>
  </si>
  <si>
    <t>Verbali e scadenze acquisiti; ultimo controllo positivo pertinente disponibile.</t>
  </si>
  <si>
    <t>A03-05</t>
  </si>
  <si>
    <t>Manutenzioni e difetti noti dichiarati; nessun fermo di sicurezza aperto.</t>
  </si>
  <si>
    <t>A03-06</t>
  </si>
  <si>
    <t>Integrità visibile e prove consentite eseguite in area sicura; esiti allegati.</t>
  </si>
  <si>
    <t>A03-07</t>
  </si>
  <si>
    <t>Requisiti degli utilizzatori / dichiarazioni di affidamento verificati, ove richiesti.</t>
  </si>
  <si>
    <t>A03-08</t>
  </si>
  <si>
    <t>Chiavi, radiocomandi, dotazioni e documenti consegnati / restituiti.</t>
  </si>
  <si>
    <t>A04-01</t>
  </si>
  <si>
    <t>Individua manuale, targa, dispositivi e diagramma della configurazione.</t>
  </si>
  <si>
    <t>PR-CT-01, A04; cap. 05</t>
  </si>
  <si>
    <t>A04-02</t>
  </si>
  <si>
    <t>Identifica comandi, selettori, allarmi, limitatori e manovre di recupero ammesse.</t>
  </si>
  <si>
    <t>A04-03</t>
  </si>
  <si>
    <t>Esegue correttamente il controllo pre-utilizzo e sa applicare i criteri di fermo.</t>
  </si>
  <si>
    <t>A04-04</t>
  </si>
  <si>
    <t>Monta / controlla l’accessorio e seleziona correttamente il relativo assetto.</t>
  </si>
  <si>
    <t>A04-05</t>
  </si>
  <si>
    <t>Valuta percorso, segregazione e stabilizzazione nei limiti del proprio ruolo.</t>
  </si>
  <si>
    <t>A04-06</t>
  </si>
  <si>
    <t>Manovra entro il diagramma e deposita il carico senza esporre persone.</t>
  </si>
  <si>
    <t>A04-07</t>
  </si>
  <si>
    <t>Applica circolazione e parcheggio previsti; usa la trattenuta della postazione.</t>
  </si>
  <si>
    <t>A04-08</t>
  </si>
  <si>
    <t>Comunica con segnalatore e reagisce a STOP o perdita di comunicazione.</t>
  </si>
  <si>
    <t>A04-09</t>
  </si>
  <si>
    <t>Conosce emergenze e, per la funzione persone, recupero a terra e suoi limiti.</t>
  </si>
  <si>
    <t>A04-10</t>
  </si>
  <si>
    <t>Registra anomalie e consegne, senza improvvisare riparazioni o bypass.</t>
  </si>
  <si>
    <t>A04-11</t>
  </si>
  <si>
    <t>Le categorie riportate nell'attestato coprono la macchina effettivamente assegnata.</t>
  </si>
  <si>
    <t>A04-12</t>
  </si>
  <si>
    <t>Aggiornamento formativo pertinente verificato e scadenza registrata.</t>
  </si>
  <si>
    <t>A04-13</t>
  </si>
  <si>
    <t>Modulo per funzioni aggiuntive documentato, quando richiesto per carichi sospesi/persone.</t>
  </si>
  <si>
    <t>A04-14</t>
  </si>
  <si>
    <t>Autorizzazione interna definisce macchine, accessori, siti e limitazioni.</t>
  </si>
  <si>
    <t>A04-15</t>
  </si>
  <si>
    <t>Eventuali requisiti di idoneità verificati senza registrare diagnosi nel fascicolo operativo.</t>
  </si>
  <si>
    <t>PR-CT-01, A04; cap. 05, 21</t>
  </si>
  <si>
    <t>A05-01</t>
  </si>
  <si>
    <t>Targa e identificativi corrispondenti; stato “disponibile”; nessun cartello di fermo.</t>
  </si>
  <si>
    <t>PR-CT-01, A05; cap. 09</t>
  </si>
  <si>
    <t>A05-02</t>
  </si>
  <si>
    <t>Manuale e diagrammi necessari presenti, leggibili e pertinenti.</t>
  </si>
  <si>
    <t>A05-03</t>
  </si>
  <si>
    <t>Braccio, telaio e attacchi senza danni sospetti, cricche o deformazioni.</t>
  </si>
  <si>
    <t>A05-04</t>
  </si>
  <si>
    <t>Perni, fermi, sistemi di aggancio e blocchi accessorio presenti / corretti.</t>
  </si>
  <si>
    <t>A05-05</t>
  </si>
  <si>
    <t>Forche, pinza o altro accessorio integro e nei limiti di controllo previsti.</t>
  </si>
  <si>
    <t>A05-06</t>
  </si>
  <si>
    <t>Tubazioni / raccordi integri; assenza di perdite o danni rilevanti.</t>
  </si>
  <si>
    <t>A05-07</t>
  </si>
  <si>
    <t>Pneumatici, ruote e fissaggi conformi ai criteri del manuale.</t>
  </si>
  <si>
    <t>A05-08</t>
  </si>
  <si>
    <t>Stabilizzatori e piastre integri; nessun impedimento al funzionamento.</t>
  </si>
  <si>
    <t>A05-09</t>
  </si>
  <si>
    <t>Cabina, vetri, specchi, gradini e appigli integri e sufficientemente puliti.</t>
  </si>
  <si>
    <t>A05-10</t>
  </si>
  <si>
    <t>Sedile, cintura e dispositivi della postazione integri e utilizzabili.</t>
  </si>
  <si>
    <t>A05-11</t>
  </si>
  <si>
    <t>Livelli, rifornimenti e controlli previsti eseguiti con modalità sicure.</t>
  </si>
  <si>
    <t>A05-12</t>
  </si>
  <si>
    <t>Area prova libera, appoggio idoneo e condizioni richieste dal manuale.</t>
  </si>
  <si>
    <t>A05-13</t>
  </si>
  <si>
    <t>Avviamento, indicatori e display con risposta coerente; nessun allarme irrisolto.</t>
  </si>
  <si>
    <t>A05-14</t>
  </si>
  <si>
    <t>Freni di servizio e stazionamento verificati secondo istruzioni.</t>
  </si>
  <si>
    <t>A05-15</t>
  </si>
  <si>
    <t>Sterzatura e selettori nella modalità corretta; risposta regolare.</t>
  </si>
  <si>
    <t>A05-16</t>
  </si>
  <si>
    <t>Comandi del braccio e dell’accessorio rispondenti alla funzione selezionata.</t>
  </si>
  <si>
    <t>A05-17</t>
  </si>
  <si>
    <t>Segnalazioni ottiche, acustiche e dispositivi di emergenza previsti efficienti.</t>
  </si>
  <si>
    <t>A05-18</t>
  </si>
  <si>
    <t>Interblocchi, riconoscimento accessorio e controlli di sicurezza verificati nei modi ammessi.</t>
  </si>
  <si>
    <t>A05-19</t>
  </si>
  <si>
    <t>Stabilizzazione e relativi sensori / indicazioni coerenti, quando applicabili.</t>
  </si>
  <si>
    <t>A05-20</t>
  </si>
  <si>
    <t>Nessuna anomalia, rumore, movimento o perdita emersa durante le prove.</t>
  </si>
  <si>
    <t>A05-21</t>
  </si>
  <si>
    <t>Requisiti di operatore, sito, carico e scadenze confermati per l’attività.</t>
  </si>
  <si>
    <t>A06-01</t>
  </si>
  <si>
    <t>Percorsi e manovre separati dai pedoni; accessi e attraversamenti controllati.</t>
  </si>
  <si>
    <t>PR-CT-01, A06; cap. 06, 08</t>
  </si>
  <si>
    <t>A06-02</t>
  </si>
  <si>
    <t>Area di rotazione, braccio e carico delimitata secondo ingombri reali.</t>
  </si>
  <si>
    <t>A06-03</t>
  </si>
  <si>
    <t>Scavi, bordi, tombini, riporti, sottoservizi e cavità identificati.</t>
  </si>
  <si>
    <t>A06-04</t>
  </si>
  <si>
    <t>Piani di appoggio / solai e ripartitori valutati da soggetto competente ove necessario.</t>
  </si>
  <si>
    <t>A06-05</t>
  </si>
  <si>
    <t>Illuminazione e visuale adeguate; segnalatore previsto dove richiesto.</t>
  </si>
  <si>
    <t>A06-06</t>
  </si>
  <si>
    <t>Linee e ostacoli in quota individuati; condizioni di lavoro elettrico chiarite.</t>
  </si>
  <si>
    <t>A06-07</t>
  </si>
  <si>
    <t>Condizioni meteo / vento / pendenze conformi ai limiti della configurazione.</t>
  </si>
  <si>
    <t>A06-08</t>
  </si>
  <si>
    <t>Emissioni, polveri e altri rischi ambientali valutati per l’impiego previsto.</t>
  </si>
  <si>
    <t>A06-09</t>
  </si>
  <si>
    <t>Valutazione degli appoggi utilizza reazioni attendibili; non divide semplicemente il peso per gli stabilizzatori.</t>
  </si>
  <si>
    <t>PR-CT-01, A06; cap. 08</t>
  </si>
  <si>
    <t>A06-10</t>
  </si>
  <si>
    <t>Ripartitori identificati e idonei; esclusi appoggi improvvisati o danneggiati.</t>
  </si>
  <si>
    <t>A06-11</t>
  </si>
  <si>
    <t>Tensione, distanze e misure per linee elettriche sono definite da soggetti competenti.</t>
  </si>
  <si>
    <t>PR-CT-01, A06; cap. 06</t>
  </si>
  <si>
    <t>A06-12</t>
  </si>
  <si>
    <t>Planimetria identifica presa, deposito, zone escluse, appoggi e accesso soccorsi.</t>
  </si>
  <si>
    <t>A07-01</t>
  </si>
  <si>
    <t>Tutte le posizioni e gli assetti rientrano nel campo ammesso, senza estrapolazioni.</t>
  </si>
  <si>
    <t>PR-CT-01, A07; cap. 07</t>
  </si>
  <si>
    <t>A07-02</t>
  </si>
  <si>
    <t>Appoggi, settore rotazione e condizioni del sito coerenti con il diagramma.</t>
  </si>
  <si>
    <t>A07-03</t>
  </si>
  <si>
    <t>Presa, stabilità, visibilità, percorso e segregazione confermati.</t>
  </si>
  <si>
    <t>A07-04</t>
  </si>
  <si>
    <t>Comunicazioni, emergenza e personale richiesto effettivamente disponibili.</t>
  </si>
  <si>
    <t>A07-05</t>
  </si>
  <si>
    <t>Massa del carico determinata con metodo attendibile e documentato.</t>
  </si>
  <si>
    <t>A07-06</t>
  </si>
  <si>
    <t>Baricentro, dimensioni, stabilità e punti di presa del carico accertati.</t>
  </si>
  <si>
    <t>A07-07</t>
  </si>
  <si>
    <t>Masse di accessori e imbracature considerate senza omissioni o doppi conteggi.</t>
  </si>
  <si>
    <t>A07-08</t>
  </si>
  <si>
    <t>Diagramma identificato per accessorio, settore, appoggi e assetto effettivi.</t>
  </si>
  <si>
    <t>PR-CT-01, A07; cap. 07–08</t>
  </si>
  <si>
    <t>A07-09</t>
  </si>
  <si>
    <t>Presa, fasi intermedie e deposito verificati, incluso il punto più sfavorevole.</t>
  </si>
  <si>
    <t>A07-10</t>
  </si>
  <si>
    <t>Non si usano estrapolazioni, formule semplificate o tentativi con il limitatore per stabilire la portata.</t>
  </si>
  <si>
    <t>A07-11</t>
  </si>
  <si>
    <t>Con forche: pallet, interasse, lunghezza e blocchi sono idonei al carico.</t>
  </si>
  <si>
    <t>PR-CT-01, A07; cap. 12</t>
  </si>
  <si>
    <t>A07-12</t>
  </si>
  <si>
    <t>Con forche: presa stabile, nessun tiro laterale o strappo e deposito autonomamente stabile.</t>
  </si>
  <si>
    <t>A07-13</t>
  </si>
  <si>
    <t>Con benna: materiale, densità e massa sono valutati; funzioni di scavo/spinta solo se previste.</t>
  </si>
  <si>
    <t>PR-CT-01, A07; cap. 13</t>
  </si>
  <si>
    <t>A07-14</t>
  </si>
  <si>
    <t>Con pinza: presa, possibile rotolamento e stabilità dello stoccaggio sono controllati.</t>
  </si>
  <si>
    <t>A07-15</t>
  </si>
  <si>
    <t>Con accessori speciali: rischi di organi mobili, pulizia e proiezioni sono disciplinati.</t>
  </si>
  <si>
    <t>A08-01</t>
  </si>
  <si>
    <t>Funzione prevista per la macchina e documentazione di compatibilità acquisita.</t>
  </si>
  <si>
    <t>PR-CT-01, A08; cap. 10</t>
  </si>
  <si>
    <t>A08-02</t>
  </si>
  <si>
    <t>Integrità accessorio, attacco, perni, fermi e connessioni verificata.</t>
  </si>
  <si>
    <t>A08-03</t>
  </si>
  <si>
    <t>Area sicura e stato energetico richiesto dal manuale predisposti.</t>
  </si>
  <si>
    <t>A08-04</t>
  </si>
  <si>
    <t>Aggancio e bloccaggio meccanico positivamente verificati.</t>
  </si>
  <si>
    <t>A08-05</t>
  </si>
  <si>
    <t>Connessioni idrauliche / elettriche corrette, senza perdite o danni.</t>
  </si>
  <si>
    <t>A08-06</t>
  </si>
  <si>
    <t>Profilo / riconoscimento accessorio e comandi coerenti; diagramma aggiornato.</t>
  </si>
  <si>
    <t>A08-07</t>
  </si>
  <si>
    <t>Prova consentita eseguita con esito favorevole in area protetta.</t>
  </si>
  <si>
    <t>A08-08</t>
  </si>
  <si>
    <t>Operatore autorizzato / addestrato e nuove limitazioni comunicate.</t>
  </si>
  <si>
    <t>A09-01</t>
  </si>
  <si>
    <t>Punti di presa, angoli, ripartizione e protezione spigoli definiti.</t>
  </si>
  <si>
    <t>PR-CT-01, A09; cap. 14</t>
  </si>
  <si>
    <t>A09-02</t>
  </si>
  <si>
    <t>Accessori identificabili, idonei e senza difetti secondo istruzioni.</t>
  </si>
  <si>
    <t>A09-03</t>
  </si>
  <si>
    <t>Percorso e area di caduta / oscillazione segregati; nessuno sotto carico.</t>
  </si>
  <si>
    <t>A09-04</t>
  </si>
  <si>
    <t>Vento, visuale, comunicazioni e deposito compatibili.</t>
  </si>
  <si>
    <t>A09-05</t>
  </si>
  <si>
    <t>Eventuale traslazione espressamente consentita e pianificata; altrimenti esclusa.</t>
  </si>
  <si>
    <t>A09-06</t>
  </si>
  <si>
    <t>Prova di presa consentita, criteri STOP e sequenza deposito condivisi.</t>
  </si>
  <si>
    <t>A09-07</t>
  </si>
  <si>
    <t>Macchina e attrezzatura sono previste per carichi sospesi con diagramma pertinente.</t>
  </si>
  <si>
    <t>A09-08</t>
  </si>
  <si>
    <t>Massa, baricentro, punti di presa e competenza di imbracatore/segnalatore sono accertati.</t>
  </si>
  <si>
    <t>A10-01</t>
  </si>
  <si>
    <t>Insieme documentato e autorizzato; manuali e diagrammi disponibili.</t>
  </si>
  <si>
    <t>PR-CT-01, A10; cap. 15</t>
  </si>
  <si>
    <t>A10-02</t>
  </si>
  <si>
    <t>Abilitazioni, modulo pertinente e addestramento verificati.</t>
  </si>
  <si>
    <t>A10-03</t>
  </si>
  <si>
    <t>Verifica e manutenzione comprendono la configurazione / funzioni pertinenti.</t>
  </si>
  <si>
    <t>A10-04</t>
  </si>
  <si>
    <t>Appoggi, segregazione, ostacoli e rischio elettrico valutati in A06.</t>
  </si>
  <si>
    <t>A10-05</t>
  </si>
  <si>
    <t>Comandi piattaforma / terra, interblocchi e comunicazioni verificati.</t>
  </si>
  <si>
    <t>A10-06</t>
  </si>
  <si>
    <t>Cancelli, protezioni, ancoraggi e DPI previsti disponibili e controllati.</t>
  </si>
  <si>
    <t>A10-07</t>
  </si>
  <si>
    <t>Vento, distribuzione carico, utensili e lavorazione entro limiti.</t>
  </si>
  <si>
    <t>A10-08</t>
  </si>
  <si>
    <t>Piano di recupero parte 2 completo e concretamente eseguibile.</t>
  </si>
  <si>
    <t>A10-09</t>
  </si>
  <si>
    <t>Comandi di recupero, chiavi e sistema ausiliario sono identificati sul modello reale.</t>
  </si>
  <si>
    <t>A10-10</t>
  </si>
  <si>
    <t>Addetto a terra e sostituto sono presenti, addestrati e raggiungibili per tutta l'attività.</t>
  </si>
  <si>
    <t>A10-11</t>
  </si>
  <si>
    <t>Sequenza di recupero e limitazioni provengono dal manuale dell'insieme.</t>
  </si>
  <si>
    <t>A10-12</t>
  </si>
  <si>
    <t>Prova preventiva consentita registrata; piano alternativo definito se il recupero ordinario non riesce.</t>
  </si>
  <si>
    <t>A10-13</t>
  </si>
  <si>
    <t>Numero persone, massa totale e utensili rientrano nei limiti della configurazione.</t>
  </si>
  <si>
    <t>A11-01</t>
  </si>
  <si>
    <t>Compiti, zona esclusione, percorsi e posizioni sicure illustrati.</t>
  </si>
  <si>
    <t>PR-CT-01, A11; cap. 06, 11, 14–15</t>
  </si>
  <si>
    <t>A11-02</t>
  </si>
  <si>
    <t>Un solo segnalatore per la manovra; comando STOP accettato da chiunque.</t>
  </si>
  <si>
    <t>A11-03</t>
  </si>
  <si>
    <t>Perdita visuale / radio o segnale ambiguo = arresto e chiarimento.</t>
  </si>
  <si>
    <t>A11-04</t>
  </si>
  <si>
    <t>Carico, accessorio, limiti e criteri di sospensione compresi.</t>
  </si>
  <si>
    <t>A11-05</t>
  </si>
  <si>
    <t>Emergenza, accesso soccorsi e recupero pertinente condivisi.</t>
  </si>
  <si>
    <t>A12-01</t>
  </si>
  <si>
    <t>Carico depositato in modo stabile; nessun carico lasciato elevato.</t>
  </si>
  <si>
    <t>PR-CT-01, A12; cap. 16</t>
  </si>
  <si>
    <t>A12-02</t>
  </si>
  <si>
    <t>Braccio, accessorio e torretta in posizione di riposo / trasporto prevista.</t>
  </si>
  <si>
    <t>A12-03</t>
  </si>
  <si>
    <t>Stabilizzatori e dispositivi configurati secondo manuale.</t>
  </si>
  <si>
    <t>A12-04</t>
  </si>
  <si>
    <t>Parcheggio idoneo; freno e dispositivi previsti inseriti.</t>
  </si>
  <si>
    <t>A12-05</t>
  </si>
  <si>
    <t>Spegnimento, chiavi / radiocomandi e accessi gestiti; uso non autorizzato impedito.</t>
  </si>
  <si>
    <t>A12-06</t>
  </si>
  <si>
    <t>Nessuna ostruzione a emergenze, uscite, presidi e percorsi.</t>
  </si>
  <si>
    <t>A12-07</t>
  </si>
  <si>
    <t>Difetti, allarmi, urti o variazioni del sito segnalati e registrati.</t>
  </si>
  <si>
    <t>A12-08</t>
  </si>
  <si>
    <t>Subentrante informato e controlli pertinenti programmati / ripetuti.</t>
  </si>
  <si>
    <t>A12-09</t>
  </si>
  <si>
    <t>Circolazione: assetto, pendenza, velocità e visibilità rispettano manuale e piano del percorso.</t>
  </si>
  <si>
    <t>PR-CT-01, A12; cap. 11</t>
  </si>
  <si>
    <t>A12-10</t>
  </si>
  <si>
    <t>Sui rotativi, settore, torretta e blocchi sono coerenti con marcia e posizionamento.</t>
  </si>
  <si>
    <t>PR-CT-01, A12; cap. 08, 11, 16</t>
  </si>
  <si>
    <t>A12-11</t>
  </si>
  <si>
    <t>Rifornimento/ricarica avvengono in luogo e condizioni previsti per la tecnologia della macchina.</t>
  </si>
  <si>
    <t>A13-01</t>
  </si>
  <si>
    <t>Ripari, fermi, collegamenti e dispositivi ripristinati.</t>
  </si>
  <si>
    <t>PR-CT-01, A13; cap. 17</t>
  </si>
  <si>
    <t>A13-02</t>
  </si>
  <si>
    <t>Area liberata, energie riattivate secondo procedura e prove concluse.</t>
  </si>
  <si>
    <t>A13-03</t>
  </si>
  <si>
    <t>Azioni residue o adempimenti di verifica identificati e comunicati.</t>
  </si>
  <si>
    <t>A13-04</t>
  </si>
  <si>
    <t>Piano manutentivo riporta intervalli del manuale, sia temporali sia a ore se previsti.</t>
  </si>
  <si>
    <t>A13-05</t>
  </si>
  <si>
    <t>Ore contatore e interventi sono registrati; nessun limite pertinente è oltrepassato.</t>
  </si>
  <si>
    <t>A13-06</t>
  </si>
  <si>
    <t>Esecutori e competenze sono identificati; nessuna riparazione o saldatura improvvisata.</t>
  </si>
  <si>
    <t>A13-07</t>
  </si>
  <si>
    <t>Rapporto intervento riporta ricambi, prove, risultati e prossimi termini.</t>
  </si>
  <si>
    <t>A14-01</t>
  </si>
  <si>
    <t>Tipo, motivo e presupposto del controllo periodico/straordinario sono documentati.</t>
  </si>
  <si>
    <t>PR-CT-01, A14; cap. 18–19</t>
  </si>
  <si>
    <t>A14-02</t>
  </si>
  <si>
    <t>Persona competente, incarico e criteri tecnici sono identificati.</t>
  </si>
  <si>
    <t>A14-03</t>
  </si>
  <si>
    <t>Rapporto riporta parti esaminate, metodi, risultati e limitazioni.</t>
  </si>
  <si>
    <t>A14-04</t>
  </si>
  <si>
    <t>Azioni e ulteriori accertamenti richiesti sono tracciati prima della ripresa.</t>
  </si>
  <si>
    <t>A15-01</t>
  </si>
  <si>
    <t>Carico deposto e posizioni sicure predisposte; sostegni meccanici previsti applicati.</t>
  </si>
  <si>
    <t>PR-CT-01, A15; cap. 17</t>
  </si>
  <si>
    <t>A15-02</t>
  </si>
  <si>
    <t>Fonti separate e riattivazione impedita; dispositivi identificati.</t>
  </si>
  <si>
    <t>A15-03</t>
  </si>
  <si>
    <t>Energie residue gestite secondo manuale; condizione sicura verificata.</t>
  </si>
  <si>
    <t>A15-04</t>
  </si>
  <si>
    <t>Persone informate; accessi e area controllati; permesso rilasciato prima dell’accesso.</t>
  </si>
  <si>
    <t>A15-05</t>
  </si>
  <si>
    <t>Lavoro concluso; componenti, ripari, perni e collegamenti ripristinati.</t>
  </si>
  <si>
    <t>A15-06</t>
  </si>
  <si>
    <t>Attrezzi rimossi; persone fuori dalle zone a rischio e informate.</t>
  </si>
  <si>
    <t>A15-07</t>
  </si>
  <si>
    <t>Rimozione dispositivi effettuata secondo responsabilità / metodo aziendale.</t>
  </si>
  <si>
    <t>A15-08</t>
  </si>
  <si>
    <t>Riattivazione e prove consentite concluse; A13/A16 aggiornati.</t>
  </si>
  <si>
    <t>A15-09</t>
  </si>
  <si>
    <t>Identificate tutte le energie: avviamento, pressione, gravità, movimento e altre fonti.</t>
  </si>
  <si>
    <t>A15-10</t>
  </si>
  <si>
    <t>Braccio e accessori non sono sostenuti soltanto idraulicamente durante l'accesso.</t>
  </si>
  <si>
    <t>A16-01</t>
  </si>
  <si>
    <t>Attività interrotta e mezzo / carico messi in sicurezza nei limiti consentiti.</t>
  </si>
  <si>
    <t>PR-CT-01, A16; cap. 09, 19</t>
  </si>
  <si>
    <t>A16-02</t>
  </si>
  <si>
    <t>Persone allontanate; area segregata; preposto / responsabile informato.</t>
  </si>
  <si>
    <t>A16-03</t>
  </si>
  <si>
    <t>Cartello applicato e riattivazione impedita con misure adeguate.</t>
  </si>
  <si>
    <t>A16-04</t>
  </si>
  <si>
    <t>Intervento / controllo competente richiesto e documenti di origine acquisiti.</t>
  </si>
  <si>
    <t>A16-05</t>
  </si>
  <si>
    <t>Causa rimossa e ripristino documentato per la macchina / accessorio interessati.</t>
  </si>
  <si>
    <t>A16-06</t>
  </si>
  <si>
    <t>Prove previste eseguite; protezioni e sistemi ripristinati.</t>
  </si>
  <si>
    <t>A16-07</t>
  </si>
  <si>
    <t>Accertamenti necessari conclusi favorevolmente; nessun divieto residuo.</t>
  </si>
  <si>
    <t>A16-08</t>
  </si>
  <si>
    <t>Manuali, diagrammi, scadenzario e configurazioni aggiornati quando necessario.</t>
  </si>
  <si>
    <t>A16-09</t>
  </si>
  <si>
    <t>Operatori informati; eventuale addestramento integrativo concluso.</t>
  </si>
  <si>
    <t>A16-10</t>
  </si>
  <si>
    <t>Cartelli e dispositivi rimossi solo secondo la procedura e da persone incaricate.</t>
  </si>
  <si>
    <t>A16-11</t>
  </si>
  <si>
    <t>Eventi eccezionali e lunga inattività determinano valutazione dei controlli necessari prima del riutilizzo.</t>
  </si>
  <si>
    <t>PR-CT-01, A16; cap. 19</t>
  </si>
  <si>
    <t>A16-12</t>
  </si>
  <si>
    <t>Un verbale ufficiale negativo è gestito rispettando gli accertamenti richiesti, non con il solo rilascio interno.</t>
  </si>
  <si>
    <t>A17-01</t>
  </si>
  <si>
    <t>Comunicazione di messa in servizio, ricevuta e matricola sono disponibili e coerenti.</t>
  </si>
  <si>
    <t>PR-CT-01, A17; cap. 04, 18, 23</t>
  </si>
  <si>
    <t>A17-02</t>
  </si>
  <si>
    <t>Prima verifica e successive sono pianificate secondo la scadenza pertinente e il procedimento applicabile.</t>
  </si>
  <si>
    <t>PR-CT-01, A17; cap. 18</t>
  </si>
  <si>
    <t>A17-03</t>
  </si>
  <si>
    <t>Data di riferimento, verbale e prossima scadenza sono documentati per la macchina.</t>
  </si>
  <si>
    <t>A17-04</t>
  </si>
  <si>
    <t>Richiesta INAIL completa e relativo termine procedimentale sono tracciati, quando pertinenti.</t>
  </si>
  <si>
    <t>A17-05</t>
  </si>
  <si>
    <t>Nessuna richiesta o promemoria è usato come proroga della possibilità di impiego.</t>
  </si>
  <si>
    <t>A17-06</t>
  </si>
  <si>
    <t>Variazioni, trasferimenti o cessazione sono valutati per gli adempimenti applicabili.</t>
  </si>
  <si>
    <t>PR-CT-01, A17; cap. 04, 23</t>
  </si>
  <si>
    <t>A18-01</t>
  </si>
  <si>
    <t>Targa, matricola, dichiarazioni e regime applicabile identificati.</t>
  </si>
  <si>
    <t>PR-CT-01, A18; cap. 18</t>
  </si>
  <si>
    <t>A18-02</t>
  </si>
  <si>
    <t>Manuali e diagrammi aggiornati per macchina e accessori disponibili.</t>
  </si>
  <si>
    <t>A18-03</t>
  </si>
  <si>
    <t>Registro manutenzioni, controlli e precedenti verbali disponibili.</t>
  </si>
  <si>
    <t>A18-04</t>
  </si>
  <si>
    <t>Ripristini, modifiche e indagini supplementari pertinenti documentati.</t>
  </si>
  <si>
    <t>A18-05</t>
  </si>
  <si>
    <t>Macchina pulita e punti di controllo accessibili in sicurezza.</t>
  </si>
  <si>
    <t>A18-06</t>
  </si>
  <si>
    <t>Area prova adeguata, segregata e con appoggi valutati.</t>
  </si>
  <si>
    <t>A18-07</t>
  </si>
  <si>
    <t>Carichi, accessori e condizioni di prova concordati con il verificatore.</t>
  </si>
  <si>
    <t>A18-08</t>
  </si>
  <si>
    <t>Operatore e assistenza disponibili; nessuna prova improvvisata.</t>
  </si>
  <si>
    <t>A18-09</t>
  </si>
  <si>
    <t>Documenti delle funzioni aggiuntive presenti e coerenti.</t>
  </si>
  <si>
    <t>A18-10</t>
  </si>
  <si>
    <t>Procedura per registrare esito, rilievi, fermo e nuova scadenza definita.</t>
  </si>
  <si>
    <t>A19-01</t>
  </si>
  <si>
    <t>Anno, prima messa in servizio, funzioni e classificazione sono documentati.</t>
  </si>
  <si>
    <t>PR-CT-01, A19; cap. 19</t>
  </si>
  <si>
    <t>A19-02</t>
  </si>
  <si>
    <t>Storico di ore/cicli, incidenti, urti e riparazioni è ricostruito con fonti attendibili.</t>
  </si>
  <si>
    <t>A19-03</t>
  </si>
  <si>
    <t>Applicabilità dell'indagine oltre vent'anni è motivata per categorie e funzioni effettive, non presunta per tutti.</t>
  </si>
  <si>
    <t>PR-CT-01, A19; cap. 19, 23</t>
  </si>
  <si>
    <t>A19-04</t>
  </si>
  <si>
    <t>Eventi o difetti sono valutati anche prima dei vent'anni.</t>
  </si>
  <si>
    <t>A19-05</t>
  </si>
  <si>
    <t>Se necessario: tecnico, metodi, relazione, vita residua/limiti e prossimi accertamenti sono documentati.</t>
  </si>
  <si>
    <t>A20-01</t>
  </si>
  <si>
    <t>Evento, luogo, data, attività e fatti osservati sono registrati senza attribuzioni non accertate.</t>
  </si>
  <si>
    <t>PR-CT-01, A20; cap. 19–20</t>
  </si>
  <si>
    <t>A20-02</t>
  </si>
  <si>
    <t>Misure immediate, sospensione del mezzo e conservazione delle evidenze sono documentate.</t>
  </si>
  <si>
    <t>A20-03</t>
  </si>
  <si>
    <t>Cause da accertare, azioni, responsabili e verifica di efficacia sono assegnati.</t>
  </si>
  <si>
    <t>PR-CT-01, A20; cap. 22</t>
  </si>
  <si>
    <t>A20-04</t>
  </si>
  <si>
    <t>Adempimenti pertinenti sono affidati ai responsabili e dati personali limitati allo stretto necessario.</t>
  </si>
  <si>
    <t>PR-CT-01, A20; cap. 21</t>
  </si>
  <si>
    <t>A21-01</t>
  </si>
  <si>
    <t>Prova pianificata senza simulare esposizioni reali pericolose.</t>
  </si>
  <si>
    <t>PR-CT-01, A21; cap. 15, 20</t>
  </si>
  <si>
    <t>A21-02</t>
  </si>
  <si>
    <t>Accesso comandi, dispositivi e chiavi effettivamente disponibile.</t>
  </si>
  <si>
    <t>A21-03</t>
  </si>
  <si>
    <t>Addetto individua e usa la sequenza prevista entro le condizioni ammesse.</t>
  </si>
  <si>
    <t>A21-04</t>
  </si>
  <si>
    <t>Comunicazioni, allertamento e accesso al sito funzionali.</t>
  </si>
  <si>
    <t>A21-05</t>
  </si>
  <si>
    <t>Recupero / sistema ausiliario verificato per quanto consentito dal manuale.</t>
  </si>
  <si>
    <t>A21-06</t>
  </si>
  <si>
    <t>Interruzione della prova e gestione di imprevisti chiarite a tutti.</t>
  </si>
  <si>
    <t>A21-07</t>
  </si>
  <si>
    <t>Indirizzo, accesso, punto d'incontro e persona guida soccorsi sono identificati.</t>
  </si>
  <si>
    <t>PR-CT-01, A21; cap. 20</t>
  </si>
  <si>
    <t>A21-08</t>
  </si>
  <si>
    <t>Recapiti di preposto, addetti, assistenza e altri soggetti pertinenti sono disponibili.</t>
  </si>
  <si>
    <t>A21-09</t>
  </si>
  <si>
    <t>Regole per instabilità, incendio, guasto e rischio elettrico sono note, senza manovre sperimentali.</t>
  </si>
  <si>
    <t>A21-10</t>
  </si>
  <si>
    <t>Esiti delle prove e azioni emerse sono documentati e riesaminati.</t>
  </si>
  <si>
    <t>A22-01</t>
  </si>
  <si>
    <t>L’operatore individua il diagramma corretto e sa spiegare i limiti della manovra.</t>
  </si>
  <si>
    <t>PR-CT-01, A22; cap. 05, 22</t>
  </si>
  <si>
    <t>A22-02</t>
  </si>
  <si>
    <t>Controlli effettuati sul mezzo e registrazioni coerenti con l’osservazione.</t>
  </si>
  <si>
    <t>A22-03</t>
  </si>
  <si>
    <t>Appoggi, area esclusa e percorsi effettivamente mantenuti.</t>
  </si>
  <si>
    <t>A22-04</t>
  </si>
  <si>
    <t>Presa, spostamento e deposito coerenti con il piano approvato.</t>
  </si>
  <si>
    <t>A22-05</t>
  </si>
  <si>
    <t>Comunicazioni chiare; STOP e perdita di visuale gestiti correttamente.</t>
  </si>
  <si>
    <t>A22-06</t>
  </si>
  <si>
    <t>Dispositivi usati senza elusioni; accessori corrispondenti a quelli autorizzati.</t>
  </si>
  <si>
    <t>A22-07</t>
  </si>
  <si>
    <t>Requisiti formativi / addestramento e scadenze documentati.</t>
  </si>
  <si>
    <t>A22-08</t>
  </si>
  <si>
    <t>Anomalie e fermi gestiti fino alla chiusura con evidenze.</t>
  </si>
  <si>
    <t>A22-09</t>
  </si>
  <si>
    <t>Recupero per persone, ove pertinente, concretamente disponibile.</t>
  </si>
  <si>
    <t>A23-01</t>
  </si>
  <si>
    <t>Fabbricante / soggetto competente coinvolto per compatibilità e aspetti tecnici.</t>
  </si>
  <si>
    <t>PR-CT-01, A23; cap. 04, 10, 16–19, 22</t>
  </si>
  <si>
    <t>A23-02</t>
  </si>
  <si>
    <t>Effetti su sicurezza, funzioni, portate e regime di conformità valutati.</t>
  </si>
  <si>
    <t>A23-03</t>
  </si>
  <si>
    <t>Manuali, diagrammi, dichiarazioni e verifiche da aggiornare identificati.</t>
  </si>
  <si>
    <t>A23-04</t>
  </si>
  <si>
    <t>Comunicazioni CIVA / altri adempimenti pertinenti esaminati.</t>
  </si>
  <si>
    <t>A23-05</t>
  </si>
  <si>
    <t>Nuovo sito, appoggi, viabilità e interferenze rivalutati se applicabili.</t>
  </si>
  <si>
    <t>A23-06</t>
  </si>
  <si>
    <t>Formazione, addestramento e autorizzazioni aggiornati prima dell’uso.</t>
  </si>
  <si>
    <t>A23-07</t>
  </si>
  <si>
    <t>Per dismissione: uso impedito, stato e documenti di cessione / smaltimento gestiti.</t>
  </si>
  <si>
    <t>A24-01</t>
  </si>
  <si>
    <t>Dati aziendali, macchine, limiti e ruoli completati e approvati.</t>
  </si>
  <si>
    <t>PR-CT-01, A24; cap. 21–22</t>
  </si>
  <si>
    <t>A24-02</t>
  </si>
  <si>
    <t>Fonti normative e manuali verificati rispetto alle attività effettive.</t>
  </si>
  <si>
    <t>A24-03</t>
  </si>
  <si>
    <t>Allegati necessari disponibili nel luogo d’uso e personale informato.</t>
  </si>
  <si>
    <t>A24-04</t>
  </si>
  <si>
    <t>Revisioni obsolete ritirate / archiviate come non utilizzabili.</t>
  </si>
  <si>
    <t>A24-05</t>
  </si>
  <si>
    <t>Variazioni comunicate e addestramento integrativo effettuato se necessario.</t>
  </si>
  <si>
    <t>A24-06</t>
  </si>
  <si>
    <t>Fascicolo operativo e ultimo controllo positivo pertinente sono disponibili dove richiesto.</t>
  </si>
  <si>
    <t>PR-CT-01, A24; cap. 21</t>
  </si>
  <si>
    <t>A24-07</t>
  </si>
  <si>
    <t>Conservazione, accessi e correzioni delle registrazioni sono disciplinati senza firme retroattive.</t>
  </si>
  <si>
    <t>AZIONI CORRETTIVE | RIPRISTINO E RIESAME</t>
  </si>
  <si>
    <t>Il rilievo iniziale resta tracciato. La sola selezione «Chiusa» non modifica l'esito corrente.</t>
  </si>
  <si>
    <t>ID controllo</t>
  </si>
  <si>
    <t>Esito iniziale</t>
  </si>
  <si>
    <t>Azione proposta</t>
  </si>
  <si>
    <t>Azione decisa</t>
  </si>
  <si>
    <t>Responsabile</t>
  </si>
  <si>
    <t>Data apertura</t>
  </si>
  <si>
    <t>Termine</t>
  </si>
  <si>
    <t>Stato lavorazione</t>
  </si>
  <si>
    <t>Evidenza ripristino</t>
  </si>
  <si>
    <t>Verificatore efficacia</t>
  </si>
  <si>
    <t>Data chiusura</t>
  </si>
  <si>
    <t>Esito riesame</t>
  </si>
  <si>
    <t>Stato validato</t>
  </si>
  <si>
    <t>Allerta termine</t>
  </si>
  <si>
    <t>Giorni residui</t>
  </si>
  <si>
    <t>PRE-UTILIZZO | VISTA RAPIDA</t>
  </si>
  <si>
    <t>21 controlli A05 collegati alla Checklist. Aprire la riga per compilare: questa vista non crea un secondo registro.</t>
  </si>
  <si>
    <t>Verifica visiva / funzionale</t>
  </si>
  <si>
    <t>Evidenza</t>
  </si>
  <si>
    <t>Compila</t>
  </si>
  <si>
    <t>Le prove funzionali si eseguono soltanto nelle condizioni consentite dal manuale e in area protetta. Non comprende prove di sovraccarico. Una sessione precedente non vale come controllo giornaliero corrente: archiviare e aprire una nuova copia.</t>
  </si>
  <si>
    <t>SCADENZARIO | TEMPO, ORE E ADEMPIMENTI</t>
  </si>
  <si>
    <t>Inserire scadenze documentate. Preavvisi interni: non sono proroghe. Applicabilità e fonti devono essere confermate.</t>
  </si>
  <si>
    <t>Categoria</t>
  </si>
  <si>
    <t>Evento / attività</t>
  </si>
  <si>
    <t>Applicabile</t>
  </si>
  <si>
    <t>Data base</t>
  </si>
  <si>
    <t>Intervallo mesi</t>
  </si>
  <si>
    <t>Scadenza documentata</t>
  </si>
  <si>
    <t>Scadenza utilizzata</t>
  </si>
  <si>
    <t>Fonte / manuale / verbale</t>
  </si>
  <si>
    <t>Residuo giorni</t>
  </si>
  <si>
    <t>Stato</t>
  </si>
  <si>
    <t>Ore ultimo intervento</t>
  </si>
  <si>
    <t>Intervallo ore</t>
  </si>
  <si>
    <t>Soglia ore documentata</t>
  </si>
  <si>
    <t>Residuo ore</t>
  </si>
  <si>
    <t>Evidenza / motivo esclusione</t>
  </si>
  <si>
    <t>SC-01</t>
  </si>
  <si>
    <t>Verifica periodica</t>
  </si>
  <si>
    <t>Verifica periodica annuale del carrello</t>
  </si>
  <si>
    <t>Si</t>
  </si>
  <si>
    <t>SC-02</t>
  </si>
  <si>
    <t>Manutenzione</t>
  </si>
  <si>
    <t>Freni e sterzatura</t>
  </si>
  <si>
    <t>SC-03</t>
  </si>
  <si>
    <t>Braccio, perni e pattini</t>
  </si>
  <si>
    <t>SC-04</t>
  </si>
  <si>
    <t>Circuito oleodinamico, tubazioni e livelli</t>
  </si>
  <si>
    <t>SC-05</t>
  </si>
  <si>
    <t>Stabilizzatori e assali</t>
  </si>
  <si>
    <t>SC-06</t>
  </si>
  <si>
    <t>Pneumatici, ruote e fissaggi</t>
  </si>
  <si>
    <t>SC-07</t>
  </si>
  <si>
    <t>Forche e sistemi di aggancio</t>
  </si>
  <si>
    <t>SC-08</t>
  </si>
  <si>
    <t>Limitatori e interblocchi</t>
  </si>
  <si>
    <t>SC-09</t>
  </si>
  <si>
    <t>Piattaforma e sistemi di recupero</t>
  </si>
  <si>
    <t>SC-10</t>
  </si>
  <si>
    <t>Accessori</t>
  </si>
  <si>
    <t>Ganci e accessori per carichi sospesi</t>
  </si>
  <si>
    <t>SC-11</t>
  </si>
  <si>
    <t>Pinze, benne e accessori speciali</t>
  </si>
  <si>
    <t>SC-12</t>
  </si>
  <si>
    <t>Controlli</t>
  </si>
  <si>
    <t>Controllo competente programmato</t>
  </si>
  <si>
    <t>SC-13</t>
  </si>
  <si>
    <t>Controllo straordinario per evento / variazione</t>
  </si>
  <si>
    <t>SC-14</t>
  </si>
  <si>
    <t>Strutture</t>
  </si>
  <si>
    <t>Accertamento strutturale / indagine pertinente</t>
  </si>
  <si>
    <t>SC-15</t>
  </si>
  <si>
    <t>Emergenze</t>
  </si>
  <si>
    <t>Prova di recupero / esercitazione programmata</t>
  </si>
  <si>
    <t>SC-16</t>
  </si>
  <si>
    <t>Organizzazione</t>
  </si>
  <si>
    <t>Riesame autorizzazioni operatori</t>
  </si>
  <si>
    <t>SC-17</t>
  </si>
  <si>
    <t>Audit operativo e aggiornamento procedura</t>
  </si>
  <si>
    <t>SC-18</t>
  </si>
  <si>
    <t>Documenti</t>
  </si>
  <si>
    <t>Comunicazioni / variazioni CIVA pertinenti</t>
  </si>
  <si>
    <t>SC-19</t>
  </si>
  <si>
    <t>Aggiornamenti manuali, richiami e diagrammi</t>
  </si>
  <si>
    <t>SC-20</t>
  </si>
  <si>
    <t>Personalizzabile</t>
  </si>
  <si>
    <t>Ulteriore attività da specificare</t>
  </si>
  <si>
    <t>Le frequenze manutentive devono provenire dal manuale. Con doppio limite tempo/ore, verificare il criterio del fabbricante: l'allerta considera il primo limite raggiunto. Nessuna indagine strutturale diventa automaticamente obbligatoria solo per l'età. SC-20: specificare l'attività o motivarne l'esclusione.</t>
  </si>
  <si>
    <t>OPERATORI | REQUISITI E AUTORIZZAZIONI</t>
  </si>
  <si>
    <t>Registrare soltanto dati pertinenti. Nessuna diagnosi. La presenza di un attestato non dimostra da sola l'addestramento.</t>
  </si>
  <si>
    <t>Operatore</t>
  </si>
  <si>
    <t>Impresa / ruolo</t>
  </si>
  <si>
    <t>Assegnato</t>
  </si>
  <si>
    <t>Categorie verificate</t>
  </si>
  <si>
    <t>Attestato / evidenza</t>
  </si>
  <si>
    <t>Ultimo corso / aggiornamento</t>
  </si>
  <si>
    <t>Prossima scadenza</t>
  </si>
  <si>
    <t>Funzioni aggiuntive</t>
  </si>
  <si>
    <t>Modulo / motivo NA</t>
  </si>
  <si>
    <t>Addestramento sul mezzo</t>
  </si>
  <si>
    <t>Autorizzazione interna</t>
  </si>
  <si>
    <t>Verificatore requisiti</t>
  </si>
  <si>
    <t>Data riscontro</t>
  </si>
  <si>
    <t>La scadenza calcolata a 60 mesi è un promemoria del riferimento richiamato dalla procedura, da verificare sul percorso effettivo e sulle regole transitorie. La data documentata prevale. “Requisiti documentati” non equivale a rilascio automatico di abilitazioni o autorizzazioni.</t>
  </si>
  <si>
    <t>ACCESSORI | COMPATIBILITÀ DELL'INSIEME</t>
  </si>
  <si>
    <t>L'agganciabilità fisica non dimostra la compatibilità. Registrare documenti della combinazione reale.</t>
  </si>
  <si>
    <t>ID accessorio</t>
  </si>
  <si>
    <t>Tipo / funzione</t>
  </si>
  <si>
    <t>Marca, modello e matricola</t>
  </si>
  <si>
    <t>In uso nella sessione</t>
  </si>
  <si>
    <t>Compatibilità documentata</t>
  </si>
  <si>
    <t>Manuale / revisione</t>
  </si>
  <si>
    <t>Diagramma / profilo</t>
  </si>
  <si>
    <t>Stato controllo</t>
  </si>
  <si>
    <t>Prossimo controllo</t>
  </si>
  <si>
    <t>Responsabile riscontro</t>
  </si>
  <si>
    <t>Evidenza / rapporto</t>
  </si>
  <si>
    <t>Stato registrazione</t>
  </si>
  <si>
    <t>Rinvio evidenza</t>
  </si>
  <si>
    <t>Una riga riguarda una precisa combinazione con la macchina identificata in Anagrafica. Non attribuisce compatibilità a tutti i modelli di un marchio. Se non esiste una scadenza calendariale del controllo, documentarne il criterio nel rapporto; gli intervalli applicabili si gestiscono in Scadenze.</t>
  </si>
  <si>
    <t>PIANO DI MANOVRA | RISCONTRO DEL DIAGRAMMA</t>
  </si>
  <si>
    <t>I valori di portata si trascrivono dal diagramma originale. Il foglio non calcola la stabilità e non autorizza la manovra.</t>
  </si>
  <si>
    <t>Attività e piano / ID</t>
  </si>
  <si>
    <t>Carico: descrizione e dimensioni</t>
  </si>
  <si>
    <t>Massa e metodo di accertamento</t>
  </si>
  <si>
    <t>Baricentro e presa</t>
  </si>
  <si>
    <t>Diagramma: codice / revisione / pagina</t>
  </si>
  <si>
    <t>Accessorio, profilo, appoggi e settore</t>
  </si>
  <si>
    <t>Trattamento masse accessorie nel diagramma</t>
  </si>
  <si>
    <t>Sito, percorso e piano appoggi</t>
  </si>
  <si>
    <t>Responsabile piano / operatore / segnalatore</t>
  </si>
  <si>
    <t>Condizioni ambientali e criteri STOP</t>
  </si>
  <si>
    <t>RISCONTRO NUMERICO DEL SOLO VALORE TRASCRITTO | Non interpolare o estrapolare. Sbraccio, altezza, baricentro, assetto e tutte le condizioni del diagramma devono essere verificati dal competente.</t>
  </si>
  <si>
    <t>Fase</t>
  </si>
  <si>
    <t>Sbraccio m</t>
  </si>
  <si>
    <t>Altezza m</t>
  </si>
  <si>
    <t>Carico kg</t>
  </si>
  <si>
    <t>Portata kg</t>
  </si>
  <si>
    <t>Margine kg</t>
  </si>
  <si>
    <t>Utilizzo %</t>
  </si>
  <si>
    <t>Pagina / punto diagramma</t>
  </si>
  <si>
    <t>Riscontro</t>
  </si>
  <si>
    <t>Nota / esclusione</t>
  </si>
  <si>
    <t>Validatore</t>
  </si>
  <si>
    <t>Presa</t>
  </si>
  <si>
    <t>Intermedia</t>
  </si>
  <si>
    <t>Deposito</t>
  </si>
  <si>
    <t>Altra condizione</t>
  </si>
  <si>
    <t>Presa, stabilità, percorso e segregazione</t>
  </si>
  <si>
    <t>Emergenza, recupero e comunicazioni</t>
  </si>
  <si>
    <t>Condizioni non coperte / limitazioni</t>
  </si>
  <si>
    <t>Validazione tecnica: documento, autore e data</t>
  </si>
  <si>
    <t>Un confronto carico/portata favorevole non valuta terreno, resistenza del solaio, stabilità, accessori, dinamica, vento o interferenze. Collegare A05–A11 della procedura. Nessuna percentuale generica di utilizzo sostituisce il diagramma del fabbricante.</t>
  </si>
  <si>
    <t>EVIDENZE | DOCUMENTI E RISCONTRI</t>
  </si>
  <si>
    <t>Registro di riferimenti: i file non vengono incorporati automaticamente. Conservare copie accessibili, pertinenti e controllate.</t>
  </si>
  <si>
    <t>ID evidenza</t>
  </si>
  <si>
    <t>ID controllo / azione</t>
  </si>
  <si>
    <t>Tipo</t>
  </si>
  <si>
    <t>Descrizione / riscontro</t>
  </si>
  <si>
    <t>Percorso file / URL</t>
  </si>
  <si>
    <t>Autore</t>
  </si>
  <si>
    <t>Revisione</t>
  </si>
  <si>
    <t>Note / limitazioni</t>
  </si>
  <si>
    <t>RIEPILOGO DI VERIFICA | USO INTERNO</t>
  </si>
  <si>
    <t>Non è un verbale di verifica periodica dell'Allegato VII e non attesta conformità CE.</t>
  </si>
  <si>
    <t>Azienda / sito</t>
  </si>
  <si>
    <t>Macchina / matricola</t>
  </si>
  <si>
    <t>ID e data verifica</t>
  </si>
  <si>
    <t>Campo / configurazione</t>
  </si>
  <si>
    <t>Verificatore e responsabile</t>
  </si>
  <si>
    <t>Stato riepilogativo</t>
  </si>
  <si>
    <t>Copertura e conformi</t>
  </si>
  <si>
    <t>Rilievi e chiusure</t>
  </si>
  <si>
    <t>Punti di attenzione</t>
  </si>
  <si>
    <t>VALUTAZIONE DEL RESPONSABILE | La compilazione dei campi sottostanti non annulla i rilievi, le sospensioni o gli obblighi esterni.</t>
  </si>
  <si>
    <t>Rilievi principali e riferimenti ID</t>
  </si>
  <si>
    <t>Limitazioni, misure immediate e attività sospese</t>
  </si>
  <si>
    <t>Documenti esaminati e allegati</t>
  </si>
  <si>
    <t>Decisione motivata e condizioni di eventuale ripresa</t>
  </si>
  <si>
    <t>Responsabile / competenza e data</t>
  </si>
  <si>
    <t>Firma / riferimento al documento approvato</t>
  </si>
  <si>
    <t>Nessuna firma è precompilata. L'eventuale rilascio operativo richiede una decisione del responsabile competente, evidenze di chiusura e gli accertamenti richiesti. Archiviare una copia non modificabile con la procedura documentale aziendale: questo XLSX non offre audit trail immodificabile o firma digitale.</t>
  </si>
  <si>
    <t>CATALOGO CONTROLLI | ORIGINE E CRITERI</t>
  </si>
  <si>
    <t>METRICHE DI SUPPORTO</t>
  </si>
  <si>
    <t>VALORE CALCOLATO</t>
  </si>
  <si>
    <t>Esiti correnti</t>
  </si>
  <si>
    <t>Presa in carico</t>
  </si>
  <si>
    <t>Elementi</t>
  </si>
  <si>
    <t>Controlli catalogati</t>
  </si>
  <si>
    <t>Conformi</t>
  </si>
  <si>
    <t>Azioni chiuse</t>
  </si>
  <si>
    <t>230 voci: criteri della procedura e controlli documentali derivati, distinti nella colonna Origine. Rilevanza e azioni sono proposte organizzative.</t>
  </si>
  <si>
    <t>Conformi correnti</t>
  </si>
  <si>
    <t>Azioni scadute</t>
  </si>
  <si>
    <t>NC correnti</t>
  </si>
  <si>
    <t>Scadenze da definire</t>
  </si>
  <si>
    <t>NV correnti</t>
  </si>
  <si>
    <t>Rilievi sicurezza</t>
  </si>
  <si>
    <t>NA validati</t>
  </si>
  <si>
    <t>Da completare</t>
  </si>
  <si>
    <t>Requisito / criterio</t>
  </si>
  <si>
    <t>Riscontro suggerito</t>
  </si>
  <si>
    <t>Rilevanza proposta</t>
  </si>
  <si>
    <t>NA ammesso (1/0)</t>
  </si>
  <si>
    <t>Applicabilità</t>
  </si>
  <si>
    <t>Azione proposta per NC</t>
  </si>
  <si>
    <t>Ruolo indicativo</t>
  </si>
  <si>
    <t>Quando controllare</t>
  </si>
  <si>
    <t>Origine del controllo</t>
  </si>
  <si>
    <t>Riferimento nella procedura</t>
  </si>
  <si>
    <t>Fonte primaria / URL</t>
  </si>
  <si>
    <t>Da compilare / invalidi</t>
  </si>
  <si>
    <t>Atti approvati, ruoli nominativi e riferimenti DVR/POS/DUVRI pertinenti.</t>
  </si>
  <si>
    <t>Requisito di base; NA non ammesso</t>
  </si>
  <si>
    <t>Completare e approvare perimetro, ruoli e documenti; non attivare attività con requisiti di sicurezza mancanti.</t>
  </si>
  <si>
    <t>Datore di lavoro / RSPP</t>
  </si>
  <si>
    <t>Prima adozione e revisione</t>
  </si>
  <si>
    <t>Criterio della procedura</t>
  </si>
  <si>
    <t>Procedura_Aziendale_Carrelli_Telescopici_2026.docx</t>
  </si>
  <si>
    <t>NC iniziali</t>
  </si>
  <si>
    <t>Azioni chiuse verificate</t>
  </si>
  <si>
    <t>Secondo componente/configurazione</t>
  </si>
  <si>
    <t>Scadenze critiche</t>
  </si>
  <si>
    <t>Controllo ricavato da campi/capitoli</t>
  </si>
  <si>
    <t>Copertura verificata</t>
  </si>
  <si>
    <t>Targa, manuale originale, diagramma e riscontro della configurazione reale.</t>
  </si>
  <si>
    <t>Acquisire dal fabbricante il dato esatto e la relativa pagina del manuale; sospendere la configurazione non dimostrata.</t>
  </si>
  <si>
    <t>Responsabile flotta / tecnico</t>
  </si>
  <si>
    <t>Ingresso e cambio configurazione</t>
  </si>
  <si>
    <t>Conformi sul perimetro</t>
  </si>
  <si>
    <t>Profilo da completare</t>
  </si>
  <si>
    <t>Operatori da completare</t>
  </si>
  <si>
    <t>Accessori da completare</t>
  </si>
  <si>
    <t>Registrare valore, unità, configurazione e pagina del manuale in Anagrafica; NA solo motivato.</t>
  </si>
  <si>
    <t>Controllo ricavato da campo A02</t>
  </si>
  <si>
    <t>Stato sintetico</t>
  </si>
  <si>
    <t>Riesami favorevoli</t>
  </si>
  <si>
    <t>C senza riesame</t>
  </si>
  <si>
    <t>Elaborazione data</t>
  </si>
  <si>
    <t>Riscontro mezzo/documenti, verbale di consegna e prove consentite.</t>
  </si>
  <si>
    <t>Non assegnare il mezzo; contestare la carenza al fornitore e acquisire documentazione o ripristino competente.</t>
  </si>
  <si>
    <t>Responsabile flotta</t>
  </si>
  <si>
    <t>Consegna, noleggio e rientro</t>
  </si>
  <si>
    <t>Attestato, registro addestramento e osservazione delle capacità effettive.</t>
  </si>
  <si>
    <t>Non assegnare la funzione interessata; verificare attestati e aggiornamenti, integrare addestramento e autorizzazione.</t>
  </si>
  <si>
    <t>Datore di lavoro / addestratore</t>
  </si>
  <si>
    <t>Prima assegnazione e riesame</t>
  </si>
  <si>
    <t>https://www.lavoro.gov.it/sites/default/files/documenti-pubblicita-legale/Accordo%20formazione%20salute%20e%20sicurezza%20sancito%20CSR%2017%20aprile%202025.pdf</t>
  </si>
  <si>
    <t>Osservazione e sole prove dell'operatore previste dal manuale; registrare esito e riferimento.</t>
  </si>
  <si>
    <t>Non avviare; segnalare al preposto, impedire l'uso e richiedere controllo/ripristino competente. Nessuna prova al limite.</t>
  </si>
  <si>
    <t>Operatore autorizzato</t>
  </si>
  <si>
    <t>Prima uso e dopo variazioni</t>
  </si>
  <si>
    <t>Sopralluogo, planimetria e valutazione tecnica dove necessaria; riportare condizioni reali.</t>
  </si>
  <si>
    <t>Sospendere nell'area interessata; far valutare il sito e ripristinare appoggi, segregazione o protezioni prima della manovra.</t>
  </si>
  <si>
    <t>Preposto / tecnico del sito</t>
  </si>
  <si>
    <t>Prima attività e cambio condizioni</t>
  </si>
  <si>
    <t>Massa documentata, diagramma identificato, punti della manovra e piano approvato.</t>
  </si>
  <si>
    <t>Non sollevare; correggere il piano usando masse certe e il diagramma originale per l'intera traiettoria.</t>
  </si>
  <si>
    <t>Responsabile piano / operatore</t>
  </si>
  <si>
    <t>Prima manovra e variazioni</t>
  </si>
  <si>
    <t>Identificativi, documenti dell'insieme e riscontro positivo di fermi/connessioni.</t>
  </si>
  <si>
    <t>Non usare la combinazione; ripristinare compatibilità, aggancio e configurazione secondo istruzioni documentate.</t>
  </si>
  <si>
    <t>Responsabile flotta / operatore</t>
  </si>
  <si>
    <t>Prima combinazione e ogni cambio</t>
  </si>
  <si>
    <t>Piano, identificativi imbracature, angoli e osservazione in condizioni protette.</t>
  </si>
  <si>
    <t>Solo funzione carichi sospesi</t>
  </si>
  <si>
    <t>Sospendere i carichi sospesi; rivedere imbracatura, attrezzatura, percorso e comunicazioni con persone competenti.</t>
  </si>
  <si>
    <t>Operatore / imbracatore</t>
  </si>
  <si>
    <t>Se prevista la funzione</t>
  </si>
  <si>
    <t>Documenti dell'insieme, controllo dispositivi e risorse di recupero effettive.</t>
  </si>
  <si>
    <t>Solo funzione sollevamento persone</t>
  </si>
  <si>
    <t>Non sollevare persone; rendere conformi insieme, protezioni, addestramento e recupero concretamente eseguibile.</t>
  </si>
  <si>
    <t>Responsabile / addetto a terra</t>
  </si>
  <si>
    <t>Registro briefing, compiti e prova comunicazioni in area sicura.</t>
  </si>
  <si>
    <t>Arrestare la manovra; ripetere briefing, prova comunicazioni e assegnazione dei compiti prima della ripresa.</t>
  </si>
  <si>
    <t>Preposto / segnalatore</t>
  </si>
  <si>
    <t>Prima attività e variazioni</t>
  </si>
  <si>
    <t>Riscontro a fine attività e consegna firmata con eventuali anomalie.</t>
  </si>
  <si>
    <t>Mettere in sicurezza parcheggio e carico secondo manuale; completare consegne e segnalazione dei difetti.</t>
  </si>
  <si>
    <t>Operatore / custode</t>
  </si>
  <si>
    <t>Fine attività e cambio turno</t>
  </si>
  <si>
    <t>Manuale, scadenziario, rapporti manutentivi e prove documentate.</t>
  </si>
  <si>
    <t>Programmare o completare l'intervento secondo manuale; tenere fermo il mezzo quando il requisito incide sulla sicurezza.</t>
  </si>
  <si>
    <t>Responsabile flotta / manutentore</t>
  </si>
  <si>
    <t>Secondo manuale e impiego</t>
  </si>
  <si>
    <t>Rapporto della persona competente con criteri, misure ed esito.</t>
  </si>
  <si>
    <t>Affidare il controllo a persona competente; documentare metodo, risultati e limitazioni prima del rilascio.</t>
  </si>
  <si>
    <t>Persona competente incaricata</t>
  </si>
  <si>
    <t>Secondo presupposti applicabili</t>
  </si>
  <si>
    <t>Permesso specifico, punti di isolamento, verifica energia residua e controllo area.</t>
  </si>
  <si>
    <t>Interventi con isolamento energie</t>
  </si>
  <si>
    <t>Non accedere alla zona pericolosa; completare isolamento, energia residua e blocchi meccanici con personale incaricato.</t>
  </si>
  <si>
    <t>Responsabile intervento</t>
  </si>
  <si>
    <t>Prima accesso e dopo intervento</t>
  </si>
  <si>
    <t>Segnalazione, rapporto tecnico, evidenze di ripristino e rilascio competente.</t>
  </si>
  <si>
    <t>Gestione evento/ripristino pertinente</t>
  </si>
  <si>
    <t>Mantenere il fermo; documentare causa, riparazione e accertamenti richiesti; vietata la ripresa con soli documenti incompleti.</t>
  </si>
  <si>
    <t>Preposto / tecnico / responsabile</t>
  </si>
  <si>
    <t>Rilievo, ripristino e ripresa</t>
  </si>
  <si>
    <t>Ricevute CIVA, verbali, scadenza pertinente e responsabile della pratica.</t>
  </si>
  <si>
    <t>Verificare il procedimento e regolarizzare la pratica; non interpretare richieste o promemoria come proroghe.</t>
  </si>
  <si>
    <t>Responsabile scadenze</t>
  </si>
  <si>
    <t>Avvio e dopo ogni verifica</t>
  </si>
  <si>
    <t>https://www.inail.it/content/dam/inail-hub-site/documenti/2020/06/CarreliSemoventi.pdf</t>
  </si>
  <si>
    <t>Elenco documenti, accordi con verificatore e controllo area prove.</t>
  </si>
  <si>
    <t>Preparazione verifica programmata</t>
  </si>
  <si>
    <t>Completare preparazione con il verificatore; non improvvisare carichi/prove e non sostituire la verifica con questa checklist.</t>
  </si>
  <si>
    <t>Flotta / verificatore</t>
  </si>
  <si>
    <t>Prima appuntamento</t>
  </si>
  <si>
    <t>Storico, classificazione, relazione tecnica e decisione motivata sugli accertamenti.</t>
  </si>
  <si>
    <t>Richiedere valutazione competente su integrità, classificazione e accertamenti; mantenere sospesi gli impieghi non dimostrati.</t>
  </si>
  <si>
    <t>Tecnico competente</t>
  </si>
  <si>
    <t>Per età, eventi o difetti</t>
  </si>
  <si>
    <t>https://www.arpal.liguria.it/images/stories/testi_normative/DM_11042011.pdf</t>
  </si>
  <si>
    <t>Descrizione oggettiva, evidenze dell'evento, analisi e azioni senza dati clinici superflui.</t>
  </si>
  <si>
    <t>Completare segnalazione, analisi e azioni; conservare evidenze pertinenti e gestire gli adempimenti tramite i responsabili.</t>
  </si>
  <si>
    <t>Segnalante / preposto</t>
  </si>
  <si>
    <t>Dopo messa in sicurezza</t>
  </si>
  <si>
    <t>Piano, recapiti, disponibilità addetti e verbale di prova consentita dal manuale.</t>
  </si>
  <si>
    <t>Ripristinare risorse e piano; provare solo le sequenze del manuale in sicurezza e sospendere le funzioni non recuperabili.</t>
  </si>
  <si>
    <t>Responsabile emergenze</t>
  </si>
  <si>
    <t>Prima attività e programma prove</t>
  </si>
  <si>
    <t>Osservazione sul campo e confronto con registri; documentare scostamenti e riesame.</t>
  </si>
  <si>
    <t>Aprire il rilievo, definire responsabile e azione; osservare di nuovo sul campo e verificarne l'efficacia.</t>
  </si>
  <si>
    <t>Auditor incaricato</t>
  </si>
  <si>
    <t>Programma e dopo criticità</t>
  </si>
  <si>
    <t>Valutazione del cambiamento, riscontri del fabbricante e documenti aggiornati.</t>
  </si>
  <si>
    <t>Cambiamento/trasferimento pertinente</t>
  </si>
  <si>
    <t>Non attuare il cambiamento finché non sono risolti gli effetti su sicurezza, documenti, formazione e verifiche.</t>
  </si>
  <si>
    <t>Prima cambiamento</t>
  </si>
  <si>
    <t>Registro revisioni, destinatari, ricevute e ritiro copie superate.</t>
  </si>
  <si>
    <t>Aggiornare e redistribuire la revisione applicabile; ritirare le copie obsolete e verificare la comprensione.</t>
  </si>
  <si>
    <t>Custode documenti</t>
  </si>
  <si>
    <t>Emissione e revisione</t>
  </si>
  <si>
    <t>FONTI, LIMITI E PRECISAZIONI</t>
  </si>
  <si>
    <t>Fonte di lavoro: procedura PR-CT-01 fornita. Integrazioni Excel e riscontri esterni sono identificati separatamente.</t>
  </si>
  <si>
    <t>Codice</t>
  </si>
  <si>
    <t>Livello</t>
  </si>
  <si>
    <t>Fonte</t>
  </si>
  <si>
    <t>Localizzatore</t>
  </si>
  <si>
    <t>Utilizzo nel file</t>
  </si>
  <si>
    <t>URL / documento</t>
  </si>
  <si>
    <t>Stato riscontro</t>
  </si>
  <si>
    <t>Limiti e precisazioni</t>
  </si>
  <si>
    <t>P1</t>
  </si>
  <si>
    <t>Procedura fornita</t>
  </si>
  <si>
    <t>PR-CT-01 Rev.00; capitoli 01–23 e allegati A01–A24</t>
  </si>
  <si>
    <t>Base dei requisiti e della modulistica. Modello da personalizzare e approvare.</t>
  </si>
  <si>
    <t>Documento fornito nella conversazione</t>
  </si>
  <si>
    <t>Fonte primaria</t>
  </si>
  <si>
    <t>Le pagine dipendono dalla resa Word; si usano capitoli e codici allegato stabili.</t>
  </si>
  <si>
    <t>F1</t>
  </si>
  <si>
    <t>Fonte ATS</t>
  </si>
  <si>
    <t>ATS Val Padana, Carrelli semoventi a braccio telescopico – ed.2026</t>
  </si>
  <si>
    <t>carrelli telescopici.pdf, pp.2–22</t>
  </si>
  <si>
    <t>Quadro tecnico originario; non approva questa checklist.</t>
  </si>
  <si>
    <t>PDF fornito nella conversazione</t>
  </si>
  <si>
    <t>Fonte documentale</t>
  </si>
  <si>
    <t>Riferimenti storici mantenuti ma non assunti indistintamente come prescrizioni vigenti.</t>
  </si>
  <si>
    <t>F2</t>
  </si>
  <si>
    <t>Presentazione</t>
  </si>
  <si>
    <t>Carrelli_Telescopici_Presentazione_Professionale_2026.pptx</t>
  </si>
  <si>
    <t>56 slide, percorso ampliato</t>
  </si>
  <si>
    <t>Fonte secondaria già richiamata nella procedura; non documento ufficiale ATS.</t>
  </si>
  <si>
    <t>File fornito nella conversazione</t>
  </si>
  <si>
    <t>Non sostituisce manuali o verifiche obbligatorie.</t>
  </si>
  <si>
    <t>N1</t>
  </si>
  <si>
    <t>Legislazione</t>
  </si>
  <si>
    <t>D.Lgs. 81/2008 e s.m.i.</t>
  </si>
  <si>
    <t>Artt.70–73; ruoli; Allegati V, VI, VII, IX secondo pertinenza</t>
  </si>
  <si>
    <t>Distinguere obblighi, controlli e verifiche; confermare testo applicabile.</t>
  </si>
  <si>
    <t>https://www.ispettorato.gov.it/documenti-e-normativa/normativa-di-interesse/salute-e-sicurezza-nei-luoghi-di-lavoro/</t>
  </si>
  <si>
    <t>Pagina INL consultata 21/09/2026</t>
  </si>
  <si>
    <t>Non è stato eseguito un audit integrale del testo coordinato vigente.</t>
  </si>
  <si>
    <t>N2</t>
  </si>
  <si>
    <t>D.M. 11 aprile 2011</t>
  </si>
  <si>
    <t>Allegato II; §5.1.1; categorie e indagini supplementari</t>
  </si>
  <si>
    <t>La comunicazione di messa in servizio è immediata; non è assunto un termine di tolleranza di 30 giorni.</t>
  </si>
  <si>
    <t>Riscontro esterno mirato 21/09/2026</t>
  </si>
  <si>
    <t>Testo originario da leggere insieme alle modifiche legislative successive.</t>
  </si>
  <si>
    <t>N3</t>
  </si>
  <si>
    <t>Formazione</t>
  </si>
  <si>
    <t>Accordo Stato-Regioni 17 aprile 2025, Rep.59/CSR</t>
  </si>
  <si>
    <t>§8.3.4; Parte III</t>
  </si>
  <si>
    <t>Percorsi carrelli; modulo funzioni aggiuntive; aggiornamento quinquennale pratico.</t>
  </si>
  <si>
    <t>Esaminare categorie, prove e riconoscimenti degli attestati reali; la checklist non abilita.</t>
  </si>
  <si>
    <t>N4</t>
  </si>
  <si>
    <t>Guida tecnica</t>
  </si>
  <si>
    <t>INAIL, Carrelli semoventi a braccio telescopico, 2020</t>
  </si>
  <si>
    <t>Istruzioni per la prima verifica periodica</t>
  </si>
  <si>
    <t>Documentazione e verifica delle configurazioni; non sostituisce manuali specifici.</t>
  </si>
  <si>
    <t>Guida istituzionale consultata</t>
  </si>
  <si>
    <t>La periodicità annuale e i 45 giorni sono richiamati dalla procedura P1 cap.18; non confonderli.</t>
  </si>
  <si>
    <t>N5</t>
  </si>
  <si>
    <t>Disciplina prodotto</t>
  </si>
  <si>
    <t>Direttiva 2006/42/CE e Regolamento (UE) 2023/1230</t>
  </si>
  <si>
    <t>P1 cap.23; date e regime di prodotto</t>
  </si>
  <si>
    <t>Riferimenti conservati. La procedura distingue entrata in vigore e applicazione generale.</t>
  </si>
  <si>
    <t>https://eur-lex.europa.eu/eli/reg/2023/1230/oj/ita</t>
  </si>
  <si>
    <t>Riferimento mantenuto dalla procedura</t>
  </si>
  <si>
    <t>Confermare testo e disposizioni transitorie; non impone automaticamente rimarcatura delle macchine già in uso.</t>
  </si>
  <si>
    <t>N5b</t>
  </si>
  <si>
    <t>Rettifica</t>
  </si>
  <si>
    <t>Rettifica GUUE 4 luglio 2023</t>
  </si>
  <si>
    <t>P1 cap.23</t>
  </si>
  <si>
    <t>Riferimento alle date richiamate nella procedura.</t>
  </si>
  <si>
    <t>https://eur-lex.europa.eu/legal-content/IT/TXT/PDF/?uri=CELEX:32023R1230R(01)</t>
  </si>
  <si>
    <t>Riferimento mantenuto</t>
  </si>
  <si>
    <t>Il file Excel non esegue una verifica completa del regime di immissione sul mercato.</t>
  </si>
  <si>
    <t>T1</t>
  </si>
  <si>
    <t>Metadati norme</t>
  </si>
  <si>
    <t>UNI EN 1459-1:2025</t>
  </si>
  <si>
    <t>Riferimento di catalogo, non riproduzione della norma.</t>
  </si>
  <si>
    <t>https://store.uni.com/uni-en-1459-1-2025</t>
  </si>
  <si>
    <t>Metadati citati da P1</t>
  </si>
  <si>
    <t>Testo integrale e armonizzazione non verificati in questo foglio.</t>
  </si>
  <si>
    <t>T2</t>
  </si>
  <si>
    <t>UNI EN 1459-4:2025</t>
  </si>
  <si>
    <t>Requisiti aggiuntivi per carichi sospesi: riferimento bibliografico.</t>
  </si>
  <si>
    <t>https://store.uni.com/uni-en-1459-4-2025</t>
  </si>
  <si>
    <t>Nessun criterio tecnico numerico estratto da un testo integrale non disponibile.</t>
  </si>
  <si>
    <t>T3</t>
  </si>
  <si>
    <t>UNI ISO 18878:2025</t>
  </si>
  <si>
    <t>Formazione PLE: riferimento da contestualizzare.</t>
  </si>
  <si>
    <t>https://store.uni.com/uni-iso-18878-2025</t>
  </si>
  <si>
    <t>Non sostituisce la disciplina nazionale di abilitazione.</t>
  </si>
  <si>
    <t>H1</t>
  </si>
  <si>
    <t>Riferimenti storici</t>
  </si>
  <si>
    <t>UNI ISO 18878:2004; EN 1459:2015; Direttiva 95/63/CE</t>
  </si>
  <si>
    <t>ATS p.22; P1 cap.23</t>
  </si>
  <si>
    <t>Conservati come richiami della fonte, non come prescrizioni autonome.</t>
  </si>
  <si>
    <t>carrelli telescopici.pdf, p.22</t>
  </si>
  <si>
    <t>Edizione e applicabilità da verificare prima dell'impiego.</t>
  </si>
  <si>
    <t>H2</t>
  </si>
  <si>
    <t>Riferimento non confermato</t>
  </si>
  <si>
    <t>Circolare INAIL 47/2010</t>
  </si>
  <si>
    <t>Non usata per fondare obblighi: oggetto e pertinenza non confermati.</t>
  </si>
  <si>
    <t>Non confermato</t>
  </si>
  <si>
    <t>Nessuna inferenza operativa da questo richiamo.</t>
  </si>
  <si>
    <t>M1</t>
  </si>
  <si>
    <t>Dati da acquisire</t>
  </si>
  <si>
    <t>Manuale macchina, accessori e diagrammi originali</t>
  </si>
  <si>
    <t>A02, A07–A10, A13</t>
  </si>
  <si>
    <t>Portate, appoggi, pendenze, pressioni, vento, recupero e frequenze devono provenire dai documenti effettivi.</t>
  </si>
  <si>
    <t>Da inserire in Anagrafica / Evidenze</t>
  </si>
  <si>
    <t>Non forniti</t>
  </si>
  <si>
    <t>Nessuna soglia generica tecnica viene inventata.</t>
  </si>
  <si>
    <t>X1</t>
  </si>
  <si>
    <t>Elaborazione Excel</t>
  </si>
  <si>
    <t>Criteri, classificazione e azioni</t>
  </si>
  <si>
    <t>Catalogo; Checklist; Azioni</t>
  </si>
  <si>
    <t>149 criteri ricavati dalle checklist della procedura; 81 controlli derivati da campi e capitoli, marcati in Origine.</t>
  </si>
  <si>
    <t>P1 e implementazione del presente workbook</t>
  </si>
  <si>
    <t>Integrazione organizzativa proposta</t>
  </si>
  <si>
    <t>Rilevanza Sicurezza/Gestione e possibilità NA sono scelte da validare, non una scala normativa.</t>
  </si>
  <si>
    <t>X2</t>
  </si>
  <si>
    <t>KPI e chiusura rilievi</t>
  </si>
  <si>
    <t>Dashboard; Guida</t>
  </si>
  <si>
    <t>Gli indici descrivono registrazioni. NC/NV sicurezza impediscono un riepilogo favorevole; chiusura richiede evidenze.</t>
  </si>
  <si>
    <t>Formule del workbook</t>
  </si>
  <si>
    <t>Metodo gestionale proposto</t>
  </si>
  <si>
    <t>Nessun punteggio sostituisce giudizi tecnici o autorizzazioni.</t>
  </si>
  <si>
    <t>X3</t>
  </si>
  <si>
    <t>Preavvisi e scadenze</t>
  </si>
  <si>
    <t>Anagrafica K10:K14; Scadenze</t>
  </si>
  <si>
    <t>60/30 giorni e 50 ore sono avvisi interni modificabili, non tolleranze o frequenze manutentive.</t>
  </si>
  <si>
    <t>P1 A17 per avvisi temporali; soglia ore proposta</t>
  </si>
  <si>
    <t>Parametri organizzativi</t>
  </si>
  <si>
    <t>60 mesi e 12 mesi sono riferimenti del modello da confermare per i casi pertinenti.</t>
  </si>
  <si>
    <t>ESEMPI DIDATTICI | FUORI DAI RIEPILOGHI</t>
  </si>
  <si>
    <t>Dati dimostrativi isolati. Nessuna azienda, macchina o verifica reale è rappresentata.</t>
  </si>
  <si>
    <t>Caso</t>
  </si>
  <si>
    <t>NA ammesso</t>
  </si>
  <si>
    <t>Esito inserito</t>
  </si>
  <si>
    <t>Evidenza / motivo</t>
  </si>
  <si>
    <t>Stato calcolato</t>
  </si>
  <si>
    <t>Atteso</t>
  </si>
  <si>
    <t>Test</t>
  </si>
  <si>
    <t>EX-01</t>
  </si>
  <si>
    <t>C</t>
  </si>
  <si>
    <t>Evidenza didattica presente</t>
  </si>
  <si>
    <t>Dimostrazione</t>
  </si>
  <si>
    <t>EX-02</t>
  </si>
  <si>
    <t>Difetto simulato da gestire</t>
  </si>
  <si>
    <t>EX-03</t>
  </si>
  <si>
    <t>Riscontro simulato non eseguito</t>
  </si>
  <si>
    <t>EX-04</t>
  </si>
  <si>
    <t>Funzione non inclusa nel caso didattico</t>
  </si>
  <si>
    <t>EX-05</t>
  </si>
  <si>
    <t>Esclusione non ammessa nel caso</t>
  </si>
  <si>
    <t>NA NON AMMESSO</t>
  </si>
  <si>
    <t>EX-06</t>
  </si>
  <si>
    <t>INCOMPLETO</t>
  </si>
  <si>
    <t>EX-07</t>
  </si>
  <si>
    <t>Data simulata futura</t>
  </si>
  <si>
    <t>DATA NON VALIDA</t>
  </si>
  <si>
    <t>EX-08</t>
  </si>
  <si>
    <t>Verificatore non indicato</t>
  </si>
  <si>
    <t>EX-09</t>
  </si>
  <si>
    <t>DA COMPILARE</t>
  </si>
  <si>
    <t>NC DI SICUREZZA: la percentuale complessiva non può compensare il difetto. Interrompere l'attività pertinente e documentare il ripristino secondo procedura.</t>
  </si>
  <si>
    <t>CHIUSURA INCOMPLETA: scegliere “Chiusa” senza evidenza, verificatore, data e riesame favorevole lascia il rilievo aperto nel sistema. L'esito iniziale è sempre conservato.</t>
  </si>
  <si>
    <t>ESEMPIO DI SCADENZA: una richiesta di verifica inoltrata non proroga la data dell'attrezzatura. I promemoria interni anticipano l'organizzazione e non autorizzano l'uso oltre i limiti.</t>
  </si>
  <si>
    <t>benni</t>
  </si>
  <si>
    <t>demo srl</t>
  </si>
  <si>
    <t>manitou</t>
  </si>
  <si>
    <t>moira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</si>
</sst>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8">
    <font>
      <sz val="11"/>
      <name val="Carlito"/>
    </font>
    <font>
      <b/>
      <sz val="10"/>
      <color rgb="FF243B4B"/>
      <name val="Aptos"/>
      <family val="2"/>
    </font>
    <font>
      <sz val="10"/>
      <color rgb="FF243B4B"/>
      <name val="Aptos"/>
      <family val="2"/>
    </font>
    <font>
      <b/>
      <sz val="21"/>
      <color rgb="FFFFFFFF"/>
      <name val="Aptos"/>
      <family val="2"/>
    </font>
    <font>
      <sz val="10"/>
      <color rgb="FF647887"/>
      <name val="Aptos"/>
      <family val="2"/>
    </font>
    <font>
      <b/>
      <sz val="10"/>
      <color rgb="FFFFFFFF"/>
      <name val="Aptos"/>
      <family val="2"/>
    </font>
    <font>
      <b/>
      <sz val="11"/>
      <color rgb="FFFFFFFF"/>
      <name val="Aptos"/>
      <family val="2"/>
    </font>
    <font>
      <sz val="10"/>
      <color rgb="FF174F86"/>
      <name val="Aptos"/>
      <family val="2"/>
    </font>
    <font>
      <sz val="9"/>
      <color rgb="FF956314"/>
      <name val="Aptos"/>
      <family val="2"/>
    </font>
    <font>
      <sz val="10"/>
      <color rgb="FF243B4B"/>
      <name val="Aptos"/>
      <family val="2"/>
    </font>
    <font>
      <sz val="10"/>
      <color rgb="FF174F86"/>
      <name val="Aptos"/>
      <family val="2"/>
    </font>
    <font>
      <b/>
      <sz val="11"/>
      <color rgb="FF956314"/>
      <name val="Aptos"/>
      <family val="2"/>
    </font>
    <font>
      <sz val="10"/>
      <color rgb="FF956314"/>
      <name val="Aptos"/>
      <family val="2"/>
    </font>
    <font>
      <sz val="11"/>
      <color rgb="FF647887"/>
      <name val="Aptos"/>
      <family val="2"/>
    </font>
    <font>
      <b/>
      <sz val="10"/>
      <color rgb="FFFFFFFF"/>
      <name val="Carlito"/>
    </font>
    <font>
      <sz val="11"/>
      <color rgb="FF174F86"/>
      <name val="Carlito"/>
    </font>
    <font>
      <sz val="10"/>
      <color rgb="FF087F8C"/>
      <name val="Aptos"/>
      <family val="2"/>
    </font>
    <font>
      <sz val="11"/>
      <color rgb="FF243B4B"/>
      <name val="Aptos"/>
      <family val="2"/>
    </font>
    <font>
      <b/>
      <sz val="12"/>
      <color rgb="FFFFFFFF"/>
      <name val="Aptos"/>
      <family val="2"/>
    </font>
    <font>
      <sz val="11"/>
      <color rgb="FFFFFFFF"/>
      <name val="Carlito"/>
    </font>
    <font>
      <b/>
      <sz val="15"/>
      <color rgb="FFFFFFFF"/>
      <name val="Aptos"/>
      <family val="2"/>
    </font>
    <font>
      <b/>
      <sz val="30"/>
      <color rgb="FF087F8C"/>
      <name val="Aptos"/>
      <family val="2"/>
    </font>
    <font>
      <b/>
      <sz val="30"/>
      <color rgb="FFC89B3C"/>
      <name val="Aptos"/>
      <family val="2"/>
    </font>
    <font>
      <b/>
      <sz val="30"/>
      <color rgb="FFB42318"/>
      <name val="Aptos"/>
      <family val="2"/>
    </font>
    <font>
      <b/>
      <sz val="11"/>
      <color rgb="FF243B4B"/>
      <name val="Aptos"/>
      <family val="2"/>
    </font>
    <font>
      <sz val="11"/>
      <color rgb="FF956314"/>
      <name val="Aptos"/>
      <family val="2"/>
    </font>
    <font>
      <b/>
      <sz val="11"/>
      <color rgb="FFB42318"/>
      <name val="Aptos"/>
      <family val="2"/>
    </font>
    <font>
      <sz val="11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42D40"/>
      </patternFill>
    </fill>
    <fill>
      <patternFill patternType="solid">
        <fgColor rgb="FFF3F6F8"/>
      </patternFill>
    </fill>
    <fill>
      <patternFill patternType="solid">
        <fgColor rgb="FF087F8C"/>
      </patternFill>
    </fill>
    <fill>
      <patternFill patternType="solid">
        <fgColor rgb="FFEAF4FF"/>
      </patternFill>
    </fill>
    <fill>
      <patternFill patternType="solid">
        <fgColor rgb="FFFFF3D6"/>
      </patternFill>
    </fill>
    <fill>
      <patternFill patternType="solid">
        <fgColor rgb="FFC89B3C"/>
      </patternFill>
    </fill>
    <fill>
      <patternFill patternType="solid">
        <fgColor rgb="FFB42318"/>
      </patternFill>
    </fill>
    <fill>
      <patternFill patternType="solid">
        <fgColor rgb="FFFDEAE7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7" fillId="0" borderId="0"/>
  </cellStyleXfs>
  <cellXfs count="106">
    <xf numFmtId="0" fontId="0" fillId="0" borderId="0" xfId="0"/>
    <xf numFmtId="0" fontId="2" fillId="0" borderId="0" xfId="1" applyFont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left" vertical="center" wrapText="1"/>
    </xf>
    <xf numFmtId="0" fontId="4" fillId="3" borderId="0" xfId="1" applyFont="1" applyFill="1" applyAlignment="1">
      <alignment horizontal="left" vertical="center" wrapText="1"/>
    </xf>
    <xf numFmtId="0" fontId="5" fillId="4" borderId="0" xfId="1" applyFont="1" applyFill="1" applyAlignment="1">
      <alignment horizontal="left" vertical="center" wrapText="1"/>
    </xf>
    <xf numFmtId="0" fontId="20" fillId="2" borderId="0" xfId="1" applyFont="1" applyFill="1" applyAlignment="1">
      <alignment horizontal="left" vertical="center" wrapText="1"/>
    </xf>
    <xf numFmtId="0" fontId="25" fillId="6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17" fillId="3" borderId="0" xfId="1" applyFont="1" applyFill="1" applyAlignment="1">
      <alignment horizontal="left" vertical="center" wrapText="1"/>
    </xf>
    <xf numFmtId="0" fontId="18" fillId="2" borderId="0" xfId="1" applyFont="1" applyFill="1" applyAlignment="1">
      <alignment horizontal="left" vertical="center" wrapText="1"/>
    </xf>
    <xf numFmtId="0" fontId="6" fillId="4" borderId="0" xfId="1" applyFont="1" applyFill="1" applyAlignment="1">
      <alignment horizontal="left" vertical="center" wrapText="1"/>
    </xf>
    <xf numFmtId="0" fontId="11" fillId="6" borderId="0" xfId="1" applyFont="1" applyFill="1" applyAlignment="1">
      <alignment horizontal="left" vertical="center" wrapText="1"/>
    </xf>
    <xf numFmtId="0" fontId="12" fillId="6" borderId="0" xfId="1" applyFont="1" applyFill="1" applyAlignment="1">
      <alignment horizontal="left" vertical="center" wrapText="1"/>
    </xf>
    <xf numFmtId="0" fontId="13" fillId="3" borderId="0" xfId="1" applyFont="1" applyFill="1" applyAlignment="1">
      <alignment horizontal="left" vertical="center" wrapText="1"/>
    </xf>
    <xf numFmtId="0" fontId="26" fillId="9" borderId="0" xfId="1" applyFont="1" applyFill="1" applyAlignment="1">
      <alignment horizontal="left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1" fontId="21" fillId="3" borderId="1" xfId="1" applyNumberFormat="1" applyFont="1" applyFill="1" applyBorder="1" applyAlignment="1">
      <alignment horizontal="center" vertical="center" wrapText="1"/>
    </xf>
    <xf numFmtId="9" fontId="21" fillId="3" borderId="1" xfId="1" applyNumberFormat="1" applyFont="1" applyFill="1" applyBorder="1" applyAlignment="1">
      <alignment horizontal="center" vertical="center" wrapText="1"/>
    </xf>
    <xf numFmtId="1" fontId="22" fillId="3" borderId="1" xfId="1" applyNumberFormat="1" applyFont="1" applyFill="1" applyBorder="1" applyAlignment="1">
      <alignment horizontal="center" vertical="center" wrapText="1"/>
    </xf>
    <xf numFmtId="0" fontId="5" fillId="8" borderId="1" xfId="1" applyFont="1" applyFill="1" applyBorder="1" applyAlignment="1">
      <alignment horizontal="center" vertical="center" wrapText="1"/>
    </xf>
    <xf numFmtId="1" fontId="23" fillId="3" borderId="1" xfId="1" applyNumberFormat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left" vertical="center" wrapText="1"/>
    </xf>
    <xf numFmtId="0" fontId="1" fillId="3" borderId="1" xfId="1" applyFont="1" applyFill="1" applyBorder="1" applyAlignment="1">
      <alignment horizontal="left" vertical="center" wrapText="1"/>
    </xf>
    <xf numFmtId="0" fontId="7" fillId="5" borderId="1" xfId="1" applyFont="1" applyFill="1" applyBorder="1" applyAlignment="1">
      <alignment horizontal="left" vertical="center" wrapText="1"/>
    </xf>
    <xf numFmtId="14" fontId="7" fillId="5" borderId="1" xfId="1" applyNumberFormat="1" applyFont="1" applyFill="1" applyBorder="1" applyAlignment="1">
      <alignment horizontal="left" vertical="center" wrapText="1"/>
    </xf>
    <xf numFmtId="164" fontId="7" fillId="5" borderId="1" xfId="1" applyNumberFormat="1" applyFont="1" applyFill="1" applyBorder="1" applyAlignment="1">
      <alignment horizontal="left" vertical="center" wrapText="1"/>
    </xf>
    <xf numFmtId="14" fontId="7" fillId="3" borderId="1" xfId="1" applyNumberFormat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8" fillId="6" borderId="1" xfId="1" applyFont="1" applyFill="1" applyBorder="1" applyAlignment="1">
      <alignment horizontal="left" vertical="center" wrapText="1"/>
    </xf>
    <xf numFmtId="0" fontId="9" fillId="3" borderId="1" xfId="1" applyFont="1" applyFill="1" applyBorder="1" applyAlignment="1">
      <alignment horizontal="left" vertical="center" wrapText="1"/>
    </xf>
    <xf numFmtId="0" fontId="9" fillId="5" borderId="1" xfId="1" applyFont="1" applyFill="1" applyBorder="1" applyAlignment="1">
      <alignment horizontal="left" vertical="center" wrapText="1"/>
    </xf>
    <xf numFmtId="0" fontId="10" fillId="5" borderId="1" xfId="1" applyFont="1" applyFill="1" applyBorder="1" applyAlignment="1">
      <alignment vertical="center" wrapText="1"/>
    </xf>
    <xf numFmtId="14" fontId="10" fillId="5" borderId="1" xfId="1" applyNumberFormat="1" applyFont="1" applyFill="1" applyBorder="1" applyAlignment="1">
      <alignment vertical="center" wrapText="1"/>
    </xf>
    <xf numFmtId="0" fontId="24" fillId="3" borderId="1" xfId="1" applyFont="1" applyFill="1" applyBorder="1" applyAlignment="1">
      <alignment horizontal="left" vertical="center" wrapText="1"/>
    </xf>
    <xf numFmtId="0" fontId="24" fillId="3" borderId="1" xfId="1" applyFont="1" applyFill="1" applyBorder="1" applyAlignment="1">
      <alignment horizontal="center" vertical="center" wrapText="1"/>
    </xf>
    <xf numFmtId="14" fontId="24" fillId="3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9" fontId="2" fillId="0" borderId="1" xfId="1" applyNumberFormat="1" applyFont="1" applyBorder="1" applyAlignment="1">
      <alignment vertical="center" wrapText="1"/>
    </xf>
    <xf numFmtId="0" fontId="5" fillId="2" borderId="5" xfId="1" applyFont="1" applyFill="1" applyBorder="1" applyAlignment="1">
      <alignment vertical="center" wrapText="1"/>
    </xf>
    <xf numFmtId="0" fontId="5" fillId="2" borderId="6" xfId="1" applyFont="1" applyFill="1" applyBorder="1" applyAlignment="1">
      <alignment vertical="center" wrapText="1"/>
    </xf>
    <xf numFmtId="0" fontId="5" fillId="2" borderId="7" xfId="1" applyFont="1" applyFill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10" fillId="5" borderId="9" xfId="1" applyFont="1" applyFill="1" applyBorder="1" applyAlignment="1">
      <alignment vertical="center" wrapText="1"/>
    </xf>
    <xf numFmtId="14" fontId="10" fillId="5" borderId="9" xfId="1" applyNumberFormat="1" applyFont="1" applyFill="1" applyBorder="1" applyAlignment="1">
      <alignment vertical="center" wrapText="1"/>
    </xf>
    <xf numFmtId="0" fontId="2" fillId="0" borderId="10" xfId="1" applyFont="1" applyBorder="1" applyAlignment="1">
      <alignment vertical="center" wrapText="1"/>
    </xf>
    <xf numFmtId="0" fontId="0" fillId="0" borderId="1" xfId="0" applyBorder="1"/>
    <xf numFmtId="1" fontId="2" fillId="0" borderId="2" xfId="1" applyNumberFormat="1" applyFont="1" applyBorder="1" applyAlignment="1">
      <alignment vertical="center" wrapText="1"/>
    </xf>
    <xf numFmtId="1" fontId="2" fillId="0" borderId="10" xfId="1" applyNumberFormat="1" applyFont="1" applyBorder="1" applyAlignment="1">
      <alignment vertical="center" wrapText="1"/>
    </xf>
    <xf numFmtId="14" fontId="2" fillId="0" borderId="1" xfId="1" applyNumberFormat="1" applyFont="1" applyBorder="1" applyAlignment="1">
      <alignment vertical="center" wrapText="1"/>
    </xf>
    <xf numFmtId="0" fontId="16" fillId="0" borderId="1" xfId="1" applyFont="1" applyBorder="1" applyAlignment="1">
      <alignment vertical="center" wrapText="1"/>
    </xf>
    <xf numFmtId="14" fontId="2" fillId="0" borderId="9" xfId="1" applyNumberFormat="1" applyFont="1" applyBorder="1" applyAlignment="1">
      <alignment vertical="center" wrapText="1"/>
    </xf>
    <xf numFmtId="0" fontId="16" fillId="0" borderId="9" xfId="1" applyFont="1" applyBorder="1" applyAlignment="1">
      <alignment vertical="center" wrapText="1"/>
    </xf>
    <xf numFmtId="0" fontId="0" fillId="0" borderId="10" xfId="0" applyBorder="1"/>
    <xf numFmtId="1" fontId="10" fillId="5" borderId="1" xfId="1" applyNumberFormat="1" applyFont="1" applyFill="1" applyBorder="1" applyAlignment="1">
      <alignment vertical="center" wrapText="1"/>
    </xf>
    <xf numFmtId="1" fontId="2" fillId="0" borderId="1" xfId="1" applyNumberFormat="1" applyFont="1" applyBorder="1" applyAlignment="1">
      <alignment vertical="center" wrapText="1"/>
    </xf>
    <xf numFmtId="1" fontId="10" fillId="5" borderId="9" xfId="1" applyNumberFormat="1" applyFont="1" applyFill="1" applyBorder="1" applyAlignment="1">
      <alignment vertical="center" wrapText="1"/>
    </xf>
    <xf numFmtId="1" fontId="2" fillId="0" borderId="9" xfId="1" applyNumberFormat="1" applyFont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1" fontId="10" fillId="5" borderId="1" xfId="1" applyNumberFormat="1" applyFont="1" applyFill="1" applyBorder="1" applyAlignment="1">
      <alignment horizontal="center" vertical="center" wrapText="1"/>
    </xf>
    <xf numFmtId="1" fontId="10" fillId="5" borderId="9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2" borderId="6" xfId="1" applyFont="1" applyFill="1" applyBorder="1" applyAlignment="1">
      <alignment vertical="center" wrapText="1"/>
    </xf>
    <xf numFmtId="0" fontId="14" fillId="2" borderId="7" xfId="1" applyFont="1" applyFill="1" applyBorder="1" applyAlignment="1">
      <alignment vertical="center" wrapText="1"/>
    </xf>
    <xf numFmtId="0" fontId="10" fillId="5" borderId="4" xfId="1" applyFont="1" applyFill="1" applyBorder="1" applyAlignment="1">
      <alignment vertical="center" wrapText="1"/>
    </xf>
    <xf numFmtId="14" fontId="15" fillId="5" borderId="1" xfId="1" applyNumberFormat="1" applyFont="1" applyFill="1" applyBorder="1"/>
    <xf numFmtId="0" fontId="0" fillId="0" borderId="2" xfId="0" applyBorder="1"/>
    <xf numFmtId="0" fontId="10" fillId="5" borderId="8" xfId="1" applyFont="1" applyFill="1" applyBorder="1" applyAlignment="1">
      <alignment vertical="center" wrapText="1"/>
    </xf>
    <xf numFmtId="14" fontId="15" fillId="5" borderId="9" xfId="1" applyNumberFormat="1" applyFont="1" applyFill="1" applyBorder="1"/>
    <xf numFmtId="0" fontId="0" fillId="0" borderId="9" xfId="0" applyBorder="1"/>
    <xf numFmtId="0" fontId="15" fillId="5" borderId="2" xfId="1" applyFont="1" applyFill="1" applyBorder="1"/>
    <xf numFmtId="0" fontId="15" fillId="5" borderId="10" xfId="1" applyFont="1" applyFill="1" applyBorder="1"/>
    <xf numFmtId="0" fontId="17" fillId="5" borderId="1" xfId="1" applyFont="1" applyFill="1" applyBorder="1" applyAlignment="1">
      <alignment horizontal="left" vertical="center" wrapText="1"/>
    </xf>
    <xf numFmtId="2" fontId="10" fillId="5" borderId="1" xfId="1" applyNumberFormat="1" applyFont="1" applyFill="1" applyBorder="1" applyAlignment="1">
      <alignment vertical="center" wrapText="1"/>
    </xf>
    <xf numFmtId="2" fontId="2" fillId="0" borderId="1" xfId="1" applyNumberFormat="1" applyFont="1" applyBorder="1" applyAlignment="1">
      <alignment vertical="center" wrapText="1"/>
    </xf>
    <xf numFmtId="165" fontId="2" fillId="0" borderId="1" xfId="1" applyNumberFormat="1" applyFont="1" applyBorder="1" applyAlignment="1">
      <alignment vertical="center" wrapText="1"/>
    </xf>
    <xf numFmtId="0" fontId="18" fillId="2" borderId="1" xfId="1" applyFont="1" applyFill="1" applyBorder="1" applyAlignment="1">
      <alignment horizontal="left" vertical="center" wrapText="1"/>
    </xf>
    <xf numFmtId="0" fontId="10" fillId="5" borderId="2" xfId="1" applyFont="1" applyFill="1" applyBorder="1" applyAlignment="1">
      <alignment vertical="center" wrapText="1"/>
    </xf>
    <xf numFmtId="0" fontId="10" fillId="5" borderId="10" xfId="1" applyFont="1" applyFill="1" applyBorder="1" applyAlignment="1">
      <alignment vertical="center" wrapText="1"/>
    </xf>
    <xf numFmtId="0" fontId="17" fillId="3" borderId="1" xfId="1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19" fillId="2" borderId="1" xfId="1" applyFont="1" applyFill="1" applyBorder="1"/>
    <xf numFmtId="165" fontId="0" fillId="0" borderId="1" xfId="1" applyNumberFormat="1" applyFont="1" applyBorder="1"/>
    <xf numFmtId="14" fontId="0" fillId="0" borderId="1" xfId="1" applyNumberFormat="1" applyFont="1" applyBorder="1"/>
    <xf numFmtId="0" fontId="0" fillId="0" borderId="1" xfId="0" applyBorder="1" applyAlignment="1">
      <alignment horizontal="center"/>
    </xf>
    <xf numFmtId="0" fontId="5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14" fontId="2" fillId="0" borderId="9" xfId="1" applyNumberFormat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</cellXfs>
  <cellStyles count="2">
    <cellStyle name="Normal" xfId="1" xr:uid="{00000000-0005-0000-0000-000000000000}"/>
    <cellStyle name="Normale" xfId="0" builtinId="0"/>
  </cellStyles>
  <dxfs count="216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B42318"/>
      </font>
      <fill>
        <patternFill patternType="solid">
          <bgColor rgb="FFFDEAE7"/>
        </patternFill>
      </fill>
    </dxf>
    <dxf>
      <font>
        <color rgb="FF13795B"/>
      </font>
      <fill>
        <patternFill patternType="solid">
          <bgColor rgb="FFE6F4ED"/>
        </patternFill>
      </fill>
    </dxf>
    <dxf>
      <fill>
        <patternFill patternType="solid">
          <bgColor rgb="FFF7F9FB"/>
        </patternFill>
      </fill>
    </dxf>
    <dxf>
      <fill>
        <patternFill patternType="solid">
          <bgColor rgb="FFF7F9FB"/>
        </patternFill>
      </fill>
    </dxf>
    <dxf>
      <fill>
        <patternFill patternType="solid">
          <bgColor rgb="FFF7F9FB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color rgb="FF13795B"/>
      </font>
      <fill>
        <patternFill patternType="solid">
          <bgColor rgb="FFE6F4ED"/>
        </patternFill>
      </fill>
    </dxf>
    <dxf>
      <font>
        <color rgb="FFB42318"/>
      </font>
      <fill>
        <patternFill patternType="solid">
          <bgColor rgb="FFFDEAE7"/>
        </patternFill>
      </fill>
    </dxf>
    <dxf>
      <font>
        <color rgb="FF13795B"/>
      </font>
      <fill>
        <patternFill patternType="solid">
          <bgColor rgb="FFE6F4ED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color rgb="FFB42318"/>
      </font>
      <fill>
        <patternFill patternType="solid">
          <bgColor rgb="FFFDEAE7"/>
        </patternFill>
      </fill>
    </dxf>
    <dxf>
      <font>
        <color rgb="FF13795B"/>
      </font>
      <fill>
        <patternFill patternType="solid">
          <bgColor rgb="FFE6F4ED"/>
        </patternFill>
      </fill>
    </dxf>
    <dxf>
      <font>
        <color rgb="FFB42318"/>
      </font>
      <fill>
        <patternFill patternType="solid">
          <bgColor rgb="FFFDEAE7"/>
        </patternFill>
      </fill>
    </dxf>
    <dxf>
      <font>
        <color rgb="FF13795B"/>
      </font>
      <fill>
        <patternFill patternType="solid">
          <bgColor rgb="FFE6F4ED"/>
        </patternFill>
      </fill>
    </dxf>
    <dxf>
      <font>
        <color rgb="FF956314"/>
      </font>
      <fill>
        <patternFill patternType="solid">
          <bgColor rgb="FFFFF3D6"/>
        </patternFill>
      </fill>
    </dxf>
    <dxf>
      <font>
        <color rgb="FF13795B"/>
      </font>
      <fill>
        <patternFill patternType="solid">
          <bgColor rgb="FFE6F4ED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color rgb="FF956314"/>
      </font>
      <fill>
        <patternFill patternType="solid">
          <bgColor rgb="FFFFF3D6"/>
        </patternFill>
      </fill>
    </dxf>
    <dxf>
      <font>
        <color rgb="FF13795B"/>
      </font>
      <fill>
        <patternFill patternType="solid">
          <bgColor rgb="FFE6F4ED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color rgb="FF13795B"/>
      </font>
      <fill>
        <patternFill patternType="solid">
          <bgColor rgb="FFE6F4ED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ill>
        <patternFill patternType="solid">
          <bgColor rgb="FFF7F9FB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color rgb="FF956314"/>
      </font>
      <fill>
        <patternFill patternType="solid">
          <bgColor rgb="FFFFF3D6"/>
        </patternFill>
      </fill>
    </dxf>
    <dxf>
      <font>
        <color rgb="FF13795B"/>
      </font>
      <fill>
        <patternFill patternType="solid">
          <bgColor rgb="FFE6F4ED"/>
        </patternFill>
      </fill>
    </dxf>
    <dxf>
      <font>
        <color rgb="FF956314"/>
      </font>
      <fill>
        <patternFill patternType="solid">
          <bgColor rgb="FFFFF3D6"/>
        </patternFill>
      </fill>
    </dxf>
    <dxf>
      <font>
        <b/>
        <color rgb="FF13795B"/>
      </font>
      <fill>
        <patternFill patternType="solid">
          <bgColor rgb="FFE6F4ED"/>
        </patternFill>
      </fill>
    </dxf>
    <dxf>
      <font>
        <color rgb="FF956314"/>
      </font>
      <fill>
        <patternFill patternType="solid">
          <bgColor rgb="FFFFF3D6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color rgb="FF13795B"/>
      </font>
      <fill>
        <patternFill patternType="solid">
          <bgColor rgb="FFE6F4ED"/>
        </patternFill>
      </fill>
    </dxf>
    <dxf>
      <font>
        <b/>
        <color rgb="FF956314"/>
      </font>
      <fill>
        <patternFill patternType="solid">
          <bgColor rgb="FFFFF3D6"/>
        </patternFill>
      </fill>
    </dxf>
    <dxf>
      <font>
        <b/>
        <color rgb="FF647887"/>
      </font>
      <fill>
        <patternFill patternType="solid">
          <bgColor rgb="FFF3F6F8"/>
        </patternFill>
      </fill>
    </dxf>
    <dxf>
      <font>
        <b/>
        <color rgb="FF956314"/>
      </font>
      <fill>
        <patternFill patternType="solid">
          <bgColor rgb="FFFFF3D6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b/>
        <color rgb="FF13795B"/>
      </font>
      <fill>
        <patternFill patternType="solid">
          <bgColor rgb="FFE6F4ED"/>
        </patternFill>
      </fill>
    </dxf>
    <dxf>
      <font>
        <b/>
        <color rgb="FF13795B"/>
      </font>
      <fill>
        <patternFill patternType="solid">
          <bgColor rgb="FFE6F4ED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color rgb="FF956314"/>
      </font>
      <fill>
        <patternFill patternType="solid">
          <bgColor rgb="FFFFF3D6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color rgb="FF13795B"/>
      </font>
      <fill>
        <patternFill patternType="solid">
          <bgColor rgb="FFE6F4ED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b/>
        <color rgb="FF956314"/>
      </font>
      <fill>
        <patternFill patternType="solid">
          <bgColor rgb="FFFFF3D6"/>
        </patternFill>
      </fill>
    </dxf>
    <dxf>
      <font>
        <b/>
        <color rgb="FF647887"/>
      </font>
      <fill>
        <patternFill patternType="solid">
          <bgColor rgb="FFF3F6F8"/>
        </patternFill>
      </fill>
    </dxf>
    <dxf>
      <font>
        <b/>
        <color rgb="FF956314"/>
      </font>
      <fill>
        <patternFill patternType="solid">
          <bgColor rgb="FFFFF3D6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b/>
        <color rgb="FF13795B"/>
      </font>
      <fill>
        <patternFill patternType="solid">
          <bgColor rgb="FFE6F4ED"/>
        </patternFill>
      </fill>
    </dxf>
    <dxf>
      <font>
        <b/>
        <color rgb="FF13795B"/>
      </font>
      <fill>
        <patternFill patternType="solid">
          <bgColor rgb="FFE6F4ED"/>
        </patternFill>
      </fill>
    </dxf>
    <dxf>
      <font>
        <color rgb="FF956314"/>
      </font>
      <fill>
        <patternFill patternType="solid">
          <bgColor rgb="FFFFF3D6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color rgb="FF13795B"/>
      </font>
      <fill>
        <patternFill patternType="solid">
          <bgColor rgb="FFE6F4ED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b/>
        <color rgb="FF956314"/>
      </font>
      <fill>
        <patternFill patternType="solid">
          <bgColor rgb="FFFFF3D6"/>
        </patternFill>
      </fill>
    </dxf>
    <dxf>
      <font>
        <b/>
        <color rgb="FF647887"/>
      </font>
      <fill>
        <patternFill patternType="solid">
          <bgColor rgb="FFF3F6F8"/>
        </patternFill>
      </fill>
    </dxf>
    <dxf>
      <font>
        <b/>
        <color rgb="FF956314"/>
      </font>
      <fill>
        <patternFill patternType="solid">
          <bgColor rgb="FFFFF3D6"/>
        </patternFill>
      </fill>
    </dxf>
    <dxf>
      <font>
        <b/>
        <color rgb="FFB42318"/>
      </font>
      <fill>
        <patternFill patternType="solid">
          <bgColor rgb="FFFDEAE7"/>
        </patternFill>
      </fill>
    </dxf>
    <dxf>
      <font>
        <b/>
        <color rgb="FF13795B"/>
      </font>
      <fill>
        <patternFill patternType="solid">
          <bgColor rgb="FFE6F4ED"/>
        </patternFill>
      </fill>
    </dxf>
    <dxf>
      <font>
        <b/>
        <color rgb="FF13795B"/>
      </font>
      <fill>
        <patternFill patternType="solid">
          <bgColor rgb="FFE6F4ED"/>
        </patternFill>
      </fill>
    </dxf>
    <dxf>
      <fill>
        <patternFill patternType="solid">
          <bgColor rgb="FFB4231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Esiti della verifica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Controlli</c:v>
          </c:tx>
          <c:invertIfNegative val="1"/>
          <c:cat>
            <c:strRef>
              <c:f>Catalogo!$S$2:$S$6</c:f>
              <c:strCache>
                <c:ptCount val="2"/>
                <c:pt idx="0">
                  <c:v>Conformi</c:v>
                </c:pt>
                <c:pt idx="1">
                  <c:v>NC</c:v>
                </c:pt>
              </c:strCache>
            </c:strRef>
          </c:cat>
          <c:val>
            <c:numRef>
              <c:f>Catalogo!$T$2:$T$6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0-456A-A53D-E647BFBF26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Azioni e punti da completare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Elementi</c:v>
          </c:tx>
          <c:invertIfNegative val="1"/>
          <c:cat>
            <c:strRef>
              <c:f>Catalogo!$V$2:$V$5</c:f>
              <c:strCache>
                <c:ptCount val="2"/>
                <c:pt idx="0">
                  <c:v>Azioni chiuse</c:v>
                </c:pt>
                <c:pt idx="1">
                  <c:v>Azioni scadute</c:v>
                </c:pt>
              </c:strCache>
            </c:strRef>
          </c:cat>
          <c:val>
            <c:numRef>
              <c:f>Catalogo!$W$2:$W$5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9-430D-AE44-D0FB76747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0</xdr:rowOff>
    </xdr:from>
    <xdr:to>
      <xdr:col>6</xdr:col>
      <xdr:colOff>0</xdr:colOff>
      <xdr:row>40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24</xdr:row>
      <xdr:rowOff>0</xdr:rowOff>
    </xdr:from>
    <xdr:to>
      <xdr:col>12</xdr:col>
      <xdr:colOff>0</xdr:colOff>
      <xdr:row>40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Checklist" displayName="tblChecklist" ref="A7:M237" totalsRowShown="0" headerRowDxfId="137" headerRowBorderDxfId="152" tableBorderDxfId="153" totalsRowBorderDxfId="151">
  <tableColumns count="13">
    <tableColumn id="1" xr3:uid="{00000000-0010-0000-0000-000001000000}" name="ID" dataDxfId="150"/>
    <tableColumn id="2" xr3:uid="{00000000-0010-0000-0000-000002000000}" name="Ambito / allegato" dataDxfId="149"/>
    <tableColumn id="3" xr3:uid="{00000000-0010-0000-0000-000003000000}" name="Requisito e criterio di accettazione" dataDxfId="148"/>
    <tableColumn id="4" xr3:uid="{00000000-0010-0000-0000-000004000000}" name="Rilevanza" dataDxfId="147"/>
    <tableColumn id="5" xr3:uid="{00000000-0010-0000-0000-000005000000}" name="Esito" dataDxfId="146"/>
    <tableColumn id="6" xr3:uid="{00000000-0010-0000-0000-000006000000}" name="Evidenza / motivo NA" dataDxfId="145"/>
    <tableColumn id="7" xr3:uid="{00000000-0010-0000-0000-000007000000}" name="Data controllo" dataDxfId="144"/>
    <tableColumn id="8" xr3:uid="{00000000-0010-0000-0000-000008000000}" name="Verificatore" dataDxfId="143"/>
    <tableColumn id="9" xr3:uid="{00000000-0010-0000-0000-000009000000}" name="Esito iniziale validato" dataDxfId="142"/>
    <tableColumn id="10" xr3:uid="{00000000-0010-0000-0000-00000A000000}" name="Indicazione conseguente" dataDxfId="141"/>
    <tableColumn id="11" xr3:uid="{00000000-0010-0000-0000-00000B000000}" name="Piano azione" dataDxfId="140"/>
    <tableColumn id="12" xr3:uid="{00000000-0010-0000-0000-00000C000000}" name="Esito corrente" dataDxfId="139"/>
    <tableColumn id="13" xr3:uid="{00000000-0010-0000-0000-00000D000000}" name="Riferimento" dataDxfId="13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Azioni" displayName="tblAzioni" ref="A7:Q237" totalsRowShown="0" headerRowDxfId="116" headerRowBorderDxfId="135" tableBorderDxfId="136" totalsRowBorderDxfId="134">
  <tableColumns count="17">
    <tableColumn id="1" xr3:uid="{00000000-0010-0000-0100-000001000000}" name="ID controllo" dataDxfId="133"/>
    <tableColumn id="2" xr3:uid="{00000000-0010-0000-0100-000002000000}" name="Ambito" dataDxfId="132"/>
    <tableColumn id="3" xr3:uid="{00000000-0010-0000-0100-000003000000}" name="Esito iniziale" dataDxfId="131"/>
    <tableColumn id="4" xr3:uid="{00000000-0010-0000-0100-000004000000}" name="Rilevanza" dataDxfId="130"/>
    <tableColumn id="5" xr3:uid="{00000000-0010-0000-0100-000005000000}" name="Azione proposta" dataDxfId="129"/>
    <tableColumn id="6" xr3:uid="{00000000-0010-0000-0100-000006000000}" name="Azione decisa" dataDxfId="128"/>
    <tableColumn id="7" xr3:uid="{00000000-0010-0000-0100-000007000000}" name="Responsabile" dataDxfId="127"/>
    <tableColumn id="8" xr3:uid="{00000000-0010-0000-0100-000008000000}" name="Data apertura" dataDxfId="126"/>
    <tableColumn id="9" xr3:uid="{00000000-0010-0000-0100-000009000000}" name="Termine" dataDxfId="125"/>
    <tableColumn id="10" xr3:uid="{00000000-0010-0000-0100-00000A000000}" name="Stato lavorazione" dataDxfId="124"/>
    <tableColumn id="11" xr3:uid="{00000000-0010-0000-0100-00000B000000}" name="Evidenza ripristino" dataDxfId="123"/>
    <tableColumn id="12" xr3:uid="{00000000-0010-0000-0100-00000C000000}" name="Verificatore efficacia" dataDxfId="122"/>
    <tableColumn id="13" xr3:uid="{00000000-0010-0000-0100-00000D000000}" name="Data chiusura" dataDxfId="121"/>
    <tableColumn id="14" xr3:uid="{00000000-0010-0000-0100-00000E000000}" name="Esito riesame" dataDxfId="120"/>
    <tableColumn id="15" xr3:uid="{00000000-0010-0000-0100-00000F000000}" name="Stato validato" dataDxfId="119"/>
    <tableColumn id="16" xr3:uid="{00000000-0010-0000-0100-000010000000}" name="Allerta termine" dataDxfId="118"/>
    <tableColumn id="17" xr3:uid="{00000000-0010-0000-0100-000011000000}" name="Giorni residui" dataDxfId="11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blPreuso" displayName="tblPreuso" ref="A7:H28" totalsRowShown="0" headerRowDxfId="104" headerRowBorderDxfId="114" tableBorderDxfId="115" totalsRowBorderDxfId="113">
  <tableColumns count="8">
    <tableColumn id="1" xr3:uid="{00000000-0010-0000-0200-000001000000}" name="ID" dataDxfId="112"/>
    <tableColumn id="2" xr3:uid="{00000000-0010-0000-0200-000002000000}" name="Verifica visiva / funzionale" dataDxfId="111"/>
    <tableColumn id="3" xr3:uid="{00000000-0010-0000-0200-000003000000}" name="Esito corrente" dataDxfId="110"/>
    <tableColumn id="4" xr3:uid="{00000000-0010-0000-0200-000004000000}" name="Evidenza" dataDxfId="109"/>
    <tableColumn id="5" xr3:uid="{00000000-0010-0000-0200-000005000000}" name="Data" dataDxfId="108"/>
    <tableColumn id="6" xr3:uid="{00000000-0010-0000-0200-000006000000}" name="Verificatore" dataDxfId="107"/>
    <tableColumn id="7" xr3:uid="{00000000-0010-0000-0200-000007000000}" name="Compila" dataDxfId="106"/>
    <tableColumn id="8" xr3:uid="{00000000-0010-0000-0200-000008000000}" name="Esito iniziale" dataDxfId="10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blScadenze" displayName="tblScadenze" ref="A7:R27" totalsRowShown="0" headerRowDxfId="83" headerRowBorderDxfId="102" tableBorderDxfId="103" totalsRowBorderDxfId="101">
  <tableColumns count="18">
    <tableColumn id="1" xr3:uid="{00000000-0010-0000-0300-000001000000}" name="ID" dataDxfId="100"/>
    <tableColumn id="2" xr3:uid="{00000000-0010-0000-0300-000002000000}" name="Categoria" dataDxfId="99"/>
    <tableColumn id="3" xr3:uid="{00000000-0010-0000-0300-000003000000}" name="Evento / attività" dataDxfId="98"/>
    <tableColumn id="4" xr3:uid="{00000000-0010-0000-0300-000004000000}" name="Applicabile" dataDxfId="97"/>
    <tableColumn id="5" xr3:uid="{00000000-0010-0000-0300-000005000000}" name="Data base" dataDxfId="96"/>
    <tableColumn id="6" xr3:uid="{00000000-0010-0000-0300-000006000000}" name="Intervallo mesi" dataDxfId="82"/>
    <tableColumn id="7" xr3:uid="{00000000-0010-0000-0300-000007000000}" name="Scadenza documentata" dataDxfId="95"/>
    <tableColumn id="8" xr3:uid="{00000000-0010-0000-0300-000008000000}" name="Scadenza utilizzata" dataDxfId="94"/>
    <tableColumn id="9" xr3:uid="{00000000-0010-0000-0300-000009000000}" name="Fonte / manuale / verbale" dataDxfId="93"/>
    <tableColumn id="10" xr3:uid="{00000000-0010-0000-0300-00000A000000}" name="Responsabile" dataDxfId="92"/>
    <tableColumn id="11" xr3:uid="{00000000-0010-0000-0300-00000B000000}" name="Residuo giorni" dataDxfId="91"/>
    <tableColumn id="12" xr3:uid="{00000000-0010-0000-0300-00000C000000}" name="Stato" dataDxfId="90"/>
    <tableColumn id="13" xr3:uid="{00000000-0010-0000-0300-00000D000000}" name="Ore ultimo intervento" dataDxfId="89"/>
    <tableColumn id="14" xr3:uid="{00000000-0010-0000-0300-00000E000000}" name="Intervallo ore" dataDxfId="88"/>
    <tableColumn id="15" xr3:uid="{00000000-0010-0000-0300-00000F000000}" name="Soglia ore documentata" dataDxfId="87"/>
    <tableColumn id="16" xr3:uid="{00000000-0010-0000-0300-000010000000}" name="Residuo ore" dataDxfId="86"/>
    <tableColumn id="17" xr3:uid="{00000000-0010-0000-0300-000011000000}" name="Evidenza / motivo esclusione" dataDxfId="85"/>
    <tableColumn id="18" xr3:uid="{00000000-0010-0000-0300-000012000000}" name="Rilevanza" dataDxfId="8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blOperatori" displayName="tblOperatori" ref="A7:P27" totalsRowShown="0" headerRowDxfId="62" headerRowBorderDxfId="80" tableBorderDxfId="81" totalsRowBorderDxfId="79">
  <tableColumns count="16">
    <tableColumn id="1" xr3:uid="{00000000-0010-0000-0400-000001000000}" name="Operatore" dataDxfId="78"/>
    <tableColumn id="2" xr3:uid="{00000000-0010-0000-0400-000002000000}" name="Impresa / ruolo" dataDxfId="77"/>
    <tableColumn id="3" xr3:uid="{00000000-0010-0000-0400-000003000000}" name="Assegnato" dataDxfId="76"/>
    <tableColumn id="4" xr3:uid="{00000000-0010-0000-0400-000004000000}" name="Categorie verificate" dataDxfId="75"/>
    <tableColumn id="5" xr3:uid="{00000000-0010-0000-0400-000005000000}" name="Attestato / evidenza" dataDxfId="74"/>
    <tableColumn id="6" xr3:uid="{00000000-0010-0000-0400-000006000000}" name="Ultimo corso / aggiornamento" dataDxfId="73"/>
    <tableColumn id="7" xr3:uid="{00000000-0010-0000-0400-000007000000}" name="Scadenza documentata" dataDxfId="72"/>
    <tableColumn id="8" xr3:uid="{00000000-0010-0000-0400-000008000000}" name="Prossima scadenza" dataDxfId="71"/>
    <tableColumn id="9" xr3:uid="{00000000-0010-0000-0400-000009000000}" name="Funzioni aggiuntive" dataDxfId="70"/>
    <tableColumn id="10" xr3:uid="{00000000-0010-0000-0400-00000A000000}" name="Modulo / motivo NA" dataDxfId="69"/>
    <tableColumn id="11" xr3:uid="{00000000-0010-0000-0400-00000B000000}" name="Addestramento sul mezzo" dataDxfId="68"/>
    <tableColumn id="12" xr3:uid="{00000000-0010-0000-0400-00000C000000}" name="Autorizzazione interna" dataDxfId="67"/>
    <tableColumn id="13" xr3:uid="{00000000-0010-0000-0400-00000D000000}" name="Verificatore requisiti" dataDxfId="66"/>
    <tableColumn id="14" xr3:uid="{00000000-0010-0000-0400-00000E000000}" name="Data riscontro" dataDxfId="65"/>
    <tableColumn id="15" xr3:uid="{00000000-0010-0000-0400-00000F000000}" name="Stato" dataDxfId="64"/>
    <tableColumn id="16" xr3:uid="{00000000-0010-0000-0400-000010000000}" name="Residuo giorni" dataDxfId="6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blAccessori" displayName="tblAccessori" ref="A7:N27" totalsRowShown="0" headerRowDxfId="44" headerRowBorderDxfId="60" tableBorderDxfId="61" totalsRowBorderDxfId="59">
  <tableColumns count="14">
    <tableColumn id="1" xr3:uid="{00000000-0010-0000-0500-000001000000}" name="ID accessorio" dataDxfId="58"/>
    <tableColumn id="2" xr3:uid="{00000000-0010-0000-0500-000002000000}" name="Tipo / funzione" dataDxfId="57"/>
    <tableColumn id="3" xr3:uid="{00000000-0010-0000-0500-000003000000}" name="Marca, modello e matricola" dataDxfId="56"/>
    <tableColumn id="4" xr3:uid="{00000000-0010-0000-0500-000004000000}" name="In uso nella sessione" dataDxfId="55"/>
    <tableColumn id="5" xr3:uid="{00000000-0010-0000-0500-000005000000}" name="Compatibilità documentata" dataDxfId="54"/>
    <tableColumn id="6" xr3:uid="{00000000-0010-0000-0500-000006000000}" name="Manuale / revisione" dataDxfId="53"/>
    <tableColumn id="7" xr3:uid="{00000000-0010-0000-0500-000007000000}" name="Diagramma / profilo" dataDxfId="52"/>
    <tableColumn id="8" xr3:uid="{00000000-0010-0000-0500-000008000000}" name="Stato controllo" dataDxfId="51"/>
    <tableColumn id="9" xr3:uid="{00000000-0010-0000-0500-000009000000}" name="Data controllo" dataDxfId="50"/>
    <tableColumn id="10" xr3:uid="{00000000-0010-0000-0500-00000A000000}" name="Prossimo controllo" dataDxfId="49"/>
    <tableColumn id="11" xr3:uid="{00000000-0010-0000-0500-00000B000000}" name="Responsabile riscontro" dataDxfId="48"/>
    <tableColumn id="12" xr3:uid="{00000000-0010-0000-0500-00000C000000}" name="Evidenza / rapporto" dataDxfId="47"/>
    <tableColumn id="13" xr3:uid="{00000000-0010-0000-0500-00000D000000}" name="Stato registrazione" dataDxfId="46"/>
    <tableColumn id="14" xr3:uid="{00000000-0010-0000-0500-00000E000000}" name="Rinvio evidenza" dataDxfId="4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blEvidenze" displayName="tblEvidenze" ref="A7:J57" totalsRowShown="0" headerRowDxfId="30" headerRowBorderDxfId="42" tableBorderDxfId="43" totalsRowBorderDxfId="41">
  <tableColumns count="10">
    <tableColumn id="1" xr3:uid="{00000000-0010-0000-0600-000001000000}" name="ID evidenza" dataDxfId="40"/>
    <tableColumn id="2" xr3:uid="{00000000-0010-0000-0600-000002000000}" name="ID controllo / azione" dataDxfId="39"/>
    <tableColumn id="3" xr3:uid="{00000000-0010-0000-0600-000003000000}" name="Data" dataDxfId="38"/>
    <tableColumn id="4" xr3:uid="{00000000-0010-0000-0600-000004000000}" name="Tipo" dataDxfId="37"/>
    <tableColumn id="5" xr3:uid="{00000000-0010-0000-0600-000005000000}" name="Descrizione / riscontro" dataDxfId="36"/>
    <tableColumn id="6" xr3:uid="{00000000-0010-0000-0600-000006000000}" name="Percorso file / URL" dataDxfId="35"/>
    <tableColumn id="7" xr3:uid="{00000000-0010-0000-0600-000007000000}" name="Autore" dataDxfId="34"/>
    <tableColumn id="8" xr3:uid="{00000000-0010-0000-0600-000008000000}" name="Verificatore" dataDxfId="33"/>
    <tableColumn id="9" xr3:uid="{00000000-0010-0000-0600-000009000000}" name="Revisione" dataDxfId="32"/>
    <tableColumn id="10" xr3:uid="{00000000-0010-0000-0600-00000A000000}" name="Note / limitazioni" dataDxfId="3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blCatalogo" displayName="tblCatalogo" ref="A7:M237" totalsRowShown="0" headerRowDxfId="28" dataDxfId="27">
  <tableColumns count="13">
    <tableColumn id="1" xr3:uid="{00000000-0010-0000-0700-000001000000}" name="ID" dataDxfId="26"/>
    <tableColumn id="2" xr3:uid="{00000000-0010-0000-0700-000002000000}" name="Ambito" dataDxfId="25"/>
    <tableColumn id="3" xr3:uid="{00000000-0010-0000-0700-000003000000}" name="Requisito / criterio" dataDxfId="24"/>
    <tableColumn id="4" xr3:uid="{00000000-0010-0000-0700-000004000000}" name="Riscontro suggerito" dataDxfId="23"/>
    <tableColumn id="5" xr3:uid="{00000000-0010-0000-0700-000005000000}" name="Rilevanza proposta" dataDxfId="22"/>
    <tableColumn id="6" xr3:uid="{00000000-0010-0000-0700-000006000000}" name="NA ammesso (1/0)" dataDxfId="21"/>
    <tableColumn id="7" xr3:uid="{00000000-0010-0000-0700-000007000000}" name="Applicabilità" dataDxfId="20"/>
    <tableColumn id="8" xr3:uid="{00000000-0010-0000-0700-000008000000}" name="Azione proposta per NC" dataDxfId="19"/>
    <tableColumn id="9" xr3:uid="{00000000-0010-0000-0700-000009000000}" name="Ruolo indicativo" dataDxfId="18"/>
    <tableColumn id="10" xr3:uid="{00000000-0010-0000-0700-00000A000000}" name="Quando controllare" dataDxfId="17"/>
    <tableColumn id="11" xr3:uid="{00000000-0010-0000-0700-00000B000000}" name="Origine del controllo" dataDxfId="16"/>
    <tableColumn id="12" xr3:uid="{00000000-0010-0000-0700-00000C000000}" name="Riferimento nella procedura" dataDxfId="15"/>
    <tableColumn id="13" xr3:uid="{00000000-0010-0000-0700-00000D000000}" name="Fonte primaria / URL" dataDxfId="29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blFonti" displayName="tblFonti" ref="A7:H25" totalsRowShown="0">
  <tableColumns count="8">
    <tableColumn id="1" xr3:uid="{00000000-0010-0000-0800-000001000000}" name="Codice"/>
    <tableColumn id="2" xr3:uid="{00000000-0010-0000-0800-000002000000}" name="Livello"/>
    <tableColumn id="3" xr3:uid="{00000000-0010-0000-0800-000003000000}" name="Fonte"/>
    <tableColumn id="4" xr3:uid="{00000000-0010-0000-0800-000004000000}" name="Localizzatore"/>
    <tableColumn id="5" xr3:uid="{00000000-0010-0000-0800-000005000000}" name="Utilizzo nel file"/>
    <tableColumn id="6" xr3:uid="{00000000-0010-0000-0800-000006000000}" name="URL / documento"/>
    <tableColumn id="7" xr3:uid="{00000000-0010-0000-0800-000007000000}" name="Stato riscontro"/>
    <tableColumn id="8" xr3:uid="{00000000-0010-0000-0800-000008000000}" name="Limiti e precisazioni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blEsempi" displayName="tblEsempi" ref="A7:J16" totalsRowShown="0" headerRowDxfId="1" dataDxfId="0" headerRowBorderDxfId="13" tableBorderDxfId="14" totalsRowBorderDxfId="12">
  <tableColumns count="10">
    <tableColumn id="1" xr3:uid="{00000000-0010-0000-0900-000001000000}" name="Caso" dataDxfId="11"/>
    <tableColumn id="2" xr3:uid="{00000000-0010-0000-0900-000002000000}" name="Rilevanza" dataDxfId="10"/>
    <tableColumn id="3" xr3:uid="{00000000-0010-0000-0900-000003000000}" name="NA ammesso" dataDxfId="9"/>
    <tableColumn id="4" xr3:uid="{00000000-0010-0000-0900-000004000000}" name="Esito inserito" dataDxfId="8"/>
    <tableColumn id="5" xr3:uid="{00000000-0010-0000-0900-000005000000}" name="Evidenza / motivo" dataDxfId="7"/>
    <tableColumn id="6" xr3:uid="{00000000-0010-0000-0900-000006000000}" name="Data" dataDxfId="6"/>
    <tableColumn id="7" xr3:uid="{00000000-0010-0000-0900-000007000000}" name="Verificatore" dataDxfId="5"/>
    <tableColumn id="8" xr3:uid="{00000000-0010-0000-0900-000008000000}" name="Stato calcolato" dataDxfId="4"/>
    <tableColumn id="9" xr3:uid="{00000000-0010-0000-0900-000009000000}" name="Atteso" dataDxfId="3"/>
    <tableColumn id="10" xr3:uid="{00000000-0010-0000-0900-00000A000000}" name="Test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0"/>
  <sheetViews>
    <sheetView showGridLines="0" tabSelected="1" workbookViewId="0">
      <selection activeCell="A10" sqref="A10:C12"/>
    </sheetView>
  </sheetViews>
  <sheetFormatPr defaultColWidth="0" defaultRowHeight="13.8"/>
  <cols>
    <col min="1" max="12" width="13" customWidth="1"/>
    <col min="13" max="13" width="3" customWidth="1"/>
    <col min="15" max="16384" width="8.796875" hidden="1"/>
  </cols>
  <sheetData>
    <row r="1" spans="1:14" ht="25.9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</row>
    <row r="2" spans="1:14" ht="2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"/>
    </row>
    <row r="3" spans="1:14" ht="31.9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"/>
    </row>
    <row r="4" spans="1:14" ht="22.95" customHeight="1">
      <c r="A4" s="5" t="str">
        <f>IFERROR(HYPERLINK("#'Anagrafica'!A1","01  CONFIGURA"),"01  CONFIGURA")</f>
        <v>01  CONFIGURA</v>
      </c>
      <c r="B4" s="5"/>
      <c r="C4" s="5"/>
      <c r="D4" s="5" t="str">
        <f>IFERROR(HYPERLINK("#'Checklist'!A1","02  VERIFICA"),"02  VERIFICA")</f>
        <v>02  VERIFICA</v>
      </c>
      <c r="E4" s="5"/>
      <c r="F4" s="5"/>
      <c r="G4" s="5" t="str">
        <f>IFERROR(HYPERLINK("#'Azioni'!A1","03  GESTISCI AZIONI"),"03  GESTISCI AZIONI")</f>
        <v>03  GESTISCI AZIONI</v>
      </c>
      <c r="H4" s="5"/>
      <c r="I4" s="5"/>
      <c r="J4" s="5" t="str">
        <f>IFERROR(HYPERLINK("#'Guida'!A1","GUIDA E LIMITI"),"GUIDA E LIMITI")</f>
        <v>GUIDA E LIMITI</v>
      </c>
      <c r="K4" s="5"/>
      <c r="L4" s="5"/>
      <c r="M4" s="1"/>
    </row>
    <row r="5" spans="1:14" ht="22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ht="22.95" customHeight="1">
      <c r="A6" s="6" t="str">
        <f>Catalogo!Q19</f>
        <v>DA CONFIGURARE | VERIFICA NON CONCLUSA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"/>
      <c r="N6" t="s">
        <v>1227</v>
      </c>
    </row>
    <row r="7" spans="1:14" ht="2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"/>
    </row>
    <row r="8" spans="1:14" ht="22.95" hidden="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 ht="22.95" customHeight="1">
      <c r="A9" s="16" t="s">
        <v>2</v>
      </c>
      <c r="B9" s="16"/>
      <c r="C9" s="16"/>
      <c r="D9" s="16" t="s">
        <v>3</v>
      </c>
      <c r="E9" s="16"/>
      <c r="F9" s="16"/>
      <c r="G9" s="16" t="s">
        <v>4</v>
      </c>
      <c r="H9" s="16"/>
      <c r="I9" s="16"/>
      <c r="J9" s="17" t="s">
        <v>5</v>
      </c>
      <c r="K9" s="17"/>
      <c r="L9" s="17"/>
      <c r="M9" s="1"/>
    </row>
    <row r="10" spans="1:14" ht="22.95" customHeight="1">
      <c r="A10" s="18">
        <f>Catalogo!Q2</f>
        <v>230</v>
      </c>
      <c r="B10" s="18"/>
      <c r="C10" s="18"/>
      <c r="D10" s="19">
        <f>Catalogo!Q14</f>
        <v>0</v>
      </c>
      <c r="E10" s="19"/>
      <c r="F10" s="19"/>
      <c r="G10" s="19">
        <f>Catalogo!Q15</f>
        <v>0</v>
      </c>
      <c r="H10" s="19"/>
      <c r="I10" s="19"/>
      <c r="J10" s="20">
        <f>Catalogo!Q8</f>
        <v>0</v>
      </c>
      <c r="K10" s="20"/>
      <c r="L10" s="20"/>
      <c r="M10" s="1"/>
    </row>
    <row r="11" spans="1:14" ht="22.95" customHeight="1">
      <c r="A11" s="18"/>
      <c r="B11" s="18"/>
      <c r="C11" s="18"/>
      <c r="D11" s="19"/>
      <c r="E11" s="19"/>
      <c r="F11" s="19"/>
      <c r="G11" s="19"/>
      <c r="H11" s="19"/>
      <c r="I11" s="19"/>
      <c r="J11" s="20"/>
      <c r="K11" s="20"/>
      <c r="L11" s="20"/>
      <c r="M11" s="1"/>
    </row>
    <row r="12" spans="1:14" ht="10.8" customHeight="1">
      <c r="A12" s="18"/>
      <c r="B12" s="18"/>
      <c r="C12" s="18"/>
      <c r="D12" s="19"/>
      <c r="E12" s="19"/>
      <c r="F12" s="19"/>
      <c r="G12" s="19"/>
      <c r="H12" s="19"/>
      <c r="I12" s="19"/>
      <c r="J12" s="20"/>
      <c r="K12" s="20"/>
      <c r="L12" s="20"/>
      <c r="M12" s="1"/>
    </row>
    <row r="13" spans="1:14" ht="22.95" hidden="1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4" ht="22.95" customHeight="1">
      <c r="A14" s="21" t="s">
        <v>6</v>
      </c>
      <c r="B14" s="21"/>
      <c r="C14" s="21"/>
      <c r="D14" s="17" t="s">
        <v>7</v>
      </c>
      <c r="E14" s="17"/>
      <c r="F14" s="17"/>
      <c r="G14" s="16" t="s">
        <v>8</v>
      </c>
      <c r="H14" s="16"/>
      <c r="I14" s="16"/>
      <c r="J14" s="21" t="s">
        <v>9</v>
      </c>
      <c r="K14" s="21"/>
      <c r="L14" s="21"/>
      <c r="M14" s="1"/>
    </row>
    <row r="15" spans="1:14" ht="22.95" customHeight="1">
      <c r="A15" s="22">
        <f>Catalogo!Q9</f>
        <v>0</v>
      </c>
      <c r="B15" s="22"/>
      <c r="C15" s="22"/>
      <c r="D15" s="20">
        <f>Catalogo!Q5+Catalogo!Q7</f>
        <v>230</v>
      </c>
      <c r="E15" s="20"/>
      <c r="F15" s="20"/>
      <c r="G15" s="18">
        <f>Catalogo!Q10</f>
        <v>0</v>
      </c>
      <c r="H15" s="18"/>
      <c r="I15" s="18"/>
      <c r="J15" s="22">
        <f>Catalogo!Q12</f>
        <v>0</v>
      </c>
      <c r="K15" s="22"/>
      <c r="L15" s="22"/>
      <c r="M15" s="1"/>
    </row>
    <row r="16" spans="1:14" ht="22.95" customHeight="1">
      <c r="A16" s="22"/>
      <c r="B16" s="22"/>
      <c r="C16" s="22"/>
      <c r="D16" s="20"/>
      <c r="E16" s="20"/>
      <c r="F16" s="20"/>
      <c r="G16" s="18"/>
      <c r="H16" s="18"/>
      <c r="I16" s="18"/>
      <c r="J16" s="22"/>
      <c r="K16" s="22"/>
      <c r="L16" s="22"/>
      <c r="M16" s="1"/>
    </row>
    <row r="17" spans="1:13" ht="22.95" customHeight="1">
      <c r="A17" s="22"/>
      <c r="B17" s="22"/>
      <c r="C17" s="22"/>
      <c r="D17" s="20"/>
      <c r="E17" s="20"/>
      <c r="F17" s="20"/>
      <c r="G17" s="18"/>
      <c r="H17" s="18"/>
      <c r="I17" s="18"/>
      <c r="J17" s="22"/>
      <c r="K17" s="22"/>
      <c r="L17" s="22"/>
      <c r="M17" s="1"/>
    </row>
    <row r="18" spans="1:13" ht="22.9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2.95" customHeight="1">
      <c r="A19" s="41" t="str">
        <f>IF(Anagrafica!C7="","AZIENDA / MACCHINA DA INSERIRE",Anagrafica!C7&amp;" | "&amp;Anagrafica!C13&amp;" "&amp;Anagrafica!C14&amp;" | "&amp;Anagrafica!C15)</f>
        <v xml:space="preserve">demo srl | manitou  | </v>
      </c>
      <c r="B19" s="41"/>
      <c r="C19" s="41"/>
      <c r="D19" s="41"/>
      <c r="E19" s="41"/>
      <c r="F19" s="41"/>
      <c r="G19" s="42">
        <f ca="1">Anagrafica!K8</f>
        <v>46286</v>
      </c>
      <c r="H19" s="41"/>
      <c r="I19" s="41"/>
      <c r="J19" s="41"/>
      <c r="K19" s="41"/>
      <c r="L19" s="41"/>
      <c r="M19" s="1"/>
    </row>
    <row r="20" spans="1:13" ht="22.95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1"/>
    </row>
    <row r="21" spans="1:13" ht="22.9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2.95" customHeight="1">
      <c r="A22" s="7" t="s">
        <v>10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1"/>
    </row>
    <row r="23" spans="1:13" ht="22.9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"/>
    </row>
    <row r="24" spans="1:13" ht="22.9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2.9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2.9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2.9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2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2.9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2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2.9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2.9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2.9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2.9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2.9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2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2.9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2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2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2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2.9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2.95" customHeight="1">
      <c r="A42" s="8" t="s">
        <v>11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1"/>
    </row>
    <row r="43" spans="1:13" ht="22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36" customHeight="1">
      <c r="A44" s="43" t="s">
        <v>12</v>
      </c>
      <c r="B44" s="44" t="s">
        <v>13</v>
      </c>
      <c r="C44" s="44"/>
      <c r="D44" s="44"/>
      <c r="E44" s="44"/>
      <c r="F44" s="43" t="s">
        <v>14</v>
      </c>
      <c r="G44" s="43" t="s">
        <v>15</v>
      </c>
      <c r="H44" s="43" t="s">
        <v>16</v>
      </c>
      <c r="I44" s="43" t="s">
        <v>17</v>
      </c>
      <c r="J44" s="43" t="s">
        <v>18</v>
      </c>
      <c r="K44" s="43" t="s">
        <v>19</v>
      </c>
      <c r="L44" s="43" t="s">
        <v>20</v>
      </c>
      <c r="M44" s="1"/>
    </row>
    <row r="45" spans="1:13" ht="28.05" customHeight="1">
      <c r="A45" s="30" t="s">
        <v>21</v>
      </c>
      <c r="B45" s="36" t="s">
        <v>22</v>
      </c>
      <c r="C45" s="36"/>
      <c r="D45" s="36"/>
      <c r="E45" s="36"/>
      <c r="F45" s="30">
        <f>COUNTIF(Checklist!$A$8:$A$237,A45&amp;"-*")</f>
        <v>7</v>
      </c>
      <c r="G45" s="30">
        <f>COUNTIFS(Checklist!$A$8:$A$237,A45&amp;"-*",Checklist!$L$8:$L$237,"C")+COUNTIFS(Checklist!$A$8:$A$237,A45&amp;"-*",Checklist!$L$8:$L$237,"C dopo riesame")</f>
        <v>0</v>
      </c>
      <c r="H45" s="30">
        <f>COUNTIFS(Checklist!$A$8:$A$237,A45&amp;"-*",Checklist!$L$8:$L$237,"NC")</f>
        <v>0</v>
      </c>
      <c r="I45" s="30">
        <f>COUNTIFS(Checklist!$A$8:$A$237,A45&amp;"-*",Checklist!$L$8:$L$237,"NV")</f>
        <v>0</v>
      </c>
      <c r="J45" s="30">
        <f t="shared" ref="J45:J68" si="0">F45-G45-H45-I45-K45</f>
        <v>7</v>
      </c>
      <c r="K45" s="30">
        <f>COUNTIFS(Checklist!$A$8:$A$237,A45&amp;"-*",Checklist!$L$8:$L$237,"NA")</f>
        <v>0</v>
      </c>
      <c r="L45" s="45">
        <f t="shared" ref="L45:L68" si="1">IF(F45=0,0,(G45+H45+K45)/F45)</f>
        <v>0</v>
      </c>
      <c r="M45" s="1"/>
    </row>
    <row r="46" spans="1:13" ht="28.05" customHeight="1">
      <c r="A46" s="30" t="s">
        <v>23</v>
      </c>
      <c r="B46" s="36" t="s">
        <v>24</v>
      </c>
      <c r="C46" s="36"/>
      <c r="D46" s="36"/>
      <c r="E46" s="36"/>
      <c r="F46" s="30">
        <f>COUNTIF(Checklist!$A$8:$A$237,A46&amp;"-*")</f>
        <v>16</v>
      </c>
      <c r="G46" s="30">
        <f>COUNTIFS(Checklist!$A$8:$A$237,A46&amp;"-*",Checklist!$L$8:$L$237,"C")+COUNTIFS(Checklist!$A$8:$A$237,A46&amp;"-*",Checklist!$L$8:$L$237,"C dopo riesame")</f>
        <v>0</v>
      </c>
      <c r="H46" s="30">
        <f>COUNTIFS(Checklist!$A$8:$A$237,A46&amp;"-*",Checklist!$L$8:$L$237,"NC")</f>
        <v>0</v>
      </c>
      <c r="I46" s="30">
        <f>COUNTIFS(Checklist!$A$8:$A$237,A46&amp;"-*",Checklist!$L$8:$L$237,"NV")</f>
        <v>0</v>
      </c>
      <c r="J46" s="30">
        <f t="shared" si="0"/>
        <v>16</v>
      </c>
      <c r="K46" s="30">
        <f>COUNTIFS(Checklist!$A$8:$A$237,A46&amp;"-*",Checklist!$L$8:$L$237,"NA")</f>
        <v>0</v>
      </c>
      <c r="L46" s="45">
        <f t="shared" si="1"/>
        <v>0</v>
      </c>
      <c r="M46" s="1"/>
    </row>
    <row r="47" spans="1:13" ht="28.05" customHeight="1">
      <c r="A47" s="30" t="s">
        <v>25</v>
      </c>
      <c r="B47" s="36" t="s">
        <v>26</v>
      </c>
      <c r="C47" s="36"/>
      <c r="D47" s="36"/>
      <c r="E47" s="36"/>
      <c r="F47" s="30">
        <f>COUNTIF(Checklist!$A$8:$A$237,A47&amp;"-*")</f>
        <v>8</v>
      </c>
      <c r="G47" s="30">
        <f>COUNTIFS(Checklist!$A$8:$A$237,A47&amp;"-*",Checklist!$L$8:$L$237,"C")+COUNTIFS(Checklist!$A$8:$A$237,A47&amp;"-*",Checklist!$L$8:$L$237,"C dopo riesame")</f>
        <v>0</v>
      </c>
      <c r="H47" s="30">
        <f>COUNTIFS(Checklist!$A$8:$A$237,A47&amp;"-*",Checklist!$L$8:$L$237,"NC")</f>
        <v>0</v>
      </c>
      <c r="I47" s="30">
        <f>COUNTIFS(Checklist!$A$8:$A$237,A47&amp;"-*",Checklist!$L$8:$L$237,"NV")</f>
        <v>0</v>
      </c>
      <c r="J47" s="30">
        <f t="shared" si="0"/>
        <v>8</v>
      </c>
      <c r="K47" s="30">
        <f>COUNTIFS(Checklist!$A$8:$A$237,A47&amp;"-*",Checklist!$L$8:$L$237,"NA")</f>
        <v>0</v>
      </c>
      <c r="L47" s="45">
        <f t="shared" si="1"/>
        <v>0</v>
      </c>
      <c r="M47" s="1"/>
    </row>
    <row r="48" spans="1:13" ht="28.05" customHeight="1">
      <c r="A48" s="30" t="s">
        <v>27</v>
      </c>
      <c r="B48" s="36" t="s">
        <v>28</v>
      </c>
      <c r="C48" s="36"/>
      <c r="D48" s="36"/>
      <c r="E48" s="36"/>
      <c r="F48" s="30">
        <f>COUNTIF(Checklist!$A$8:$A$237,A48&amp;"-*")</f>
        <v>15</v>
      </c>
      <c r="G48" s="30">
        <f>COUNTIFS(Checklist!$A$8:$A$237,A48&amp;"-*",Checklist!$L$8:$L$237,"C")+COUNTIFS(Checklist!$A$8:$A$237,A48&amp;"-*",Checklist!$L$8:$L$237,"C dopo riesame")</f>
        <v>0</v>
      </c>
      <c r="H48" s="30">
        <f>COUNTIFS(Checklist!$A$8:$A$237,A48&amp;"-*",Checklist!$L$8:$L$237,"NC")</f>
        <v>0</v>
      </c>
      <c r="I48" s="30">
        <f>COUNTIFS(Checklist!$A$8:$A$237,A48&amp;"-*",Checklist!$L$8:$L$237,"NV")</f>
        <v>0</v>
      </c>
      <c r="J48" s="30">
        <f t="shared" si="0"/>
        <v>15</v>
      </c>
      <c r="K48" s="30">
        <f>COUNTIFS(Checklist!$A$8:$A$237,A48&amp;"-*",Checklist!$L$8:$L$237,"NA")</f>
        <v>0</v>
      </c>
      <c r="L48" s="45">
        <f t="shared" si="1"/>
        <v>0</v>
      </c>
      <c r="M48" s="1"/>
    </row>
    <row r="49" spans="1:13" ht="28.05" customHeight="1">
      <c r="A49" s="30" t="s">
        <v>29</v>
      </c>
      <c r="B49" s="36" t="s">
        <v>30</v>
      </c>
      <c r="C49" s="36"/>
      <c r="D49" s="36"/>
      <c r="E49" s="36"/>
      <c r="F49" s="30">
        <f>COUNTIF(Checklist!$A$8:$A$237,A49&amp;"-*")</f>
        <v>21</v>
      </c>
      <c r="G49" s="30">
        <f>COUNTIFS(Checklist!$A$8:$A$237,A49&amp;"-*",Checklist!$L$8:$L$237,"C")+COUNTIFS(Checklist!$A$8:$A$237,A49&amp;"-*",Checklist!$L$8:$L$237,"C dopo riesame")</f>
        <v>0</v>
      </c>
      <c r="H49" s="30">
        <f>COUNTIFS(Checklist!$A$8:$A$237,A49&amp;"-*",Checklist!$L$8:$L$237,"NC")</f>
        <v>0</v>
      </c>
      <c r="I49" s="30">
        <f>COUNTIFS(Checklist!$A$8:$A$237,A49&amp;"-*",Checklist!$L$8:$L$237,"NV")</f>
        <v>0</v>
      </c>
      <c r="J49" s="30">
        <f t="shared" si="0"/>
        <v>21</v>
      </c>
      <c r="K49" s="30">
        <f>COUNTIFS(Checklist!$A$8:$A$237,A49&amp;"-*",Checklist!$L$8:$L$237,"NA")</f>
        <v>0</v>
      </c>
      <c r="L49" s="45">
        <f t="shared" si="1"/>
        <v>0</v>
      </c>
      <c r="M49" s="1"/>
    </row>
    <row r="50" spans="1:13" ht="28.05" customHeight="1">
      <c r="A50" s="30" t="s">
        <v>31</v>
      </c>
      <c r="B50" s="36" t="s">
        <v>32</v>
      </c>
      <c r="C50" s="36"/>
      <c r="D50" s="36"/>
      <c r="E50" s="36"/>
      <c r="F50" s="30">
        <f>COUNTIF(Checklist!$A$8:$A$237,A50&amp;"-*")</f>
        <v>12</v>
      </c>
      <c r="G50" s="30">
        <f>COUNTIFS(Checklist!$A$8:$A$237,A50&amp;"-*",Checklist!$L$8:$L$237,"C")+COUNTIFS(Checklist!$A$8:$A$237,A50&amp;"-*",Checklist!$L$8:$L$237,"C dopo riesame")</f>
        <v>0</v>
      </c>
      <c r="H50" s="30">
        <f>COUNTIFS(Checklist!$A$8:$A$237,A50&amp;"-*",Checklist!$L$8:$L$237,"NC")</f>
        <v>0</v>
      </c>
      <c r="I50" s="30">
        <f>COUNTIFS(Checklist!$A$8:$A$237,A50&amp;"-*",Checklist!$L$8:$L$237,"NV")</f>
        <v>0</v>
      </c>
      <c r="J50" s="30">
        <f t="shared" si="0"/>
        <v>12</v>
      </c>
      <c r="K50" s="30">
        <f>COUNTIFS(Checklist!$A$8:$A$237,A50&amp;"-*",Checklist!$L$8:$L$237,"NA")</f>
        <v>0</v>
      </c>
      <c r="L50" s="45">
        <f t="shared" si="1"/>
        <v>0</v>
      </c>
      <c r="M50" s="1"/>
    </row>
    <row r="51" spans="1:13" ht="28.05" customHeight="1">
      <c r="A51" s="30" t="s">
        <v>33</v>
      </c>
      <c r="B51" s="36" t="s">
        <v>34</v>
      </c>
      <c r="C51" s="36"/>
      <c r="D51" s="36"/>
      <c r="E51" s="36"/>
      <c r="F51" s="30">
        <f>COUNTIF(Checklist!$A$8:$A$237,A51&amp;"-*")</f>
        <v>15</v>
      </c>
      <c r="G51" s="30">
        <f>COUNTIFS(Checklist!$A$8:$A$237,A51&amp;"-*",Checklist!$L$8:$L$237,"C")+COUNTIFS(Checklist!$A$8:$A$237,A51&amp;"-*",Checklist!$L$8:$L$237,"C dopo riesame")</f>
        <v>0</v>
      </c>
      <c r="H51" s="30">
        <f>COUNTIFS(Checklist!$A$8:$A$237,A51&amp;"-*",Checklist!$L$8:$L$237,"NC")</f>
        <v>0</v>
      </c>
      <c r="I51" s="30">
        <f>COUNTIFS(Checklist!$A$8:$A$237,A51&amp;"-*",Checklist!$L$8:$L$237,"NV")</f>
        <v>0</v>
      </c>
      <c r="J51" s="30">
        <f t="shared" si="0"/>
        <v>15</v>
      </c>
      <c r="K51" s="30">
        <f>COUNTIFS(Checklist!$A$8:$A$237,A51&amp;"-*",Checklist!$L$8:$L$237,"NA")</f>
        <v>0</v>
      </c>
      <c r="L51" s="45">
        <f t="shared" si="1"/>
        <v>0</v>
      </c>
      <c r="M51" s="1"/>
    </row>
    <row r="52" spans="1:13" ht="28.05" customHeight="1">
      <c r="A52" s="30" t="s">
        <v>35</v>
      </c>
      <c r="B52" s="36" t="s">
        <v>36</v>
      </c>
      <c r="C52" s="36"/>
      <c r="D52" s="36"/>
      <c r="E52" s="36"/>
      <c r="F52" s="30">
        <f>COUNTIF(Checklist!$A$8:$A$237,A52&amp;"-*")</f>
        <v>8</v>
      </c>
      <c r="G52" s="30">
        <f>COUNTIFS(Checklist!$A$8:$A$237,A52&amp;"-*",Checklist!$L$8:$L$237,"C")+COUNTIFS(Checklist!$A$8:$A$237,A52&amp;"-*",Checklist!$L$8:$L$237,"C dopo riesame")</f>
        <v>0</v>
      </c>
      <c r="H52" s="30">
        <f>COUNTIFS(Checklist!$A$8:$A$237,A52&amp;"-*",Checklist!$L$8:$L$237,"NC")</f>
        <v>0</v>
      </c>
      <c r="I52" s="30">
        <f>COUNTIFS(Checklist!$A$8:$A$237,A52&amp;"-*",Checklist!$L$8:$L$237,"NV")</f>
        <v>0</v>
      </c>
      <c r="J52" s="30">
        <f t="shared" si="0"/>
        <v>8</v>
      </c>
      <c r="K52" s="30">
        <f>COUNTIFS(Checklist!$A$8:$A$237,A52&amp;"-*",Checklist!$L$8:$L$237,"NA")</f>
        <v>0</v>
      </c>
      <c r="L52" s="45">
        <f t="shared" si="1"/>
        <v>0</v>
      </c>
      <c r="M52" s="1"/>
    </row>
    <row r="53" spans="1:13" ht="28.05" customHeight="1">
      <c r="A53" s="30" t="s">
        <v>37</v>
      </c>
      <c r="B53" s="36" t="s">
        <v>38</v>
      </c>
      <c r="C53" s="36"/>
      <c r="D53" s="36"/>
      <c r="E53" s="36"/>
      <c r="F53" s="30">
        <f>COUNTIF(Checklist!$A$8:$A$237,A53&amp;"-*")</f>
        <v>8</v>
      </c>
      <c r="G53" s="30">
        <f>COUNTIFS(Checklist!$A$8:$A$237,A53&amp;"-*",Checklist!$L$8:$L$237,"C")+COUNTIFS(Checklist!$A$8:$A$237,A53&amp;"-*",Checklist!$L$8:$L$237,"C dopo riesame")</f>
        <v>0</v>
      </c>
      <c r="H53" s="30">
        <f>COUNTIFS(Checklist!$A$8:$A$237,A53&amp;"-*",Checklist!$L$8:$L$237,"NC")</f>
        <v>0</v>
      </c>
      <c r="I53" s="30">
        <f>COUNTIFS(Checklist!$A$8:$A$237,A53&amp;"-*",Checklist!$L$8:$L$237,"NV")</f>
        <v>0</v>
      </c>
      <c r="J53" s="30">
        <f t="shared" si="0"/>
        <v>8</v>
      </c>
      <c r="K53" s="30">
        <f>COUNTIFS(Checklist!$A$8:$A$237,A53&amp;"-*",Checklist!$L$8:$L$237,"NA")</f>
        <v>0</v>
      </c>
      <c r="L53" s="45">
        <f t="shared" si="1"/>
        <v>0</v>
      </c>
      <c r="M53" s="1"/>
    </row>
    <row r="54" spans="1:13" ht="28.05" customHeight="1">
      <c r="A54" s="30" t="s">
        <v>39</v>
      </c>
      <c r="B54" s="36" t="s">
        <v>40</v>
      </c>
      <c r="C54" s="36"/>
      <c r="D54" s="36"/>
      <c r="E54" s="36"/>
      <c r="F54" s="30">
        <f>COUNTIF(Checklist!$A$8:$A$237,A54&amp;"-*")</f>
        <v>13</v>
      </c>
      <c r="G54" s="30">
        <f>COUNTIFS(Checklist!$A$8:$A$237,A54&amp;"-*",Checklist!$L$8:$L$237,"C")+COUNTIFS(Checklist!$A$8:$A$237,A54&amp;"-*",Checklist!$L$8:$L$237,"C dopo riesame")</f>
        <v>0</v>
      </c>
      <c r="H54" s="30">
        <f>COUNTIFS(Checklist!$A$8:$A$237,A54&amp;"-*",Checklist!$L$8:$L$237,"NC")</f>
        <v>0</v>
      </c>
      <c r="I54" s="30">
        <f>COUNTIFS(Checklist!$A$8:$A$237,A54&amp;"-*",Checklist!$L$8:$L$237,"NV")</f>
        <v>0</v>
      </c>
      <c r="J54" s="30">
        <f t="shared" si="0"/>
        <v>13</v>
      </c>
      <c r="K54" s="30">
        <f>COUNTIFS(Checklist!$A$8:$A$237,A54&amp;"-*",Checklist!$L$8:$L$237,"NA")</f>
        <v>0</v>
      </c>
      <c r="L54" s="45">
        <f t="shared" si="1"/>
        <v>0</v>
      </c>
      <c r="M54" s="1"/>
    </row>
    <row r="55" spans="1:13" ht="28.05" customHeight="1">
      <c r="A55" s="30" t="s">
        <v>41</v>
      </c>
      <c r="B55" s="36" t="s">
        <v>42</v>
      </c>
      <c r="C55" s="36"/>
      <c r="D55" s="36"/>
      <c r="E55" s="36"/>
      <c r="F55" s="30">
        <f>COUNTIF(Checklist!$A$8:$A$237,A55&amp;"-*")</f>
        <v>5</v>
      </c>
      <c r="G55" s="30">
        <f>COUNTIFS(Checklist!$A$8:$A$237,A55&amp;"-*",Checklist!$L$8:$L$237,"C")+COUNTIFS(Checklist!$A$8:$A$237,A55&amp;"-*",Checklist!$L$8:$L$237,"C dopo riesame")</f>
        <v>0</v>
      </c>
      <c r="H55" s="30">
        <f>COUNTIFS(Checklist!$A$8:$A$237,A55&amp;"-*",Checklist!$L$8:$L$237,"NC")</f>
        <v>0</v>
      </c>
      <c r="I55" s="30">
        <f>COUNTIFS(Checklist!$A$8:$A$237,A55&amp;"-*",Checklist!$L$8:$L$237,"NV")</f>
        <v>0</v>
      </c>
      <c r="J55" s="30">
        <f t="shared" si="0"/>
        <v>5</v>
      </c>
      <c r="K55" s="30">
        <f>COUNTIFS(Checklist!$A$8:$A$237,A55&amp;"-*",Checklist!$L$8:$L$237,"NA")</f>
        <v>0</v>
      </c>
      <c r="L55" s="45">
        <f t="shared" si="1"/>
        <v>0</v>
      </c>
      <c r="M55" s="1"/>
    </row>
    <row r="56" spans="1:13" ht="28.05" customHeight="1">
      <c r="A56" s="30" t="s">
        <v>43</v>
      </c>
      <c r="B56" s="36" t="s">
        <v>44</v>
      </c>
      <c r="C56" s="36"/>
      <c r="D56" s="36"/>
      <c r="E56" s="36"/>
      <c r="F56" s="30">
        <f>COUNTIF(Checklist!$A$8:$A$237,A56&amp;"-*")</f>
        <v>11</v>
      </c>
      <c r="G56" s="30">
        <f>COUNTIFS(Checklist!$A$8:$A$237,A56&amp;"-*",Checklist!$L$8:$L$237,"C")+COUNTIFS(Checklist!$A$8:$A$237,A56&amp;"-*",Checklist!$L$8:$L$237,"C dopo riesame")</f>
        <v>0</v>
      </c>
      <c r="H56" s="30">
        <f>COUNTIFS(Checklist!$A$8:$A$237,A56&amp;"-*",Checklist!$L$8:$L$237,"NC")</f>
        <v>0</v>
      </c>
      <c r="I56" s="30">
        <f>COUNTIFS(Checklist!$A$8:$A$237,A56&amp;"-*",Checklist!$L$8:$L$237,"NV")</f>
        <v>0</v>
      </c>
      <c r="J56" s="30">
        <f t="shared" si="0"/>
        <v>11</v>
      </c>
      <c r="K56" s="30">
        <f>COUNTIFS(Checklist!$A$8:$A$237,A56&amp;"-*",Checklist!$L$8:$L$237,"NA")</f>
        <v>0</v>
      </c>
      <c r="L56" s="45">
        <f t="shared" si="1"/>
        <v>0</v>
      </c>
      <c r="M56" s="1"/>
    </row>
    <row r="57" spans="1:13" ht="28.05" customHeight="1">
      <c r="A57" s="30" t="s">
        <v>45</v>
      </c>
      <c r="B57" s="36" t="s">
        <v>46</v>
      </c>
      <c r="C57" s="36"/>
      <c r="D57" s="36"/>
      <c r="E57" s="36"/>
      <c r="F57" s="30">
        <f>COUNTIF(Checklist!$A$8:$A$237,A57&amp;"-*")</f>
        <v>7</v>
      </c>
      <c r="G57" s="30">
        <f>COUNTIFS(Checklist!$A$8:$A$237,A57&amp;"-*",Checklist!$L$8:$L$237,"C")+COUNTIFS(Checklist!$A$8:$A$237,A57&amp;"-*",Checklist!$L$8:$L$237,"C dopo riesame")</f>
        <v>0</v>
      </c>
      <c r="H57" s="30">
        <f>COUNTIFS(Checklist!$A$8:$A$237,A57&amp;"-*",Checklist!$L$8:$L$237,"NC")</f>
        <v>0</v>
      </c>
      <c r="I57" s="30">
        <f>COUNTIFS(Checklist!$A$8:$A$237,A57&amp;"-*",Checklist!$L$8:$L$237,"NV")</f>
        <v>0</v>
      </c>
      <c r="J57" s="30">
        <f t="shared" si="0"/>
        <v>7</v>
      </c>
      <c r="K57" s="30">
        <f>COUNTIFS(Checklist!$A$8:$A$237,A57&amp;"-*",Checklist!$L$8:$L$237,"NA")</f>
        <v>0</v>
      </c>
      <c r="L57" s="45">
        <f t="shared" si="1"/>
        <v>0</v>
      </c>
      <c r="M57" s="1"/>
    </row>
    <row r="58" spans="1:13" ht="28.05" customHeight="1">
      <c r="A58" s="30" t="s">
        <v>47</v>
      </c>
      <c r="B58" s="36" t="s">
        <v>48</v>
      </c>
      <c r="C58" s="36"/>
      <c r="D58" s="36"/>
      <c r="E58" s="36"/>
      <c r="F58" s="30">
        <f>COUNTIF(Checklist!$A$8:$A$237,A58&amp;"-*")</f>
        <v>4</v>
      </c>
      <c r="G58" s="30">
        <f>COUNTIFS(Checklist!$A$8:$A$237,A58&amp;"-*",Checklist!$L$8:$L$237,"C")+COUNTIFS(Checklist!$A$8:$A$237,A58&amp;"-*",Checklist!$L$8:$L$237,"C dopo riesame")</f>
        <v>0</v>
      </c>
      <c r="H58" s="30">
        <f>COUNTIFS(Checklist!$A$8:$A$237,A58&amp;"-*",Checklist!$L$8:$L$237,"NC")</f>
        <v>0</v>
      </c>
      <c r="I58" s="30">
        <f>COUNTIFS(Checklist!$A$8:$A$237,A58&amp;"-*",Checklist!$L$8:$L$237,"NV")</f>
        <v>0</v>
      </c>
      <c r="J58" s="30">
        <f t="shared" si="0"/>
        <v>4</v>
      </c>
      <c r="K58" s="30">
        <f>COUNTIFS(Checklist!$A$8:$A$237,A58&amp;"-*",Checklist!$L$8:$L$237,"NA")</f>
        <v>0</v>
      </c>
      <c r="L58" s="45">
        <f t="shared" si="1"/>
        <v>0</v>
      </c>
      <c r="M58" s="1"/>
    </row>
    <row r="59" spans="1:13" ht="28.05" customHeight="1">
      <c r="A59" s="30" t="s">
        <v>49</v>
      </c>
      <c r="B59" s="36" t="s">
        <v>50</v>
      </c>
      <c r="C59" s="36"/>
      <c r="D59" s="36"/>
      <c r="E59" s="36"/>
      <c r="F59" s="30">
        <f>COUNTIF(Checklist!$A$8:$A$237,A59&amp;"-*")</f>
        <v>10</v>
      </c>
      <c r="G59" s="30">
        <f>COUNTIFS(Checklist!$A$8:$A$237,A59&amp;"-*",Checklist!$L$8:$L$237,"C")+COUNTIFS(Checklist!$A$8:$A$237,A59&amp;"-*",Checklist!$L$8:$L$237,"C dopo riesame")</f>
        <v>0</v>
      </c>
      <c r="H59" s="30">
        <f>COUNTIFS(Checklist!$A$8:$A$237,A59&amp;"-*",Checklist!$L$8:$L$237,"NC")</f>
        <v>0</v>
      </c>
      <c r="I59" s="30">
        <f>COUNTIFS(Checklist!$A$8:$A$237,A59&amp;"-*",Checklist!$L$8:$L$237,"NV")</f>
        <v>0</v>
      </c>
      <c r="J59" s="30">
        <f t="shared" si="0"/>
        <v>10</v>
      </c>
      <c r="K59" s="30">
        <f>COUNTIFS(Checklist!$A$8:$A$237,A59&amp;"-*",Checklist!$L$8:$L$237,"NA")</f>
        <v>0</v>
      </c>
      <c r="L59" s="45">
        <f t="shared" si="1"/>
        <v>0</v>
      </c>
      <c r="M59" s="1"/>
    </row>
    <row r="60" spans="1:13" ht="28.05" customHeight="1">
      <c r="A60" s="30" t="s">
        <v>51</v>
      </c>
      <c r="B60" s="36" t="s">
        <v>52</v>
      </c>
      <c r="C60" s="36"/>
      <c r="D60" s="36"/>
      <c r="E60" s="36"/>
      <c r="F60" s="30">
        <f>COUNTIF(Checklist!$A$8:$A$237,A60&amp;"-*")</f>
        <v>12</v>
      </c>
      <c r="G60" s="30">
        <f>COUNTIFS(Checklist!$A$8:$A$237,A60&amp;"-*",Checklist!$L$8:$L$237,"C")+COUNTIFS(Checklist!$A$8:$A$237,A60&amp;"-*",Checklist!$L$8:$L$237,"C dopo riesame")</f>
        <v>0</v>
      </c>
      <c r="H60" s="30">
        <f>COUNTIFS(Checklist!$A$8:$A$237,A60&amp;"-*",Checklist!$L$8:$L$237,"NC")</f>
        <v>0</v>
      </c>
      <c r="I60" s="30">
        <f>COUNTIFS(Checklist!$A$8:$A$237,A60&amp;"-*",Checklist!$L$8:$L$237,"NV")</f>
        <v>0</v>
      </c>
      <c r="J60" s="30">
        <f t="shared" si="0"/>
        <v>12</v>
      </c>
      <c r="K60" s="30">
        <f>COUNTIFS(Checklist!$A$8:$A$237,A60&amp;"-*",Checklist!$L$8:$L$237,"NA")</f>
        <v>0</v>
      </c>
      <c r="L60" s="45">
        <f t="shared" si="1"/>
        <v>0</v>
      </c>
      <c r="M60" s="1"/>
    </row>
    <row r="61" spans="1:13" ht="28.05" customHeight="1">
      <c r="A61" s="30" t="s">
        <v>53</v>
      </c>
      <c r="B61" s="36" t="s">
        <v>54</v>
      </c>
      <c r="C61" s="36"/>
      <c r="D61" s="36"/>
      <c r="E61" s="36"/>
      <c r="F61" s="30">
        <f>COUNTIF(Checklist!$A$8:$A$237,A61&amp;"-*")</f>
        <v>6</v>
      </c>
      <c r="G61" s="30">
        <f>COUNTIFS(Checklist!$A$8:$A$237,A61&amp;"-*",Checklist!$L$8:$L$237,"C")+COUNTIFS(Checklist!$A$8:$A$237,A61&amp;"-*",Checklist!$L$8:$L$237,"C dopo riesame")</f>
        <v>0</v>
      </c>
      <c r="H61" s="30">
        <f>COUNTIFS(Checklist!$A$8:$A$237,A61&amp;"-*",Checklist!$L$8:$L$237,"NC")</f>
        <v>0</v>
      </c>
      <c r="I61" s="30">
        <f>COUNTIFS(Checklist!$A$8:$A$237,A61&amp;"-*",Checklist!$L$8:$L$237,"NV")</f>
        <v>0</v>
      </c>
      <c r="J61" s="30">
        <f t="shared" si="0"/>
        <v>6</v>
      </c>
      <c r="K61" s="30">
        <f>COUNTIFS(Checklist!$A$8:$A$237,A61&amp;"-*",Checklist!$L$8:$L$237,"NA")</f>
        <v>0</v>
      </c>
      <c r="L61" s="45">
        <f t="shared" si="1"/>
        <v>0</v>
      </c>
      <c r="M61" s="1"/>
    </row>
    <row r="62" spans="1:13" ht="28.05" customHeight="1">
      <c r="A62" s="30" t="s">
        <v>55</v>
      </c>
      <c r="B62" s="36" t="s">
        <v>56</v>
      </c>
      <c r="C62" s="36"/>
      <c r="D62" s="36"/>
      <c r="E62" s="36"/>
      <c r="F62" s="30">
        <f>COUNTIF(Checklist!$A$8:$A$237,A62&amp;"-*")</f>
        <v>10</v>
      </c>
      <c r="G62" s="30">
        <f>COUNTIFS(Checklist!$A$8:$A$237,A62&amp;"-*",Checklist!$L$8:$L$237,"C")+COUNTIFS(Checklist!$A$8:$A$237,A62&amp;"-*",Checklist!$L$8:$L$237,"C dopo riesame")</f>
        <v>0</v>
      </c>
      <c r="H62" s="30">
        <f>COUNTIFS(Checklist!$A$8:$A$237,A62&amp;"-*",Checklist!$L$8:$L$237,"NC")</f>
        <v>0</v>
      </c>
      <c r="I62" s="30">
        <f>COUNTIFS(Checklist!$A$8:$A$237,A62&amp;"-*",Checklist!$L$8:$L$237,"NV")</f>
        <v>0</v>
      </c>
      <c r="J62" s="30">
        <f t="shared" si="0"/>
        <v>10</v>
      </c>
      <c r="K62" s="30">
        <f>COUNTIFS(Checklist!$A$8:$A$237,A62&amp;"-*",Checklist!$L$8:$L$237,"NA")</f>
        <v>0</v>
      </c>
      <c r="L62" s="45">
        <f t="shared" si="1"/>
        <v>0</v>
      </c>
      <c r="M62" s="1"/>
    </row>
    <row r="63" spans="1:13" ht="28.05" customHeight="1">
      <c r="A63" s="30" t="s">
        <v>57</v>
      </c>
      <c r="B63" s="36" t="s">
        <v>58</v>
      </c>
      <c r="C63" s="36"/>
      <c r="D63" s="36"/>
      <c r="E63" s="36"/>
      <c r="F63" s="30">
        <f>COUNTIF(Checklist!$A$8:$A$237,A63&amp;"-*")</f>
        <v>5</v>
      </c>
      <c r="G63" s="30">
        <f>COUNTIFS(Checklist!$A$8:$A$237,A63&amp;"-*",Checklist!$L$8:$L$237,"C")+COUNTIFS(Checklist!$A$8:$A$237,A63&amp;"-*",Checklist!$L$8:$L$237,"C dopo riesame")</f>
        <v>0</v>
      </c>
      <c r="H63" s="30">
        <f>COUNTIFS(Checklist!$A$8:$A$237,A63&amp;"-*",Checklist!$L$8:$L$237,"NC")</f>
        <v>0</v>
      </c>
      <c r="I63" s="30">
        <f>COUNTIFS(Checklist!$A$8:$A$237,A63&amp;"-*",Checklist!$L$8:$L$237,"NV")</f>
        <v>0</v>
      </c>
      <c r="J63" s="30">
        <f t="shared" si="0"/>
        <v>5</v>
      </c>
      <c r="K63" s="30">
        <f>COUNTIFS(Checklist!$A$8:$A$237,A63&amp;"-*",Checklist!$L$8:$L$237,"NA")</f>
        <v>0</v>
      </c>
      <c r="L63" s="45">
        <f t="shared" si="1"/>
        <v>0</v>
      </c>
      <c r="M63" s="1"/>
    </row>
    <row r="64" spans="1:13" ht="28.05" customHeight="1">
      <c r="A64" s="30" t="s">
        <v>59</v>
      </c>
      <c r="B64" s="36" t="s">
        <v>60</v>
      </c>
      <c r="C64" s="36"/>
      <c r="D64" s="36"/>
      <c r="E64" s="36"/>
      <c r="F64" s="30">
        <f>COUNTIF(Checklist!$A$8:$A$237,A64&amp;"-*")</f>
        <v>4</v>
      </c>
      <c r="G64" s="30">
        <f>COUNTIFS(Checklist!$A$8:$A$237,A64&amp;"-*",Checklist!$L$8:$L$237,"C")+COUNTIFS(Checklist!$A$8:$A$237,A64&amp;"-*",Checklist!$L$8:$L$237,"C dopo riesame")</f>
        <v>0</v>
      </c>
      <c r="H64" s="30">
        <f>COUNTIFS(Checklist!$A$8:$A$237,A64&amp;"-*",Checklist!$L$8:$L$237,"NC")</f>
        <v>0</v>
      </c>
      <c r="I64" s="30">
        <f>COUNTIFS(Checklist!$A$8:$A$237,A64&amp;"-*",Checklist!$L$8:$L$237,"NV")</f>
        <v>0</v>
      </c>
      <c r="J64" s="30">
        <f t="shared" si="0"/>
        <v>4</v>
      </c>
      <c r="K64" s="30">
        <f>COUNTIFS(Checklist!$A$8:$A$237,A64&amp;"-*",Checklist!$L$8:$L$237,"NA")</f>
        <v>0</v>
      </c>
      <c r="L64" s="45">
        <f t="shared" si="1"/>
        <v>0</v>
      </c>
      <c r="M64" s="1"/>
    </row>
    <row r="65" spans="1:13" ht="28.05" customHeight="1">
      <c r="A65" s="30" t="s">
        <v>61</v>
      </c>
      <c r="B65" s="36" t="s">
        <v>62</v>
      </c>
      <c r="C65" s="36"/>
      <c r="D65" s="36"/>
      <c r="E65" s="36"/>
      <c r="F65" s="30">
        <f>COUNTIF(Checklist!$A$8:$A$237,A65&amp;"-*")</f>
        <v>10</v>
      </c>
      <c r="G65" s="30">
        <f>COUNTIFS(Checklist!$A$8:$A$237,A65&amp;"-*",Checklist!$L$8:$L$237,"C")+COUNTIFS(Checklist!$A$8:$A$237,A65&amp;"-*",Checklist!$L$8:$L$237,"C dopo riesame")</f>
        <v>0</v>
      </c>
      <c r="H65" s="30">
        <f>COUNTIFS(Checklist!$A$8:$A$237,A65&amp;"-*",Checklist!$L$8:$L$237,"NC")</f>
        <v>0</v>
      </c>
      <c r="I65" s="30">
        <f>COUNTIFS(Checklist!$A$8:$A$237,A65&amp;"-*",Checklist!$L$8:$L$237,"NV")</f>
        <v>0</v>
      </c>
      <c r="J65" s="30">
        <f t="shared" si="0"/>
        <v>10</v>
      </c>
      <c r="K65" s="30">
        <f>COUNTIFS(Checklist!$A$8:$A$237,A65&amp;"-*",Checklist!$L$8:$L$237,"NA")</f>
        <v>0</v>
      </c>
      <c r="L65" s="45">
        <f t="shared" si="1"/>
        <v>0</v>
      </c>
      <c r="M65" s="1"/>
    </row>
    <row r="66" spans="1:13" ht="28.05" customHeight="1">
      <c r="A66" s="30" t="s">
        <v>63</v>
      </c>
      <c r="B66" s="36" t="s">
        <v>64</v>
      </c>
      <c r="C66" s="36"/>
      <c r="D66" s="36"/>
      <c r="E66" s="36"/>
      <c r="F66" s="30">
        <f>COUNTIF(Checklist!$A$8:$A$237,A66&amp;"-*")</f>
        <v>9</v>
      </c>
      <c r="G66" s="30">
        <f>COUNTIFS(Checklist!$A$8:$A$237,A66&amp;"-*",Checklist!$L$8:$L$237,"C")+COUNTIFS(Checklist!$A$8:$A$237,A66&amp;"-*",Checklist!$L$8:$L$237,"C dopo riesame")</f>
        <v>0</v>
      </c>
      <c r="H66" s="30">
        <f>COUNTIFS(Checklist!$A$8:$A$237,A66&amp;"-*",Checklist!$L$8:$L$237,"NC")</f>
        <v>0</v>
      </c>
      <c r="I66" s="30">
        <f>COUNTIFS(Checklist!$A$8:$A$237,A66&amp;"-*",Checklist!$L$8:$L$237,"NV")</f>
        <v>0</v>
      </c>
      <c r="J66" s="30">
        <f t="shared" si="0"/>
        <v>9</v>
      </c>
      <c r="K66" s="30">
        <f>COUNTIFS(Checklist!$A$8:$A$237,A66&amp;"-*",Checklist!$L$8:$L$237,"NA")</f>
        <v>0</v>
      </c>
      <c r="L66" s="45">
        <f t="shared" si="1"/>
        <v>0</v>
      </c>
      <c r="M66" s="1"/>
    </row>
    <row r="67" spans="1:13" ht="28.05" customHeight="1">
      <c r="A67" s="30" t="s">
        <v>65</v>
      </c>
      <c r="B67" s="36" t="s">
        <v>66</v>
      </c>
      <c r="C67" s="36"/>
      <c r="D67" s="36"/>
      <c r="E67" s="36"/>
      <c r="F67" s="30">
        <f>COUNTIF(Checklist!$A$8:$A$237,A67&amp;"-*")</f>
        <v>7</v>
      </c>
      <c r="G67" s="30">
        <f>COUNTIFS(Checklist!$A$8:$A$237,A67&amp;"-*",Checklist!$L$8:$L$237,"C")+COUNTIFS(Checklist!$A$8:$A$237,A67&amp;"-*",Checklist!$L$8:$L$237,"C dopo riesame")</f>
        <v>0</v>
      </c>
      <c r="H67" s="30">
        <f>COUNTIFS(Checklist!$A$8:$A$237,A67&amp;"-*",Checklist!$L$8:$L$237,"NC")</f>
        <v>0</v>
      </c>
      <c r="I67" s="30">
        <f>COUNTIFS(Checklist!$A$8:$A$237,A67&amp;"-*",Checklist!$L$8:$L$237,"NV")</f>
        <v>0</v>
      </c>
      <c r="J67" s="30">
        <f t="shared" si="0"/>
        <v>7</v>
      </c>
      <c r="K67" s="30">
        <f>COUNTIFS(Checklist!$A$8:$A$237,A67&amp;"-*",Checklist!$L$8:$L$237,"NA")</f>
        <v>0</v>
      </c>
      <c r="L67" s="45">
        <f t="shared" si="1"/>
        <v>0</v>
      </c>
      <c r="M67" s="1"/>
    </row>
    <row r="68" spans="1:13" ht="28.05" customHeight="1">
      <c r="A68" s="30" t="s">
        <v>67</v>
      </c>
      <c r="B68" s="36" t="s">
        <v>68</v>
      </c>
      <c r="C68" s="36"/>
      <c r="D68" s="36"/>
      <c r="E68" s="36"/>
      <c r="F68" s="30">
        <f>COUNTIF(Checklist!$A$8:$A$237,A68&amp;"-*")</f>
        <v>7</v>
      </c>
      <c r="G68" s="30">
        <f>COUNTIFS(Checklist!$A$8:$A$237,A68&amp;"-*",Checklist!$L$8:$L$237,"C")+COUNTIFS(Checklist!$A$8:$A$237,A68&amp;"-*",Checklist!$L$8:$L$237,"C dopo riesame")</f>
        <v>0</v>
      </c>
      <c r="H68" s="30">
        <f>COUNTIFS(Checklist!$A$8:$A$237,A68&amp;"-*",Checklist!$L$8:$L$237,"NC")</f>
        <v>0</v>
      </c>
      <c r="I68" s="30">
        <f>COUNTIFS(Checklist!$A$8:$A$237,A68&amp;"-*",Checklist!$L$8:$L$237,"NV")</f>
        <v>0</v>
      </c>
      <c r="J68" s="30">
        <f t="shared" si="0"/>
        <v>7</v>
      </c>
      <c r="K68" s="30">
        <f>COUNTIFS(Checklist!$A$8:$A$237,A68&amp;"-*",Checklist!$L$8:$L$237,"NA")</f>
        <v>0</v>
      </c>
      <c r="L68" s="45">
        <f t="shared" si="1"/>
        <v>0</v>
      </c>
      <c r="M68" s="1"/>
    </row>
    <row r="69" spans="1:13" ht="22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2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2.95" customHeight="1">
      <c r="A71" s="5" t="str">
        <f>IFERROR(HYPERLINK("#'Preuso'!A1","VISTA PRE-UTILIZZO"),"VISTA PRE-UTILIZZO")</f>
        <v>VISTA PRE-UTILIZZO</v>
      </c>
      <c r="B71" s="5"/>
      <c r="C71" s="5"/>
      <c r="D71" s="5" t="str">
        <f>IFERROR(HYPERLINK("#'Scadenze'!A1","SCADENZARIO"),"SCADENZARIO")</f>
        <v>SCADENZARIO</v>
      </c>
      <c r="E71" s="5"/>
      <c r="F71" s="5"/>
      <c r="G71" s="5" t="str">
        <f>IFERROR(HYPERLINK("#'Verbale'!A1","RIEPILOGO INTERNO"),"RIEPILOGO INTERNO")</f>
        <v>RIEPILOGO INTERNO</v>
      </c>
      <c r="H71" s="5"/>
      <c r="I71" s="5"/>
      <c r="J71" s="5" t="str">
        <f>IFERROR(HYPERLINK("#'Fonti'!A1","FONTI E PRECISAZIONI"),"FONTI E PRECISAZIONI")</f>
        <v>FONTI E PRECISAZIONI</v>
      </c>
      <c r="K71" s="5"/>
      <c r="L71" s="5"/>
      <c r="M71" s="1"/>
    </row>
    <row r="72" spans="1:13" ht="22.9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1"/>
    </row>
    <row r="73" spans="1:13" ht="22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22.95" customHeight="1">
      <c r="A74" s="4" t="s">
        <v>69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1"/>
    </row>
    <row r="75" spans="1:13" ht="22.9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1"/>
    </row>
    <row r="76" spans="1:13" ht="22.9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1"/>
    </row>
    <row r="77" spans="1:13" ht="22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2.9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2.9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2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2.9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2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2.9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2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2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2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2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2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2.9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2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2.9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2.9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2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2.9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2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2.9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2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2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2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2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2.9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2.9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2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2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2.9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2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2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2.9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2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2.9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</sheetData>
  <mergeCells count="57">
    <mergeCell ref="A74:L76"/>
    <mergeCell ref="B68:E68"/>
    <mergeCell ref="A71:C72"/>
    <mergeCell ref="D71:F72"/>
    <mergeCell ref="G71:I72"/>
    <mergeCell ref="J71:L72"/>
    <mergeCell ref="B63:E63"/>
    <mergeCell ref="B64:E64"/>
    <mergeCell ref="B65:E65"/>
    <mergeCell ref="B66:E66"/>
    <mergeCell ref="B67:E67"/>
    <mergeCell ref="B58:E58"/>
    <mergeCell ref="B59:E59"/>
    <mergeCell ref="B60:E60"/>
    <mergeCell ref="B61:E61"/>
    <mergeCell ref="B62:E62"/>
    <mergeCell ref="B53:E53"/>
    <mergeCell ref="B54:E54"/>
    <mergeCell ref="B55:E55"/>
    <mergeCell ref="B56:E56"/>
    <mergeCell ref="B57:E57"/>
    <mergeCell ref="B48:E48"/>
    <mergeCell ref="B49:E49"/>
    <mergeCell ref="B50:E50"/>
    <mergeCell ref="B51:E51"/>
    <mergeCell ref="B52:E52"/>
    <mergeCell ref="A42:L42"/>
    <mergeCell ref="B44:E44"/>
    <mergeCell ref="B45:E45"/>
    <mergeCell ref="B46:E46"/>
    <mergeCell ref="B47:E47"/>
    <mergeCell ref="J14:L14"/>
    <mergeCell ref="J15:L17"/>
    <mergeCell ref="A19:F20"/>
    <mergeCell ref="G19:L20"/>
    <mergeCell ref="A22:L23"/>
    <mergeCell ref="A14:C14"/>
    <mergeCell ref="A15:C17"/>
    <mergeCell ref="D14:F14"/>
    <mergeCell ref="D15:F17"/>
    <mergeCell ref="G14:I14"/>
    <mergeCell ref="G15:I17"/>
    <mergeCell ref="A6:L7"/>
    <mergeCell ref="A9:C9"/>
    <mergeCell ref="A10:C12"/>
    <mergeCell ref="D9:F9"/>
    <mergeCell ref="D10:F12"/>
    <mergeCell ref="G9:I9"/>
    <mergeCell ref="G10:I12"/>
    <mergeCell ref="J9:L9"/>
    <mergeCell ref="J10:L12"/>
    <mergeCell ref="A1:L2"/>
    <mergeCell ref="A3:L3"/>
    <mergeCell ref="A4:C4"/>
    <mergeCell ref="D4:F4"/>
    <mergeCell ref="G4:I4"/>
    <mergeCell ref="J4:L4"/>
  </mergeCells>
  <conditionalFormatting sqref="A6:L7">
    <cfRule type="expression" dxfId="215" priority="1">
      <formula>LEFT($A$6,4)="STOP"</formula>
    </cfRule>
  </conditionalFormatting>
  <conditionalFormatting sqref="L45:L68">
    <cfRule type="dataBar" priority="2">
      <dataBar>
        <cfvo type="min"/>
        <cfvo type="max"/>
        <color rgb="FF087F8C"/>
      </dataBar>
    </cfRule>
    <cfRule type="dataBar" priority="3">
      <dataBar>
        <cfvo type="min"/>
        <cfvo type="max"/>
        <color rgb="FF087F8C"/>
      </dataBar>
      <extLst>
        <ext xmlns:x14="http://schemas.microsoft.com/office/spreadsheetml/2009/9/main" uri="{B025F937-C7B1-47D3-B67F-A62EFF666E3E}">
          <x14:id>{169BE573-5479-287D-BE93-74B15E11EBFA}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45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9BE573-5479-287D-BE93-74B15E11EBFA}">
            <x14:dataBar>
              <x14:cfvo type="min"/>
              <x14:cfvo type="max"/>
              <x14:negativeFillColor auto="1"/>
              <x14:axisColor auto="1"/>
            </x14:dataBar>
          </x14:cfRule>
          <xm:sqref>L45:L68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2"/>
  <sheetViews>
    <sheetView showGridLines="0" workbookViewId="0">
      <selection sqref="A1:L2"/>
    </sheetView>
  </sheetViews>
  <sheetFormatPr defaultColWidth="0" defaultRowHeight="13.8"/>
  <cols>
    <col min="1" max="12" width="13" customWidth="1"/>
    <col min="13" max="13" width="13" hidden="1"/>
    <col min="14" max="16384" width="8.796875" hidden="1"/>
  </cols>
  <sheetData>
    <row r="1" spans="1:13" ht="25.95" customHeight="1">
      <c r="A1" s="3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</row>
    <row r="2" spans="1:13" ht="2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"/>
    </row>
    <row r="3" spans="1:13" ht="31.95" customHeight="1">
      <c r="A3" s="4" t="s">
        <v>71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"/>
    </row>
    <row r="4" spans="1:13" ht="22.95" customHeight="1">
      <c r="A4" s="5" t="str">
        <f>IFERROR(HYPERLINK("#'Dashboard'!A1","◀ DASHBOARD"),"◀ DASHBOARD")</f>
        <v>◀ DASHBOARD</v>
      </c>
      <c r="B4" s="5"/>
      <c r="C4" s="5"/>
      <c r="D4" s="5" t="str">
        <f>IFERROR(HYPERLINK("#'Guida'!A1","GUIDA / LEGENDA"),"GUIDA / LEGENDA")</f>
        <v>GUIDA / LEGENDA</v>
      </c>
      <c r="E4" s="5"/>
      <c r="F4" s="5"/>
      <c r="G4" s="1"/>
      <c r="H4" s="1"/>
      <c r="I4" s="1"/>
      <c r="J4" s="1"/>
      <c r="K4" s="1"/>
      <c r="L4" s="1"/>
      <c r="M4" s="1"/>
    </row>
    <row r="5" spans="1:13" ht="22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2.95" customHeight="1">
      <c r="A6" s="8" t="s">
        <v>72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"/>
    </row>
    <row r="7" spans="1:13" ht="22.05" customHeight="1">
      <c r="A7" s="9" t="s">
        <v>73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"/>
    </row>
    <row r="8" spans="1:13" ht="22.0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"/>
    </row>
    <row r="9" spans="1:13" ht="22.0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"/>
    </row>
    <row r="10" spans="1:13" ht="22.9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2.95" customHeight="1">
      <c r="A11" s="8" t="s">
        <v>74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1"/>
    </row>
    <row r="12" spans="1:13" ht="22.05" customHeight="1">
      <c r="A12" s="9" t="s">
        <v>75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"/>
    </row>
    <row r="13" spans="1:13" ht="22.0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"/>
    </row>
    <row r="14" spans="1:13" ht="22.0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"/>
    </row>
    <row r="15" spans="1:13" ht="22.9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2.95" customHeight="1">
      <c r="A16" s="8" t="s">
        <v>76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1"/>
    </row>
    <row r="17" spans="1:13" ht="22.05" customHeight="1">
      <c r="A17" s="9" t="s">
        <v>77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"/>
    </row>
    <row r="18" spans="1:13" ht="22.0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"/>
    </row>
    <row r="19" spans="1:13" ht="22.0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"/>
    </row>
    <row r="20" spans="1:13" ht="22.9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2.95" customHeight="1">
      <c r="A21" s="8" t="s">
        <v>78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1"/>
    </row>
    <row r="22" spans="1:13" ht="22.05" customHeight="1">
      <c r="A22" s="9" t="s">
        <v>79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"/>
    </row>
    <row r="23" spans="1:13" ht="22.0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1"/>
    </row>
    <row r="24" spans="1:13" ht="22.0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1"/>
    </row>
    <row r="25" spans="1:13" ht="22.9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2.95" customHeight="1">
      <c r="A26" s="8" t="s">
        <v>80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1"/>
    </row>
    <row r="27" spans="1:13" ht="22.05" customHeight="1">
      <c r="A27" s="9" t="s">
        <v>81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1"/>
    </row>
    <row r="28" spans="1:13" ht="22.0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1"/>
    </row>
    <row r="29" spans="1:13" ht="22.0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1"/>
    </row>
    <row r="30" spans="1:13" ht="22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2.95" customHeight="1">
      <c r="A31" s="8" t="s">
        <v>82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1"/>
    </row>
    <row r="32" spans="1:13" ht="22.05" customHeight="1">
      <c r="A32" s="9" t="s">
        <v>83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1"/>
    </row>
    <row r="33" spans="1:13" ht="22.0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1"/>
    </row>
    <row r="34" spans="1:13" ht="22.0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1"/>
    </row>
    <row r="35" spans="1:13" ht="22.9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2.95" customHeight="1">
      <c r="A36" s="8" t="s">
        <v>84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1"/>
    </row>
    <row r="37" spans="1:13" ht="22.05" customHeight="1">
      <c r="A37" s="9" t="s">
        <v>85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1"/>
    </row>
    <row r="38" spans="1:13" ht="22.0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1"/>
    </row>
    <row r="39" spans="1:13" ht="22.0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1"/>
    </row>
    <row r="40" spans="1:13" ht="22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2.95" customHeight="1">
      <c r="A41" s="8" t="s">
        <v>86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1"/>
    </row>
    <row r="42" spans="1:13" ht="22.05" customHeight="1">
      <c r="A42" s="9" t="s">
        <v>87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1"/>
    </row>
    <row r="43" spans="1:13" ht="22.0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1"/>
    </row>
    <row r="44" spans="1:13" ht="22.0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1"/>
    </row>
    <row r="45" spans="1:13" ht="22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2.95" customHeight="1">
      <c r="A46" s="8" t="s">
        <v>88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1"/>
    </row>
    <row r="47" spans="1:13" ht="22.05" customHeight="1">
      <c r="A47" s="9" t="s">
        <v>89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1"/>
    </row>
    <row r="48" spans="1:13" ht="22.0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1"/>
    </row>
    <row r="49" spans="1:13" ht="22.0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1"/>
    </row>
    <row r="50" spans="1:13" ht="22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22.95" customHeight="1">
      <c r="A51" s="8" t="s">
        <v>90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1"/>
    </row>
    <row r="52" spans="1:13" ht="22.05" customHeight="1">
      <c r="A52" s="9" t="s">
        <v>91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1"/>
    </row>
    <row r="53" spans="1:13" ht="22.0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1"/>
    </row>
    <row r="54" spans="1:13" ht="22.0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1"/>
    </row>
    <row r="55" spans="1:13" ht="2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22.95" customHeight="1">
      <c r="A56" s="8" t="s">
        <v>92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1"/>
    </row>
    <row r="57" spans="1:13" ht="22.05" customHeight="1">
      <c r="A57" s="9" t="s">
        <v>93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1"/>
    </row>
    <row r="58" spans="1:13" ht="22.0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1"/>
    </row>
    <row r="59" spans="1:13" ht="22.0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1"/>
    </row>
    <row r="60" spans="1:13" ht="22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2.95" customHeight="1">
      <c r="A61" s="8" t="s">
        <v>94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1"/>
    </row>
    <row r="62" spans="1:13" ht="22.05" customHeight="1">
      <c r="A62" s="9" t="s">
        <v>95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1"/>
    </row>
    <row r="63" spans="1:13" ht="22.0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1"/>
    </row>
    <row r="64" spans="1:13" ht="22.0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1"/>
    </row>
    <row r="65" spans="1:13" ht="22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22.95" customHeight="1">
      <c r="A66" s="8" t="s">
        <v>96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1"/>
    </row>
    <row r="67" spans="1:13" ht="22.05" customHeight="1">
      <c r="A67" s="9" t="s">
        <v>97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1"/>
    </row>
    <row r="68" spans="1:13" ht="22.0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1"/>
    </row>
    <row r="69" spans="1:13" ht="22.0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1"/>
    </row>
    <row r="70" spans="1:13" ht="22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2.95" customHeight="1">
      <c r="A71" s="8" t="s">
        <v>98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1"/>
    </row>
    <row r="72" spans="1:13" ht="22.05" customHeight="1">
      <c r="A72" s="9" t="s">
        <v>99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1"/>
    </row>
    <row r="73" spans="1:13" ht="22.0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1"/>
    </row>
    <row r="74" spans="1:13" ht="22.0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1"/>
    </row>
    <row r="75" spans="1:13" ht="22.9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2.95" customHeight="1">
      <c r="A76" s="8" t="s">
        <v>100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1"/>
    </row>
    <row r="77" spans="1:13" ht="22.05" customHeight="1">
      <c r="A77" s="9" t="s">
        <v>101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1"/>
    </row>
    <row r="78" spans="1:13" ht="22.0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1"/>
    </row>
    <row r="79" spans="1:13" ht="22.0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1"/>
    </row>
    <row r="80" spans="1:13" ht="22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2.95" customHeight="1">
      <c r="A81" s="8" t="s">
        <v>102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1"/>
    </row>
    <row r="82" spans="1:13" ht="22.05" customHeight="1">
      <c r="A82" s="9" t="s">
        <v>103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1"/>
    </row>
    <row r="83" spans="1:13" ht="22.0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1"/>
    </row>
    <row r="84" spans="1:13" ht="22.0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1"/>
    </row>
    <row r="85" spans="1:13" ht="22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2.95" customHeight="1">
      <c r="A86" s="8" t="s">
        <v>104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1"/>
    </row>
    <row r="87" spans="1:13" ht="22.05" customHeight="1">
      <c r="A87" s="9" t="s">
        <v>105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1"/>
    </row>
    <row r="88" spans="1:13" ht="22.0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1"/>
    </row>
    <row r="89" spans="1:13" ht="22.0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1"/>
    </row>
    <row r="90" spans="1:13" ht="22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2.95" customHeight="1">
      <c r="A91" s="8" t="s">
        <v>106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1"/>
    </row>
    <row r="92" spans="1:13" ht="22.05" customHeight="1">
      <c r="A92" s="9" t="s">
        <v>107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1"/>
    </row>
    <row r="93" spans="1:13" ht="22.0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1"/>
    </row>
    <row r="94" spans="1:13" ht="22.0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1"/>
    </row>
    <row r="95" spans="1:13" ht="22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2.95" customHeight="1">
      <c r="A96" s="10" t="s">
        <v>108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"/>
    </row>
    <row r="97" spans="1:13" ht="22.9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"/>
    </row>
    <row r="98" spans="1:13" ht="22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2.95" customHeight="1">
      <c r="A99" s="5" t="str">
        <f>IFERROR(HYPERLINK("#'Anagrafica'!A1","ANAGRAFICA"),"ANAGRAFICA")</f>
        <v>ANAGRAFICA</v>
      </c>
      <c r="B99" s="5"/>
      <c r="C99" s="5"/>
      <c r="D99" s="9" t="s">
        <v>109</v>
      </c>
      <c r="E99" s="9"/>
      <c r="F99" s="9"/>
      <c r="G99" s="9"/>
      <c r="H99" s="9"/>
      <c r="I99" s="9"/>
      <c r="J99" s="9"/>
      <c r="K99" s="9"/>
      <c r="L99" s="9"/>
      <c r="M99" s="1"/>
    </row>
    <row r="100" spans="1:13" ht="22.95" customHeight="1">
      <c r="A100" s="5"/>
      <c r="B100" s="5"/>
      <c r="C100" s="5"/>
      <c r="D100" s="9"/>
      <c r="E100" s="9"/>
      <c r="F100" s="9"/>
      <c r="G100" s="9"/>
      <c r="H100" s="9"/>
      <c r="I100" s="9"/>
      <c r="J100" s="9"/>
      <c r="K100" s="9"/>
      <c r="L100" s="9"/>
      <c r="M100" s="1"/>
    </row>
    <row r="101" spans="1:13" ht="22.9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2.95" customHeight="1">
      <c r="A102" s="5" t="str">
        <f>IFERROR(HYPERLINK("#'Checklist'!A1","CHECKLIST"),"CHECKLIST")</f>
        <v>CHECKLIST</v>
      </c>
      <c r="B102" s="5"/>
      <c r="C102" s="5"/>
      <c r="D102" s="9" t="s">
        <v>110</v>
      </c>
      <c r="E102" s="9"/>
      <c r="F102" s="9"/>
      <c r="G102" s="9"/>
      <c r="H102" s="9"/>
      <c r="I102" s="9"/>
      <c r="J102" s="9"/>
      <c r="K102" s="9"/>
      <c r="L102" s="9"/>
      <c r="M102" s="1"/>
    </row>
    <row r="103" spans="1:13" ht="22.95" customHeight="1">
      <c r="A103" s="5"/>
      <c r="B103" s="5"/>
      <c r="C103" s="5"/>
      <c r="D103" s="9"/>
      <c r="E103" s="9"/>
      <c r="F103" s="9"/>
      <c r="G103" s="9"/>
      <c r="H103" s="9"/>
      <c r="I103" s="9"/>
      <c r="J103" s="9"/>
      <c r="K103" s="9"/>
      <c r="L103" s="9"/>
      <c r="M103" s="1"/>
    </row>
    <row r="104" spans="1:13" ht="22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2.95" customHeight="1">
      <c r="A105" s="5" t="str">
        <f>IFERROR(HYPERLINK("#'Azioni'!A1","AZIONI"),"AZIONI")</f>
        <v>AZIONI</v>
      </c>
      <c r="B105" s="5"/>
      <c r="C105" s="5"/>
      <c r="D105" s="9" t="s">
        <v>111</v>
      </c>
      <c r="E105" s="9"/>
      <c r="F105" s="9"/>
      <c r="G105" s="9"/>
      <c r="H105" s="9"/>
      <c r="I105" s="9"/>
      <c r="J105" s="9"/>
      <c r="K105" s="9"/>
      <c r="L105" s="9"/>
      <c r="M105" s="1"/>
    </row>
    <row r="106" spans="1:13" ht="22.95" customHeight="1">
      <c r="A106" s="5"/>
      <c r="B106" s="5"/>
      <c r="C106" s="5"/>
      <c r="D106" s="9"/>
      <c r="E106" s="9"/>
      <c r="F106" s="9"/>
      <c r="G106" s="9"/>
      <c r="H106" s="9"/>
      <c r="I106" s="9"/>
      <c r="J106" s="9"/>
      <c r="K106" s="9"/>
      <c r="L106" s="9"/>
      <c r="M106" s="1"/>
    </row>
    <row r="107" spans="1:13" ht="22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2.95" customHeight="1">
      <c r="A108" s="5" t="str">
        <f>IFERROR(HYPERLINK("#'Preuso'!A1","PREUSO"),"PREUSO")</f>
        <v>PREUSO</v>
      </c>
      <c r="B108" s="5"/>
      <c r="C108" s="5"/>
      <c r="D108" s="9" t="s">
        <v>112</v>
      </c>
      <c r="E108" s="9"/>
      <c r="F108" s="9"/>
      <c r="G108" s="9"/>
      <c r="H108" s="9"/>
      <c r="I108" s="9"/>
      <c r="J108" s="9"/>
      <c r="K108" s="9"/>
      <c r="L108" s="9"/>
      <c r="M108" s="1"/>
    </row>
    <row r="109" spans="1:13" ht="22.95" customHeight="1">
      <c r="A109" s="5"/>
      <c r="B109" s="5"/>
      <c r="C109" s="5"/>
      <c r="D109" s="9"/>
      <c r="E109" s="9"/>
      <c r="F109" s="9"/>
      <c r="G109" s="9"/>
      <c r="H109" s="9"/>
      <c r="I109" s="9"/>
      <c r="J109" s="9"/>
      <c r="K109" s="9"/>
      <c r="L109" s="9"/>
      <c r="M109" s="1"/>
    </row>
    <row r="110" spans="1:13" ht="22.9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5" t="str">
        <f>IFERROR(HYPERLINK("#'Scadenze'!A1","SCADENZE"),"SCADENZE")</f>
        <v>SCADENZE</v>
      </c>
      <c r="B111" s="5"/>
      <c r="C111" s="5"/>
      <c r="D111" s="9" t="s">
        <v>113</v>
      </c>
      <c r="E111" s="9"/>
      <c r="F111" s="9"/>
      <c r="G111" s="9"/>
      <c r="H111" s="9"/>
      <c r="I111" s="9"/>
      <c r="J111" s="9"/>
      <c r="K111" s="9"/>
      <c r="L111" s="9"/>
    </row>
    <row r="112" spans="1:13">
      <c r="A112" s="5"/>
      <c r="B112" s="5"/>
      <c r="C112" s="5"/>
      <c r="D112" s="9"/>
      <c r="E112" s="9"/>
      <c r="F112" s="9"/>
      <c r="G112" s="9"/>
      <c r="H112" s="9"/>
      <c r="I112" s="9"/>
      <c r="J112" s="9"/>
      <c r="K112" s="9"/>
      <c r="L112" s="9"/>
    </row>
    <row r="114" spans="1:12">
      <c r="A114" s="5" t="str">
        <f>IFERROR(HYPERLINK("#'Operatori'!A1","OPERATORI"),"OPERATORI")</f>
        <v>OPERATORI</v>
      </c>
      <c r="B114" s="5"/>
      <c r="C114" s="5"/>
      <c r="D114" s="9" t="s">
        <v>114</v>
      </c>
      <c r="E114" s="9"/>
      <c r="F114" s="9"/>
      <c r="G114" s="9"/>
      <c r="H114" s="9"/>
      <c r="I114" s="9"/>
      <c r="J114" s="9"/>
      <c r="K114" s="9"/>
      <c r="L114" s="9"/>
    </row>
    <row r="115" spans="1:12">
      <c r="A115" s="5"/>
      <c r="B115" s="5"/>
      <c r="C115" s="5"/>
      <c r="D115" s="9"/>
      <c r="E115" s="9"/>
      <c r="F115" s="9"/>
      <c r="G115" s="9"/>
      <c r="H115" s="9"/>
      <c r="I115" s="9"/>
      <c r="J115" s="9"/>
      <c r="K115" s="9"/>
      <c r="L115" s="9"/>
    </row>
    <row r="117" spans="1:12">
      <c r="A117" s="5" t="str">
        <f>IFERROR(HYPERLINK("#'Accessori'!A1","ACCESSORI"),"ACCESSORI")</f>
        <v>ACCESSORI</v>
      </c>
      <c r="B117" s="5"/>
      <c r="C117" s="5"/>
      <c r="D117" s="9" t="s">
        <v>115</v>
      </c>
      <c r="E117" s="9"/>
      <c r="F117" s="9"/>
      <c r="G117" s="9"/>
      <c r="H117" s="9"/>
      <c r="I117" s="9"/>
      <c r="J117" s="9"/>
      <c r="K117" s="9"/>
      <c r="L117" s="9"/>
    </row>
    <row r="118" spans="1:12">
      <c r="A118" s="5"/>
      <c r="B118" s="5"/>
      <c r="C118" s="5"/>
      <c r="D118" s="9"/>
      <c r="E118" s="9"/>
      <c r="F118" s="9"/>
      <c r="G118" s="9"/>
      <c r="H118" s="9"/>
      <c r="I118" s="9"/>
      <c r="J118" s="9"/>
      <c r="K118" s="9"/>
      <c r="L118" s="9"/>
    </row>
    <row r="120" spans="1:12">
      <c r="A120" s="5" t="str">
        <f>IFERROR(HYPERLINK("#'Piano_manovra'!A1","PIANO_MANOVRA"),"PIANO_MANOVRA")</f>
        <v>PIANO_MANOVRA</v>
      </c>
      <c r="B120" s="5"/>
      <c r="C120" s="5"/>
      <c r="D120" s="9" t="s">
        <v>116</v>
      </c>
      <c r="E120" s="9"/>
      <c r="F120" s="9"/>
      <c r="G120" s="9"/>
      <c r="H120" s="9"/>
      <c r="I120" s="9"/>
      <c r="J120" s="9"/>
      <c r="K120" s="9"/>
      <c r="L120" s="9"/>
    </row>
    <row r="121" spans="1:12">
      <c r="A121" s="5"/>
      <c r="B121" s="5"/>
      <c r="C121" s="5"/>
      <c r="D121" s="9"/>
      <c r="E121" s="9"/>
      <c r="F121" s="9"/>
      <c r="G121" s="9"/>
      <c r="H121" s="9"/>
      <c r="I121" s="9"/>
      <c r="J121" s="9"/>
      <c r="K121" s="9"/>
      <c r="L121" s="9"/>
    </row>
    <row r="123" spans="1:12">
      <c r="A123" s="5" t="str">
        <f>IFERROR(HYPERLINK("#'Evidenze'!A1","EVIDENZE"),"EVIDENZE")</f>
        <v>EVIDENZE</v>
      </c>
      <c r="B123" s="5"/>
      <c r="C123" s="5"/>
      <c r="D123" s="9" t="s">
        <v>117</v>
      </c>
      <c r="E123" s="9"/>
      <c r="F123" s="9"/>
      <c r="G123" s="9"/>
      <c r="H123" s="9"/>
      <c r="I123" s="9"/>
      <c r="J123" s="9"/>
      <c r="K123" s="9"/>
      <c r="L123" s="9"/>
    </row>
    <row r="124" spans="1:12">
      <c r="A124" s="5"/>
      <c r="B124" s="5"/>
      <c r="C124" s="5"/>
      <c r="D124" s="9"/>
      <c r="E124" s="9"/>
      <c r="F124" s="9"/>
      <c r="G124" s="9"/>
      <c r="H124" s="9"/>
      <c r="I124" s="9"/>
      <c r="J124" s="9"/>
      <c r="K124" s="9"/>
      <c r="L124" s="9"/>
    </row>
    <row r="126" spans="1:12">
      <c r="A126" s="5" t="str">
        <f>IFERROR(HYPERLINK("#'Verbale'!A1","VERBALE"),"VERBALE")</f>
        <v>VERBALE</v>
      </c>
      <c r="B126" s="5"/>
      <c r="C126" s="5"/>
      <c r="D126" s="9" t="s">
        <v>118</v>
      </c>
      <c r="E126" s="9"/>
      <c r="F126" s="9"/>
      <c r="G126" s="9"/>
      <c r="H126" s="9"/>
      <c r="I126" s="9"/>
      <c r="J126" s="9"/>
      <c r="K126" s="9"/>
      <c r="L126" s="9"/>
    </row>
    <row r="127" spans="1:12">
      <c r="A127" s="5"/>
      <c r="B127" s="5"/>
      <c r="C127" s="5"/>
      <c r="D127" s="9"/>
      <c r="E127" s="9"/>
      <c r="F127" s="9"/>
      <c r="G127" s="9"/>
      <c r="H127" s="9"/>
      <c r="I127" s="9"/>
      <c r="J127" s="9"/>
      <c r="K127" s="9"/>
      <c r="L127" s="9"/>
    </row>
    <row r="129" spans="1:12">
      <c r="A129" s="5" t="str">
        <f>IFERROR(HYPERLINK("#'Catalogo'!A1","CATALOGO"),"CATALOGO")</f>
        <v>CATALOGO</v>
      </c>
      <c r="B129" s="5"/>
      <c r="C129" s="5"/>
      <c r="D129" s="9" t="s">
        <v>119</v>
      </c>
      <c r="E129" s="9"/>
      <c r="F129" s="9"/>
      <c r="G129" s="9"/>
      <c r="H129" s="9"/>
      <c r="I129" s="9"/>
      <c r="J129" s="9"/>
      <c r="K129" s="9"/>
      <c r="L129" s="9"/>
    </row>
    <row r="130" spans="1:12">
      <c r="A130" s="5"/>
      <c r="B130" s="5"/>
      <c r="C130" s="5"/>
      <c r="D130" s="9"/>
      <c r="E130" s="9"/>
      <c r="F130" s="9"/>
      <c r="G130" s="9"/>
      <c r="H130" s="9"/>
      <c r="I130" s="9"/>
      <c r="J130" s="9"/>
      <c r="K130" s="9"/>
      <c r="L130" s="9"/>
    </row>
    <row r="132" spans="1:12">
      <c r="A132" s="5" t="str">
        <f>IFERROR(HYPERLINK("#'Fonti'!A1","FONTI"),"FONTI")</f>
        <v>FONTI</v>
      </c>
      <c r="B132" s="5"/>
      <c r="C132" s="5"/>
      <c r="D132" s="9" t="s">
        <v>120</v>
      </c>
      <c r="E132" s="9"/>
      <c r="F132" s="9"/>
      <c r="G132" s="9"/>
      <c r="H132" s="9"/>
      <c r="I132" s="9"/>
      <c r="J132" s="9"/>
      <c r="K132" s="9"/>
      <c r="L132" s="9"/>
    </row>
    <row r="133" spans="1:12">
      <c r="A133" s="5"/>
      <c r="B133" s="5"/>
      <c r="C133" s="5"/>
      <c r="D133" s="9"/>
      <c r="E133" s="9"/>
      <c r="F133" s="9"/>
      <c r="G133" s="9"/>
      <c r="H133" s="9"/>
      <c r="I133" s="9"/>
      <c r="J133" s="9"/>
      <c r="K133" s="9"/>
      <c r="L133" s="9"/>
    </row>
    <row r="135" spans="1:12">
      <c r="A135" s="5" t="str">
        <f>IFERROR(HYPERLINK("#'Esempio'!A1","ESEMPIO"),"ESEMPIO")</f>
        <v>ESEMPIO</v>
      </c>
      <c r="B135" s="5"/>
      <c r="C135" s="5"/>
      <c r="D135" s="9" t="s">
        <v>121</v>
      </c>
      <c r="E135" s="9"/>
      <c r="F135" s="9"/>
      <c r="G135" s="9"/>
      <c r="H135" s="9"/>
      <c r="I135" s="9"/>
      <c r="J135" s="9"/>
      <c r="K135" s="9"/>
      <c r="L135" s="9"/>
    </row>
    <row r="136" spans="1:12">
      <c r="A136" s="5"/>
      <c r="B136" s="5"/>
      <c r="C136" s="5"/>
      <c r="D136" s="9"/>
      <c r="E136" s="9"/>
      <c r="F136" s="9"/>
      <c r="G136" s="9"/>
      <c r="H136" s="9"/>
      <c r="I136" s="9"/>
      <c r="J136" s="9"/>
      <c r="K136" s="9"/>
      <c r="L136" s="9"/>
    </row>
    <row r="139" spans="1:12">
      <c r="A139" s="7" t="s">
        <v>122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</row>
    <row r="140" spans="1:1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</row>
    <row r="141" spans="1:1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</row>
    <row r="142" spans="1:1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</row>
  </sheetData>
  <mergeCells count="68">
    <mergeCell ref="A132:C133"/>
    <mergeCell ref="D132:L133"/>
    <mergeCell ref="A135:C136"/>
    <mergeCell ref="D135:L136"/>
    <mergeCell ref="A139:L142"/>
    <mergeCell ref="A123:C124"/>
    <mergeCell ref="D123:L124"/>
    <mergeCell ref="A126:C127"/>
    <mergeCell ref="D126:L127"/>
    <mergeCell ref="A129:C130"/>
    <mergeCell ref="D129:L130"/>
    <mergeCell ref="A114:C115"/>
    <mergeCell ref="D114:L115"/>
    <mergeCell ref="A117:C118"/>
    <mergeCell ref="D117:L118"/>
    <mergeCell ref="A120:C121"/>
    <mergeCell ref="D120:L121"/>
    <mergeCell ref="A105:C106"/>
    <mergeCell ref="D105:L106"/>
    <mergeCell ref="A108:C109"/>
    <mergeCell ref="D108:L109"/>
    <mergeCell ref="A111:C112"/>
    <mergeCell ref="D111:L112"/>
    <mergeCell ref="A96:L97"/>
    <mergeCell ref="A99:C100"/>
    <mergeCell ref="D99:L100"/>
    <mergeCell ref="A102:C103"/>
    <mergeCell ref="D102:L103"/>
    <mergeCell ref="A82:L84"/>
    <mergeCell ref="A86:L86"/>
    <mergeCell ref="A87:L89"/>
    <mergeCell ref="A91:L91"/>
    <mergeCell ref="A92:L94"/>
    <mergeCell ref="A71:L71"/>
    <mergeCell ref="A72:L74"/>
    <mergeCell ref="A76:L76"/>
    <mergeCell ref="A77:L79"/>
    <mergeCell ref="A81:L81"/>
    <mergeCell ref="A57:L59"/>
    <mergeCell ref="A61:L61"/>
    <mergeCell ref="A62:L64"/>
    <mergeCell ref="A66:L66"/>
    <mergeCell ref="A67:L69"/>
    <mergeCell ref="A46:L46"/>
    <mergeCell ref="A47:L49"/>
    <mergeCell ref="A51:L51"/>
    <mergeCell ref="A52:L54"/>
    <mergeCell ref="A56:L56"/>
    <mergeCell ref="A32:L34"/>
    <mergeCell ref="A36:L36"/>
    <mergeCell ref="A37:L39"/>
    <mergeCell ref="A41:L41"/>
    <mergeCell ref="A42:L44"/>
    <mergeCell ref="A21:L21"/>
    <mergeCell ref="A22:L24"/>
    <mergeCell ref="A26:L26"/>
    <mergeCell ref="A27:L29"/>
    <mergeCell ref="A31:L31"/>
    <mergeCell ref="A7:L9"/>
    <mergeCell ref="A11:L11"/>
    <mergeCell ref="A12:L14"/>
    <mergeCell ref="A16:L16"/>
    <mergeCell ref="A17:L19"/>
    <mergeCell ref="A1:L2"/>
    <mergeCell ref="A3:L3"/>
    <mergeCell ref="A4:C4"/>
    <mergeCell ref="D4:F4"/>
    <mergeCell ref="A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10"/>
  <sheetViews>
    <sheetView showGridLines="0" workbookViewId="0">
      <selection sqref="A1:L43"/>
    </sheetView>
  </sheetViews>
  <sheetFormatPr defaultColWidth="0" defaultRowHeight="13.8"/>
  <cols>
    <col min="1" max="12" width="13" customWidth="1"/>
    <col min="13" max="13" width="3.796875" customWidth="1"/>
    <col min="18" max="16384" width="8.796875" hidden="1"/>
  </cols>
  <sheetData>
    <row r="1" spans="1:17" ht="25.95" customHeight="1">
      <c r="A1" s="3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</row>
    <row r="2" spans="1:17" ht="2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"/>
    </row>
    <row r="3" spans="1:17" ht="31.95" customHeight="1">
      <c r="A3" s="4" t="s">
        <v>124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"/>
      <c r="Q3" t="s">
        <v>1227</v>
      </c>
    </row>
    <row r="4" spans="1:17" ht="22.95" customHeight="1">
      <c r="A4" s="5" t="str">
        <f>IFERROR(HYPERLINK("#'Dashboard'!A1","◀ DASHBOARD"),"◀ DASHBOARD")</f>
        <v>◀ DASHBOARD</v>
      </c>
      <c r="B4" s="5"/>
      <c r="C4" s="5"/>
      <c r="D4" s="5" t="str">
        <f>IFERROR(HYPERLINK("#'Guida'!A1","GUIDA / LEGENDA"),"GUIDA / LEGENDA")</f>
        <v>GUIDA / LEGENDA</v>
      </c>
      <c r="E4" s="5"/>
      <c r="F4" s="5"/>
      <c r="G4" s="5" t="str">
        <f>IFERROR(HYPERLINK("#'Checklist'!A1","AVVIA CHECKLIST"),"AVVIA CHECKLIST")</f>
        <v>AVVIA CHECKLIST</v>
      </c>
      <c r="H4" s="5"/>
      <c r="I4" s="5"/>
      <c r="J4" s="5" t="str">
        <f>IFERROR(HYPERLINK("#'Scadenze'!A1","SCADENZE"),"SCADENZE")</f>
        <v>SCADENZE</v>
      </c>
      <c r="K4" s="5"/>
      <c r="L4" s="5"/>
      <c r="M4" s="1"/>
    </row>
    <row r="5" spans="1:17" ht="22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7" ht="22.95" customHeight="1">
      <c r="A6" s="23" t="s">
        <v>125</v>
      </c>
      <c r="B6" s="23"/>
      <c r="C6" s="23"/>
      <c r="D6" s="23"/>
      <c r="E6" s="23"/>
      <c r="F6" s="23"/>
      <c r="G6" s="1"/>
      <c r="H6" s="23" t="s">
        <v>126</v>
      </c>
      <c r="I6" s="23"/>
      <c r="J6" s="23"/>
      <c r="K6" s="23"/>
      <c r="L6" s="23"/>
      <c r="M6" s="1"/>
    </row>
    <row r="7" spans="1:17" ht="34.950000000000003" customHeight="1">
      <c r="A7" s="24" t="s">
        <v>127</v>
      </c>
      <c r="B7" s="24"/>
      <c r="C7" s="25" t="s">
        <v>1228</v>
      </c>
      <c r="D7" s="25"/>
      <c r="E7" s="25"/>
      <c r="F7" s="25"/>
      <c r="G7" s="1"/>
      <c r="H7" s="24" t="s">
        <v>128</v>
      </c>
      <c r="I7" s="24"/>
      <c r="J7" s="24"/>
      <c r="K7" s="26"/>
      <c r="L7" s="25"/>
      <c r="M7" s="1"/>
    </row>
    <row r="8" spans="1:17" ht="34.950000000000003" customHeight="1">
      <c r="A8" s="24" t="s">
        <v>129</v>
      </c>
      <c r="B8" s="24"/>
      <c r="C8" s="25"/>
      <c r="D8" s="25"/>
      <c r="E8" s="25"/>
      <c r="F8" s="25"/>
      <c r="G8" s="1"/>
      <c r="H8" s="24" t="s">
        <v>130</v>
      </c>
      <c r="I8" s="24"/>
      <c r="J8" s="24"/>
      <c r="K8" s="28">
        <f ca="1">IF(AND(ISNUMBER(K7),K7&gt;0),K7,TODAY())</f>
        <v>46286</v>
      </c>
      <c r="L8" s="29"/>
      <c r="M8" s="1"/>
    </row>
    <row r="9" spans="1:17" ht="34.950000000000003" customHeight="1">
      <c r="A9" s="24" t="s">
        <v>131</v>
      </c>
      <c r="B9" s="24"/>
      <c r="C9" s="26"/>
      <c r="D9" s="25"/>
      <c r="E9" s="25"/>
      <c r="F9" s="25"/>
      <c r="G9" s="1"/>
      <c r="H9" s="32"/>
      <c r="I9" s="33"/>
      <c r="J9" s="33"/>
      <c r="K9" s="33"/>
      <c r="L9" s="34"/>
      <c r="M9" s="1"/>
    </row>
    <row r="10" spans="1:17" ht="34.950000000000003" customHeight="1">
      <c r="A10" s="24" t="s">
        <v>132</v>
      </c>
      <c r="B10" s="24"/>
      <c r="C10" s="25"/>
      <c r="D10" s="25"/>
      <c r="E10" s="25"/>
      <c r="F10" s="25"/>
      <c r="G10" s="1"/>
      <c r="H10" s="24" t="s">
        <v>133</v>
      </c>
      <c r="I10" s="24"/>
      <c r="J10" s="24"/>
      <c r="K10" s="25">
        <v>60</v>
      </c>
      <c r="L10" s="25"/>
      <c r="M10" s="1"/>
    </row>
    <row r="11" spans="1:17" ht="34.950000000000003" customHeight="1">
      <c r="A11" s="24" t="s">
        <v>134</v>
      </c>
      <c r="B11" s="24"/>
      <c r="C11" s="25"/>
      <c r="D11" s="25"/>
      <c r="E11" s="25"/>
      <c r="F11" s="25"/>
      <c r="G11" s="1"/>
      <c r="H11" s="24" t="s">
        <v>135</v>
      </c>
      <c r="I11" s="24"/>
      <c r="J11" s="24"/>
      <c r="K11" s="25">
        <v>30</v>
      </c>
      <c r="L11" s="25"/>
      <c r="M11" s="1"/>
    </row>
    <row r="12" spans="1:17" ht="34.950000000000003" customHeight="1">
      <c r="A12" s="24" t="s">
        <v>136</v>
      </c>
      <c r="B12" s="24"/>
      <c r="C12" s="25"/>
      <c r="D12" s="25"/>
      <c r="E12" s="25"/>
      <c r="F12" s="25"/>
      <c r="G12" s="1"/>
      <c r="H12" s="24" t="s">
        <v>137</v>
      </c>
      <c r="I12" s="24"/>
      <c r="J12" s="24"/>
      <c r="K12" s="25">
        <v>50</v>
      </c>
      <c r="L12" s="25"/>
      <c r="M12" s="1"/>
    </row>
    <row r="13" spans="1:17" ht="34.950000000000003" customHeight="1">
      <c r="A13" s="24" t="s">
        <v>138</v>
      </c>
      <c r="B13" s="24"/>
      <c r="C13" s="25" t="s">
        <v>1229</v>
      </c>
      <c r="D13" s="25"/>
      <c r="E13" s="25"/>
      <c r="F13" s="25"/>
      <c r="G13" s="1"/>
      <c r="H13" s="24" t="s">
        <v>139</v>
      </c>
      <c r="I13" s="24"/>
      <c r="J13" s="24"/>
      <c r="K13" s="25">
        <v>60</v>
      </c>
      <c r="L13" s="25"/>
      <c r="M13" s="1"/>
    </row>
    <row r="14" spans="1:17" ht="34.950000000000003" customHeight="1">
      <c r="A14" s="24" t="s">
        <v>140</v>
      </c>
      <c r="B14" s="24"/>
      <c r="C14" s="25"/>
      <c r="D14" s="25"/>
      <c r="E14" s="25"/>
      <c r="F14" s="25"/>
      <c r="G14" s="1"/>
      <c r="H14" s="24" t="s">
        <v>141</v>
      </c>
      <c r="I14" s="24"/>
      <c r="J14" s="24"/>
      <c r="K14" s="25">
        <v>12</v>
      </c>
      <c r="L14" s="25"/>
      <c r="M14" s="1"/>
    </row>
    <row r="15" spans="1:17" ht="34.950000000000003" customHeight="1">
      <c r="A15" s="24" t="s">
        <v>142</v>
      </c>
      <c r="B15" s="24"/>
      <c r="C15" s="25"/>
      <c r="D15" s="25"/>
      <c r="E15" s="25"/>
      <c r="F15" s="25"/>
      <c r="G15" s="1"/>
      <c r="H15" s="1"/>
      <c r="I15" s="1"/>
      <c r="J15" s="1"/>
      <c r="K15" s="1"/>
      <c r="L15" s="1"/>
      <c r="M15" s="1"/>
    </row>
    <row r="16" spans="1:17" ht="34.950000000000003" customHeight="1">
      <c r="A16" s="24" t="s">
        <v>143</v>
      </c>
      <c r="B16" s="24"/>
      <c r="C16" s="25"/>
      <c r="D16" s="25"/>
      <c r="E16" s="25"/>
      <c r="F16" s="25"/>
      <c r="G16" s="1"/>
      <c r="H16" s="24" t="s">
        <v>144</v>
      </c>
      <c r="I16" s="24"/>
      <c r="J16" s="24"/>
      <c r="K16" s="25" t="s">
        <v>145</v>
      </c>
      <c r="L16" s="25"/>
      <c r="M16" s="1"/>
    </row>
    <row r="17" spans="1:13" ht="34.950000000000003" customHeight="1">
      <c r="A17" s="24" t="s">
        <v>146</v>
      </c>
      <c r="B17" s="24"/>
      <c r="C17" s="25"/>
      <c r="D17" s="25"/>
      <c r="E17" s="25"/>
      <c r="F17" s="25"/>
      <c r="G17" s="1"/>
      <c r="H17" s="24" t="s">
        <v>147</v>
      </c>
      <c r="I17" s="24"/>
      <c r="J17" s="24"/>
      <c r="K17" s="25" t="s">
        <v>145</v>
      </c>
      <c r="L17" s="25"/>
      <c r="M17" s="1"/>
    </row>
    <row r="18" spans="1:13" ht="34.950000000000003" customHeight="1">
      <c r="A18" s="24" t="s">
        <v>148</v>
      </c>
      <c r="B18" s="24"/>
      <c r="C18" s="26"/>
      <c r="D18" s="25"/>
      <c r="E18" s="25"/>
      <c r="F18" s="25"/>
      <c r="G18" s="1"/>
      <c r="H18" s="24" t="s">
        <v>149</v>
      </c>
      <c r="I18" s="24"/>
      <c r="J18" s="24"/>
      <c r="K18" s="25" t="s">
        <v>145</v>
      </c>
      <c r="L18" s="25"/>
      <c r="M18" s="1"/>
    </row>
    <row r="19" spans="1:13" ht="34.950000000000003" customHeight="1">
      <c r="A19" s="24" t="s">
        <v>150</v>
      </c>
      <c r="B19" s="24"/>
      <c r="C19" s="27"/>
      <c r="D19" s="25"/>
      <c r="E19" s="25"/>
      <c r="F19" s="25"/>
      <c r="G19" s="1"/>
      <c r="H19" s="24" t="s">
        <v>151</v>
      </c>
      <c r="I19" s="24"/>
      <c r="J19" s="24"/>
      <c r="K19" s="25" t="s">
        <v>145</v>
      </c>
      <c r="L19" s="25"/>
      <c r="M19" s="1"/>
    </row>
    <row r="20" spans="1:13" ht="34.950000000000003" customHeight="1">
      <c r="A20" s="24" t="s">
        <v>152</v>
      </c>
      <c r="B20" s="24"/>
      <c r="C20" s="25"/>
      <c r="D20" s="25"/>
      <c r="E20" s="25"/>
      <c r="F20" s="25"/>
      <c r="G20" s="1"/>
      <c r="H20" s="24" t="s">
        <v>153</v>
      </c>
      <c r="I20" s="24"/>
      <c r="J20" s="24"/>
      <c r="K20" s="25" t="s">
        <v>145</v>
      </c>
      <c r="L20" s="25"/>
      <c r="M20" s="1"/>
    </row>
    <row r="21" spans="1:13" ht="34.950000000000003" customHeight="1">
      <c r="A21" s="24" t="s">
        <v>154</v>
      </c>
      <c r="B21" s="24"/>
      <c r="C21" s="25"/>
      <c r="D21" s="25"/>
      <c r="E21" s="25"/>
      <c r="F21" s="25"/>
      <c r="G21" s="1"/>
      <c r="H21" s="24" t="s">
        <v>155</v>
      </c>
      <c r="I21" s="24"/>
      <c r="J21" s="24"/>
      <c r="K21" s="25" t="s">
        <v>145</v>
      </c>
      <c r="L21" s="25"/>
      <c r="M21" s="1"/>
    </row>
    <row r="22" spans="1:13" ht="34.950000000000003" customHeight="1">
      <c r="A22" s="24" t="s">
        <v>156</v>
      </c>
      <c r="B22" s="24"/>
      <c r="C22" s="25"/>
      <c r="D22" s="25"/>
      <c r="E22" s="25"/>
      <c r="F22" s="25"/>
      <c r="G22" s="1"/>
      <c r="H22" s="24" t="s">
        <v>157</v>
      </c>
      <c r="I22" s="24"/>
      <c r="J22" s="24"/>
      <c r="K22" s="25"/>
      <c r="L22" s="25"/>
      <c r="M22" s="1"/>
    </row>
    <row r="23" spans="1:13" ht="42" customHeight="1">
      <c r="A23" s="1"/>
      <c r="B23" s="1"/>
      <c r="C23" s="1"/>
      <c r="D23" s="1"/>
      <c r="E23" s="1"/>
      <c r="F23" s="1"/>
      <c r="G23" s="1"/>
      <c r="H23" s="35" t="s">
        <v>158</v>
      </c>
      <c r="I23" s="35"/>
      <c r="J23" s="35"/>
      <c r="K23" s="35"/>
      <c r="L23" s="35"/>
      <c r="M23" s="1"/>
    </row>
    <row r="24" spans="1:13" ht="22.95" customHeight="1">
      <c r="A24" s="11" t="s">
        <v>159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"/>
    </row>
    <row r="25" spans="1:13" ht="22.9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36" customHeight="1">
      <c r="A26" s="2" t="s">
        <v>160</v>
      </c>
      <c r="B26" s="2"/>
      <c r="C26" s="2"/>
      <c r="D26" s="2" t="s">
        <v>161</v>
      </c>
      <c r="E26" s="2"/>
      <c r="F26" s="2"/>
      <c r="G26" s="2" t="s">
        <v>162</v>
      </c>
      <c r="H26" s="2" t="s">
        <v>163</v>
      </c>
      <c r="I26" s="2"/>
      <c r="J26" s="2"/>
      <c r="K26" s="2" t="s">
        <v>164</v>
      </c>
      <c r="L26" s="2" t="s">
        <v>165</v>
      </c>
      <c r="M26" s="1"/>
    </row>
    <row r="27" spans="1:13" ht="48" customHeight="1">
      <c r="A27" s="36" t="s">
        <v>166</v>
      </c>
      <c r="B27" s="36"/>
      <c r="C27" s="36"/>
      <c r="D27" s="37"/>
      <c r="E27" s="37"/>
      <c r="F27" s="37"/>
      <c r="G27" s="30" t="s">
        <v>167</v>
      </c>
      <c r="H27" s="37"/>
      <c r="I27" s="37"/>
      <c r="J27" s="37"/>
      <c r="K27" s="38"/>
      <c r="L27" s="39"/>
      <c r="M27" s="1"/>
    </row>
    <row r="28" spans="1:13" ht="48" customHeight="1">
      <c r="A28" s="36" t="s">
        <v>168</v>
      </c>
      <c r="B28" s="36"/>
      <c r="C28" s="36"/>
      <c r="D28" s="37"/>
      <c r="E28" s="37"/>
      <c r="F28" s="37"/>
      <c r="G28" s="30" t="s">
        <v>169</v>
      </c>
      <c r="H28" s="37"/>
      <c r="I28" s="37"/>
      <c r="J28" s="37"/>
      <c r="K28" s="38"/>
      <c r="L28" s="39"/>
      <c r="M28" s="1"/>
    </row>
    <row r="29" spans="1:13" ht="48" customHeight="1">
      <c r="A29" s="36" t="s">
        <v>170</v>
      </c>
      <c r="B29" s="36"/>
      <c r="C29" s="36"/>
      <c r="D29" s="37"/>
      <c r="E29" s="37"/>
      <c r="F29" s="37"/>
      <c r="G29" s="30" t="s">
        <v>171</v>
      </c>
      <c r="H29" s="37"/>
      <c r="I29" s="37"/>
      <c r="J29" s="37"/>
      <c r="K29" s="38"/>
      <c r="L29" s="39"/>
      <c r="M29" s="1"/>
    </row>
    <row r="30" spans="1:13" ht="48" customHeight="1">
      <c r="A30" s="36" t="s">
        <v>172</v>
      </c>
      <c r="B30" s="36"/>
      <c r="C30" s="36"/>
      <c r="D30" s="37"/>
      <c r="E30" s="37"/>
      <c r="F30" s="37"/>
      <c r="G30" s="30" t="s">
        <v>171</v>
      </c>
      <c r="H30" s="37"/>
      <c r="I30" s="37"/>
      <c r="J30" s="37"/>
      <c r="K30" s="38"/>
      <c r="L30" s="39"/>
      <c r="M30" s="1"/>
    </row>
    <row r="31" spans="1:13" ht="48" customHeight="1">
      <c r="A31" s="36" t="s">
        <v>173</v>
      </c>
      <c r="B31" s="36"/>
      <c r="C31" s="36"/>
      <c r="D31" s="37"/>
      <c r="E31" s="37"/>
      <c r="F31" s="37"/>
      <c r="G31" s="30" t="s">
        <v>174</v>
      </c>
      <c r="H31" s="37"/>
      <c r="I31" s="37"/>
      <c r="J31" s="37"/>
      <c r="K31" s="38"/>
      <c r="L31" s="39"/>
      <c r="M31" s="1"/>
    </row>
    <row r="32" spans="1:13" ht="48" customHeight="1">
      <c r="A32" s="36" t="s">
        <v>175</v>
      </c>
      <c r="B32" s="36"/>
      <c r="C32" s="36"/>
      <c r="D32" s="37"/>
      <c r="E32" s="37"/>
      <c r="F32" s="37"/>
      <c r="G32" s="30" t="s">
        <v>176</v>
      </c>
      <c r="H32" s="37"/>
      <c r="I32" s="37"/>
      <c r="J32" s="37"/>
      <c r="K32" s="38"/>
      <c r="L32" s="39"/>
      <c r="M32" s="1"/>
    </row>
    <row r="33" spans="1:13" ht="48" customHeight="1">
      <c r="A33" s="36" t="s">
        <v>177</v>
      </c>
      <c r="B33" s="36"/>
      <c r="C33" s="36"/>
      <c r="D33" s="37"/>
      <c r="E33" s="37"/>
      <c r="F33" s="37"/>
      <c r="G33" s="30" t="s">
        <v>178</v>
      </c>
      <c r="H33" s="37"/>
      <c r="I33" s="37"/>
      <c r="J33" s="37"/>
      <c r="K33" s="38"/>
      <c r="L33" s="39"/>
      <c r="M33" s="1"/>
    </row>
    <row r="34" spans="1:13" ht="48" customHeight="1">
      <c r="A34" s="36" t="s">
        <v>179</v>
      </c>
      <c r="B34" s="36"/>
      <c r="C34" s="36"/>
      <c r="D34" s="37"/>
      <c r="E34" s="37"/>
      <c r="F34" s="37"/>
      <c r="G34" s="30" t="s">
        <v>180</v>
      </c>
      <c r="H34" s="37"/>
      <c r="I34" s="37"/>
      <c r="J34" s="37"/>
      <c r="K34" s="38"/>
      <c r="L34" s="39"/>
      <c r="M34" s="1"/>
    </row>
    <row r="35" spans="1:13" ht="48" customHeight="1">
      <c r="A35" s="36" t="s">
        <v>181</v>
      </c>
      <c r="B35" s="36"/>
      <c r="C35" s="36"/>
      <c r="D35" s="37"/>
      <c r="E35" s="37"/>
      <c r="F35" s="37"/>
      <c r="G35" s="30" t="s">
        <v>182</v>
      </c>
      <c r="H35" s="37"/>
      <c r="I35" s="37"/>
      <c r="J35" s="37"/>
      <c r="K35" s="38"/>
      <c r="L35" s="39"/>
      <c r="M35" s="1"/>
    </row>
    <row r="36" spans="1:13" ht="48" customHeight="1">
      <c r="A36" s="36" t="s">
        <v>183</v>
      </c>
      <c r="B36" s="36"/>
      <c r="C36" s="36"/>
      <c r="D36" s="37"/>
      <c r="E36" s="37"/>
      <c r="F36" s="37"/>
      <c r="G36" s="30" t="s">
        <v>184</v>
      </c>
      <c r="H36" s="37"/>
      <c r="I36" s="37"/>
      <c r="J36" s="37"/>
      <c r="K36" s="38"/>
      <c r="L36" s="39"/>
      <c r="M36" s="1"/>
    </row>
    <row r="37" spans="1:13" ht="48" customHeight="1">
      <c r="A37" s="36" t="s">
        <v>185</v>
      </c>
      <c r="B37" s="36"/>
      <c r="C37" s="36"/>
      <c r="D37" s="37"/>
      <c r="E37" s="37"/>
      <c r="F37" s="37"/>
      <c r="G37" s="30" t="s">
        <v>186</v>
      </c>
      <c r="H37" s="37"/>
      <c r="I37" s="37"/>
      <c r="J37" s="37"/>
      <c r="K37" s="38"/>
      <c r="L37" s="39"/>
      <c r="M37" s="1"/>
    </row>
    <row r="38" spans="1:13" ht="48" customHeight="1">
      <c r="A38" s="36" t="s">
        <v>187</v>
      </c>
      <c r="B38" s="36"/>
      <c r="C38" s="36"/>
      <c r="D38" s="37"/>
      <c r="E38" s="37"/>
      <c r="F38" s="37"/>
      <c r="G38" s="30" t="s">
        <v>188</v>
      </c>
      <c r="H38" s="37"/>
      <c r="I38" s="37"/>
      <c r="J38" s="37"/>
      <c r="K38" s="38"/>
      <c r="L38" s="39"/>
      <c r="M38" s="1"/>
    </row>
    <row r="39" spans="1:13" ht="48" customHeight="1">
      <c r="A39" s="36" t="s">
        <v>189</v>
      </c>
      <c r="B39" s="36"/>
      <c r="C39" s="36"/>
      <c r="D39" s="37"/>
      <c r="E39" s="37"/>
      <c r="F39" s="37"/>
      <c r="G39" s="30" t="s">
        <v>190</v>
      </c>
      <c r="H39" s="37"/>
      <c r="I39" s="37"/>
      <c r="J39" s="37"/>
      <c r="K39" s="38"/>
      <c r="L39" s="39"/>
      <c r="M39" s="1"/>
    </row>
    <row r="40" spans="1:13" ht="48" customHeight="1">
      <c r="A40" s="36" t="s">
        <v>191</v>
      </c>
      <c r="B40" s="36"/>
      <c r="C40" s="36"/>
      <c r="D40" s="37"/>
      <c r="E40" s="37"/>
      <c r="F40" s="37"/>
      <c r="G40" s="30" t="s">
        <v>192</v>
      </c>
      <c r="H40" s="37"/>
      <c r="I40" s="37"/>
      <c r="J40" s="37"/>
      <c r="K40" s="38"/>
      <c r="L40" s="39"/>
      <c r="M40" s="1"/>
    </row>
    <row r="41" spans="1:13" ht="48" customHeight="1">
      <c r="A41" s="36" t="s">
        <v>193</v>
      </c>
      <c r="B41" s="36"/>
      <c r="C41" s="36"/>
      <c r="D41" s="37"/>
      <c r="E41" s="37"/>
      <c r="F41" s="37"/>
      <c r="G41" s="30" t="s">
        <v>194</v>
      </c>
      <c r="H41" s="37"/>
      <c r="I41" s="37"/>
      <c r="J41" s="37"/>
      <c r="K41" s="38"/>
      <c r="L41" s="39"/>
      <c r="M41" s="1"/>
    </row>
    <row r="42" spans="1:13" ht="48" customHeight="1">
      <c r="A42" s="36" t="s">
        <v>195</v>
      </c>
      <c r="B42" s="36"/>
      <c r="C42" s="36"/>
      <c r="D42" s="37"/>
      <c r="E42" s="37"/>
      <c r="F42" s="37"/>
      <c r="G42" s="30" t="s">
        <v>196</v>
      </c>
      <c r="H42" s="37"/>
      <c r="I42" s="37"/>
      <c r="J42" s="37"/>
      <c r="K42" s="38"/>
      <c r="L42" s="39"/>
      <c r="M42" s="1"/>
    </row>
    <row r="43" spans="1:13" ht="22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2.95" customHeight="1">
      <c r="A44" s="12" t="s">
        <v>197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"/>
    </row>
    <row r="45" spans="1:13" ht="22.9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"/>
    </row>
    <row r="46" spans="1:13" ht="22.9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"/>
    </row>
    <row r="47" spans="1:13" ht="22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22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2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22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22.9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22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22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22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2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2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22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2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2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2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2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22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2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22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2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22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22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22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22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2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2.9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22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22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22.9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22.9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2.9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2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2.9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2.9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2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2.9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2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2.9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2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2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2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2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2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2.9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2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2.9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2.9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2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2.9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2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2.9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2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2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2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2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2.9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2.9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2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2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2.9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2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2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2.9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2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2.9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</sheetData>
  <mergeCells count="120">
    <mergeCell ref="A42:C42"/>
    <mergeCell ref="D42:F42"/>
    <mergeCell ref="H42:J42"/>
    <mergeCell ref="A44:L46"/>
    <mergeCell ref="H9:L9"/>
    <mergeCell ref="A40:C40"/>
    <mergeCell ref="D40:F40"/>
    <mergeCell ref="H40:J40"/>
    <mergeCell ref="A41:C41"/>
    <mergeCell ref="D41:F41"/>
    <mergeCell ref="H41:J41"/>
    <mergeCell ref="A38:C38"/>
    <mergeCell ref="D38:F38"/>
    <mergeCell ref="H38:J38"/>
    <mergeCell ref="A39:C39"/>
    <mergeCell ref="D39:F39"/>
    <mergeCell ref="H39:J39"/>
    <mergeCell ref="A36:C36"/>
    <mergeCell ref="D36:F36"/>
    <mergeCell ref="H36:J36"/>
    <mergeCell ref="A37:C37"/>
    <mergeCell ref="D37:F37"/>
    <mergeCell ref="H37:J37"/>
    <mergeCell ref="A34:C34"/>
    <mergeCell ref="D34:F34"/>
    <mergeCell ref="H34:J34"/>
    <mergeCell ref="A35:C35"/>
    <mergeCell ref="D35:F35"/>
    <mergeCell ref="H35:J35"/>
    <mergeCell ref="A32:C32"/>
    <mergeCell ref="D32:F32"/>
    <mergeCell ref="H32:J32"/>
    <mergeCell ref="A33:C33"/>
    <mergeCell ref="D33:F33"/>
    <mergeCell ref="H33:J33"/>
    <mergeCell ref="A30:C30"/>
    <mergeCell ref="D30:F30"/>
    <mergeCell ref="H30:J30"/>
    <mergeCell ref="A31:C31"/>
    <mergeCell ref="D31:F31"/>
    <mergeCell ref="H31:J31"/>
    <mergeCell ref="A28:C28"/>
    <mergeCell ref="D28:F28"/>
    <mergeCell ref="H28:J28"/>
    <mergeCell ref="A29:C29"/>
    <mergeCell ref="D29:F29"/>
    <mergeCell ref="H29:J29"/>
    <mergeCell ref="H22:J22"/>
    <mergeCell ref="K22:L22"/>
    <mergeCell ref="H23:L23"/>
    <mergeCell ref="A27:C27"/>
    <mergeCell ref="D27:F27"/>
    <mergeCell ref="H27:J27"/>
    <mergeCell ref="H19:J19"/>
    <mergeCell ref="K19:L19"/>
    <mergeCell ref="H20:J20"/>
    <mergeCell ref="K20:L20"/>
    <mergeCell ref="H21:J21"/>
    <mergeCell ref="K21:L21"/>
    <mergeCell ref="H16:J16"/>
    <mergeCell ref="K16:L16"/>
    <mergeCell ref="H17:J17"/>
    <mergeCell ref="K17:L17"/>
    <mergeCell ref="H18:J18"/>
    <mergeCell ref="K18:L18"/>
    <mergeCell ref="A22:B22"/>
    <mergeCell ref="C22:F22"/>
    <mergeCell ref="H7:J7"/>
    <mergeCell ref="K7:L7"/>
    <mergeCell ref="H8:J8"/>
    <mergeCell ref="K8:L8"/>
    <mergeCell ref="H10:J10"/>
    <mergeCell ref="K10:L10"/>
    <mergeCell ref="H11:J11"/>
    <mergeCell ref="K11:L11"/>
    <mergeCell ref="H12:J12"/>
    <mergeCell ref="K12:L12"/>
    <mergeCell ref="H13:J13"/>
    <mergeCell ref="K13:L13"/>
    <mergeCell ref="H14:J14"/>
    <mergeCell ref="K14:L14"/>
    <mergeCell ref="A19:B19"/>
    <mergeCell ref="C19:F19"/>
    <mergeCell ref="A20:B20"/>
    <mergeCell ref="C20:F20"/>
    <mergeCell ref="A21:B21"/>
    <mergeCell ref="C21:F21"/>
    <mergeCell ref="A16:B16"/>
    <mergeCell ref="C16:F16"/>
    <mergeCell ref="A17:B17"/>
    <mergeCell ref="C17:F17"/>
    <mergeCell ref="A18:B18"/>
    <mergeCell ref="C18:F18"/>
    <mergeCell ref="C13:F13"/>
    <mergeCell ref="A14:B14"/>
    <mergeCell ref="C14:F14"/>
    <mergeCell ref="A15:B15"/>
    <mergeCell ref="C15:F15"/>
    <mergeCell ref="A6:F6"/>
    <mergeCell ref="H6:L6"/>
    <mergeCell ref="A24:L24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A1:L2"/>
    <mergeCell ref="A3:L3"/>
    <mergeCell ref="A4:C4"/>
    <mergeCell ref="D4:F4"/>
    <mergeCell ref="G4:I4"/>
    <mergeCell ref="J4:L4"/>
  </mergeCells>
  <dataValidations count="2">
    <dataValidation type="list" sqref="C16" xr:uid="{00000000-0002-0000-0200-000000000000}">
      <formula1>"Fisso,Rotativo"</formula1>
    </dataValidation>
    <dataValidation type="list" sqref="K16:K21" xr:uid="{00000000-0002-0000-0200-000001000000}">
      <formula1>"Si,No,Da definire"</formula1>
    </dataValidation>
  </dataValidation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45"/>
  <sheetViews>
    <sheetView showGridLines="0" workbookViewId="0">
      <selection sqref="A1:M237"/>
    </sheetView>
  </sheetViews>
  <sheetFormatPr defaultRowHeight="13.8"/>
  <cols>
    <col min="1" max="1" width="12" customWidth="1"/>
    <col min="2" max="2" width="24" customWidth="1"/>
    <col min="3" max="3" width="42" customWidth="1"/>
    <col min="4" max="4" width="12" customWidth="1"/>
    <col min="5" max="5" width="10" customWidth="1"/>
    <col min="6" max="6" width="32" customWidth="1"/>
    <col min="7" max="7" width="14" customWidth="1"/>
    <col min="8" max="8" width="19" customWidth="1"/>
    <col min="9" max="9" width="22" customWidth="1"/>
    <col min="10" max="10" width="40" customWidth="1"/>
    <col min="11" max="11" width="19" customWidth="1"/>
    <col min="12" max="12" width="21" customWidth="1"/>
    <col min="13" max="13" width="27" customWidth="1"/>
  </cols>
  <sheetData>
    <row r="1" spans="1:13" ht="25.95" customHeight="1">
      <c r="A1" s="3" t="s">
        <v>198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31.95" customHeight="1">
      <c r="A3" s="4" t="s">
        <v>199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2.95" hidden="1" customHeight="1">
      <c r="A4" s="5" t="str">
        <f>IFERROR(HYPERLINK("#'Dashboard'!A1","◀ DASHBOARD"),"◀ DASHBOARD")</f>
        <v>◀ DASHBOARD</v>
      </c>
      <c r="B4" s="5"/>
      <c r="C4" s="5"/>
      <c r="D4" s="5" t="str">
        <f>IFERROR(HYPERLINK("#'Guida'!A1","GUIDA / LEGENDA"),"GUIDA / LEGENDA")</f>
        <v>GUIDA / LEGENDA</v>
      </c>
      <c r="E4" s="5"/>
      <c r="F4" s="5"/>
      <c r="G4" s="5" t="str">
        <f>IFERROR(HYPERLINK("#'Azioni'!A1","GESTISCI AZIONI"),"GESTISCI AZIONI")</f>
        <v>GESTISCI AZIONI</v>
      </c>
      <c r="H4" s="5"/>
      <c r="I4" s="5"/>
      <c r="J4" s="5" t="str">
        <f>IFERROR(HYPERLINK("#'Catalogo'!A1","CRITERI E FONTI"),"CRITERI E FONTI")</f>
        <v>CRITERI E FONTI</v>
      </c>
      <c r="K4" s="5"/>
      <c r="L4" s="5"/>
      <c r="M4" s="1"/>
    </row>
    <row r="5" spans="1:13" ht="30" customHeight="1">
      <c r="A5" s="13" t="s">
        <v>200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ht="22.9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36" customHeight="1">
      <c r="A7" s="46" t="s">
        <v>201</v>
      </c>
      <c r="B7" s="47" t="s">
        <v>202</v>
      </c>
      <c r="C7" s="47" t="s">
        <v>203</v>
      </c>
      <c r="D7" s="47" t="s">
        <v>204</v>
      </c>
      <c r="E7" s="47" t="s">
        <v>205</v>
      </c>
      <c r="F7" s="47" t="s">
        <v>206</v>
      </c>
      <c r="G7" s="47" t="s">
        <v>207</v>
      </c>
      <c r="H7" s="47" t="s">
        <v>208</v>
      </c>
      <c r="I7" s="47" t="s">
        <v>209</v>
      </c>
      <c r="J7" s="47" t="s">
        <v>210</v>
      </c>
      <c r="K7" s="47" t="s">
        <v>211</v>
      </c>
      <c r="L7" s="47" t="s">
        <v>212</v>
      </c>
      <c r="M7" s="48" t="s">
        <v>213</v>
      </c>
    </row>
    <row r="8" spans="1:13" ht="72" customHeight="1">
      <c r="A8" s="49" t="s">
        <v>214</v>
      </c>
      <c r="B8" s="30" t="s">
        <v>22</v>
      </c>
      <c r="C8" s="30" t="s">
        <v>215</v>
      </c>
      <c r="D8" s="30" t="s">
        <v>216</v>
      </c>
      <c r="E8" s="38"/>
      <c r="F8" s="38"/>
      <c r="G8" s="39"/>
      <c r="H8" s="38"/>
      <c r="I8" s="30" t="str">
        <f>IF(E8="","DA COMPILARE",IF(AND(E8&lt;&gt;"C",E8&lt;&gt;"NC",E8&lt;&gt;"NV",E8&lt;&gt;"NA"),"ESITO NON VALIDO",IF(AND(E8="NA",INDEX(Catalogo!$F$8:$F$237,MATCH(A8,Catalogo!$A$8:$A$237,0))=0),"NA NON AMMESSO",IF(OR(LEN(TRIM(F8))=0,LEN(TRIM(H8))=0,G8=""),"INCOMPLETO",IF(NOT(ISNUMBER(G8)),"DATA NON VALIDA",IF(OR(G8&lt;=0,G8&gt;Anagrafica!$K$8),"DATA NON VALIDA",E8))))))</f>
        <v>DA COMPILARE</v>
      </c>
      <c r="J8" s="30" t="str">
        <f>IF(I8="C","Mantenere il requisito e ripetere il controllo quando necessario.",IF(I8="NA","Esclusione motivata: riesaminare se cambia il perimetro.",IF(I8="NC",INDEX(Catalogo!$H$8:$H$237,MATCH(A8,Catalogo!$A$8:$A$237,0)),IF(I8="NV","Accertamento necessario prima della funzione interessata. "&amp;INDEX(Catalogo!$H$8:$H$237,MATCH(A8,Catalogo!$A$8:$A$237,0)),IF(I8="DA COMPILARE","Eseguire il controllo; non presumere conformità.","Integrare/correggere esito, evidenza, data e verificatore. Nessun via libera.")))))</f>
        <v>Eseguire il controllo; non presumere conformità.</v>
      </c>
      <c r="K8" s="30" t="str">
        <f>IFERROR(HYPERLINK("#'Azioni'!A"&amp;(MATCH(A8,Azioni!$A$8:$A$237,0)+7),"Apri "&amp;A8),"Apri "&amp;A8)</f>
        <v>Apri A01-01</v>
      </c>
      <c r="L8" s="30" t="str">
        <f>IF(AND(OR(I8="NC",I8="NV"),INDEX(Azioni!$O$8:$O$237,MATCH(A8,Azioni!$A$8:$A$237,0))="CHIUSA VERIFICATA"),"C dopo riesame",I8)</f>
        <v>DA COMPILARE</v>
      </c>
      <c r="M8" s="50" t="s">
        <v>217</v>
      </c>
    </row>
    <row r="9" spans="1:13" ht="72" customHeight="1">
      <c r="A9" s="49" t="s">
        <v>218</v>
      </c>
      <c r="B9" s="30" t="s">
        <v>22</v>
      </c>
      <c r="C9" s="30" t="s">
        <v>219</v>
      </c>
      <c r="D9" s="30" t="s">
        <v>216</v>
      </c>
      <c r="E9" s="38"/>
      <c r="F9" s="38"/>
      <c r="G9" s="39"/>
      <c r="H9" s="38"/>
      <c r="I9" s="30" t="str">
        <f>IF(E9="","DA COMPILARE",IF(AND(E9&lt;&gt;"C",E9&lt;&gt;"NC",E9&lt;&gt;"NV",E9&lt;&gt;"NA"),"ESITO NON VALIDO",IF(AND(E9="NA",INDEX(Catalogo!$F$8:$F$237,MATCH(A9,Catalogo!$A$8:$A$237,0))=0),"NA NON AMMESSO",IF(OR(LEN(TRIM(F9))=0,LEN(TRIM(H9))=0,G9=""),"INCOMPLETO",IF(NOT(ISNUMBER(G9)),"DATA NON VALIDA",IF(OR(G9&lt;=0,G9&gt;Anagrafica!$K$8),"DATA NON VALIDA",E9))))))</f>
        <v>DA COMPILARE</v>
      </c>
      <c r="J9" s="30" t="str">
        <f>IF(I9="C","Mantenere il requisito e ripetere il controllo quando necessario.",IF(I9="NA","Esclusione motivata: riesaminare se cambia il perimetro.",IF(I9="NC",INDEX(Catalogo!$H$8:$H$237,MATCH(A9,Catalogo!$A$8:$A$237,0)),IF(I9="NV","Accertamento necessario prima della funzione interessata. "&amp;INDEX(Catalogo!$H$8:$H$237,MATCH(A9,Catalogo!$A$8:$A$237,0)),IF(I9="DA COMPILARE","Eseguire il controllo; non presumere conformità.","Integrare/correggere esito, evidenza, data e verificatore. Nessun via libera.")))))</f>
        <v>Eseguire il controllo; non presumere conformità.</v>
      </c>
      <c r="K9" s="30" t="str">
        <f>IFERROR(HYPERLINK("#'Azioni'!A"&amp;(MATCH(A9,Azioni!$A$8:$A$237,0)+7),"Apri "&amp;A9),"Apri "&amp;A9)</f>
        <v>Apri A01-02</v>
      </c>
      <c r="L9" s="30" t="str">
        <f>IF(AND(OR(I9="NC",I9="NV"),INDEX(Azioni!$O$8:$O$237,MATCH(A9,Azioni!$A$8:$A$237,0))="CHIUSA VERIFICATA"),"C dopo riesame",I9)</f>
        <v>DA COMPILARE</v>
      </c>
      <c r="M9" s="50" t="s">
        <v>217</v>
      </c>
    </row>
    <row r="10" spans="1:13" ht="72" customHeight="1">
      <c r="A10" s="49" t="s">
        <v>220</v>
      </c>
      <c r="B10" s="30" t="s">
        <v>22</v>
      </c>
      <c r="C10" s="30" t="s">
        <v>221</v>
      </c>
      <c r="D10" s="30" t="s">
        <v>216</v>
      </c>
      <c r="E10" s="38"/>
      <c r="F10" s="38"/>
      <c r="G10" s="39"/>
      <c r="H10" s="38"/>
      <c r="I10" s="30" t="str">
        <f>IF(E10="","DA COMPILARE",IF(AND(E10&lt;&gt;"C",E10&lt;&gt;"NC",E10&lt;&gt;"NV",E10&lt;&gt;"NA"),"ESITO NON VALIDO",IF(AND(E10="NA",INDEX(Catalogo!$F$8:$F$237,MATCH(A10,Catalogo!$A$8:$A$237,0))=0),"NA NON AMMESSO",IF(OR(LEN(TRIM(F10))=0,LEN(TRIM(H10))=0,G10=""),"INCOMPLETO",IF(NOT(ISNUMBER(G10)),"DATA NON VALIDA",IF(OR(G10&lt;=0,G10&gt;Anagrafica!$K$8),"DATA NON VALIDA",E10))))))</f>
        <v>DA COMPILARE</v>
      </c>
      <c r="J10" s="30" t="str">
        <f>IF(I10="C","Mantenere il requisito e ripetere il controllo quando necessario.",IF(I10="NA","Esclusione motivata: riesaminare se cambia il perimetro.",IF(I10="NC",INDEX(Catalogo!$H$8:$H$237,MATCH(A10,Catalogo!$A$8:$A$237,0)),IF(I10="NV","Accertamento necessario prima della funzione interessata. "&amp;INDEX(Catalogo!$H$8:$H$237,MATCH(A10,Catalogo!$A$8:$A$237,0)),IF(I10="DA COMPILARE","Eseguire il controllo; non presumere conformità.","Integrare/correggere esito, evidenza, data e verificatore. Nessun via libera.")))))</f>
        <v>Eseguire il controllo; non presumere conformità.</v>
      </c>
      <c r="K10" s="30" t="str">
        <f>IFERROR(HYPERLINK("#'Azioni'!A"&amp;(MATCH(A10,Azioni!$A$8:$A$237,0)+7),"Apri "&amp;A10),"Apri "&amp;A10)</f>
        <v>Apri A01-03</v>
      </c>
      <c r="L10" s="30" t="str">
        <f>IF(AND(OR(I10="NC",I10="NV"),INDEX(Azioni!$O$8:$O$237,MATCH(A10,Azioni!$A$8:$A$237,0))="CHIUSA VERIFICATA"),"C dopo riesame",I10)</f>
        <v>DA COMPILARE</v>
      </c>
      <c r="M10" s="50" t="s">
        <v>217</v>
      </c>
    </row>
    <row r="11" spans="1:13" ht="72" customHeight="1">
      <c r="A11" s="49" t="s">
        <v>222</v>
      </c>
      <c r="B11" s="30" t="s">
        <v>22</v>
      </c>
      <c r="C11" s="30" t="s">
        <v>223</v>
      </c>
      <c r="D11" s="30" t="s">
        <v>216</v>
      </c>
      <c r="E11" s="38"/>
      <c r="F11" s="38"/>
      <c r="G11" s="39"/>
      <c r="H11" s="38"/>
      <c r="I11" s="30" t="str">
        <f>IF(E11="","DA COMPILARE",IF(AND(E11&lt;&gt;"C",E11&lt;&gt;"NC",E11&lt;&gt;"NV",E11&lt;&gt;"NA"),"ESITO NON VALIDO",IF(AND(E11="NA",INDEX(Catalogo!$F$8:$F$237,MATCH(A11,Catalogo!$A$8:$A$237,0))=0),"NA NON AMMESSO",IF(OR(LEN(TRIM(F11))=0,LEN(TRIM(H11))=0,G11=""),"INCOMPLETO",IF(NOT(ISNUMBER(G11)),"DATA NON VALIDA",IF(OR(G11&lt;=0,G11&gt;Anagrafica!$K$8),"DATA NON VALIDA",E11))))))</f>
        <v>DA COMPILARE</v>
      </c>
      <c r="J11" s="30" t="str">
        <f>IF(I11="C","Mantenere il requisito e ripetere il controllo quando necessario.",IF(I11="NA","Esclusione motivata: riesaminare se cambia il perimetro.",IF(I11="NC",INDEX(Catalogo!$H$8:$H$237,MATCH(A11,Catalogo!$A$8:$A$237,0)),IF(I11="NV","Accertamento necessario prima della funzione interessata. "&amp;INDEX(Catalogo!$H$8:$H$237,MATCH(A11,Catalogo!$A$8:$A$237,0)),IF(I11="DA COMPILARE","Eseguire il controllo; non presumere conformità.","Integrare/correggere esito, evidenza, data e verificatore. Nessun via libera.")))))</f>
        <v>Eseguire il controllo; non presumere conformità.</v>
      </c>
      <c r="K11" s="30" t="str">
        <f>IFERROR(HYPERLINK("#'Azioni'!A"&amp;(MATCH(A11,Azioni!$A$8:$A$237,0)+7),"Apri "&amp;A11),"Apri "&amp;A11)</f>
        <v>Apri A01-04</v>
      </c>
      <c r="L11" s="30" t="str">
        <f>IF(AND(OR(I11="NC",I11="NV"),INDEX(Azioni!$O$8:$O$237,MATCH(A11,Azioni!$A$8:$A$237,0))="CHIUSA VERIFICATA"),"C dopo riesame",I11)</f>
        <v>DA COMPILARE</v>
      </c>
      <c r="M11" s="50" t="s">
        <v>217</v>
      </c>
    </row>
    <row r="12" spans="1:13" ht="72" customHeight="1">
      <c r="A12" s="49" t="s">
        <v>224</v>
      </c>
      <c r="B12" s="30" t="s">
        <v>22</v>
      </c>
      <c r="C12" s="30" t="s">
        <v>225</v>
      </c>
      <c r="D12" s="30" t="s">
        <v>216</v>
      </c>
      <c r="E12" s="38"/>
      <c r="F12" s="38"/>
      <c r="G12" s="39"/>
      <c r="H12" s="38"/>
      <c r="I12" s="30" t="str">
        <f>IF(E12="","DA COMPILARE",IF(AND(E12&lt;&gt;"C",E12&lt;&gt;"NC",E12&lt;&gt;"NV",E12&lt;&gt;"NA"),"ESITO NON VALIDO",IF(AND(E12="NA",INDEX(Catalogo!$F$8:$F$237,MATCH(A12,Catalogo!$A$8:$A$237,0))=0),"NA NON AMMESSO",IF(OR(LEN(TRIM(F12))=0,LEN(TRIM(H12))=0,G12=""),"INCOMPLETO",IF(NOT(ISNUMBER(G12)),"DATA NON VALIDA",IF(OR(G12&lt;=0,G12&gt;Anagrafica!$K$8),"DATA NON VALIDA",E12))))))</f>
        <v>DA COMPILARE</v>
      </c>
      <c r="J12" s="30" t="str">
        <f>IF(I12="C","Mantenere il requisito e ripetere il controllo quando necessario.",IF(I12="NA","Esclusione motivata: riesaminare se cambia il perimetro.",IF(I12="NC",INDEX(Catalogo!$H$8:$H$237,MATCH(A12,Catalogo!$A$8:$A$237,0)),IF(I12="NV","Accertamento necessario prima della funzione interessata. "&amp;INDEX(Catalogo!$H$8:$H$237,MATCH(A12,Catalogo!$A$8:$A$237,0)),IF(I12="DA COMPILARE","Eseguire il controllo; non presumere conformità.","Integrare/correggere esito, evidenza, data e verificatore. Nessun via libera.")))))</f>
        <v>Eseguire il controllo; non presumere conformità.</v>
      </c>
      <c r="K12" s="30" t="str">
        <f>IFERROR(HYPERLINK("#'Azioni'!A"&amp;(MATCH(A12,Azioni!$A$8:$A$237,0)+7),"Apri "&amp;A12),"Apri "&amp;A12)</f>
        <v>Apri A01-05</v>
      </c>
      <c r="L12" s="30" t="str">
        <f>IF(AND(OR(I12="NC",I12="NV"),INDEX(Azioni!$O$8:$O$237,MATCH(A12,Azioni!$A$8:$A$237,0))="CHIUSA VERIFICATA"),"C dopo riesame",I12)</f>
        <v>DA COMPILARE</v>
      </c>
      <c r="M12" s="50" t="s">
        <v>217</v>
      </c>
    </row>
    <row r="13" spans="1:13" ht="72" customHeight="1">
      <c r="A13" s="49" t="s">
        <v>226</v>
      </c>
      <c r="B13" s="30" t="s">
        <v>22</v>
      </c>
      <c r="C13" s="30" t="s">
        <v>227</v>
      </c>
      <c r="D13" s="30" t="s">
        <v>216</v>
      </c>
      <c r="E13" s="38"/>
      <c r="F13" s="38"/>
      <c r="G13" s="39"/>
      <c r="H13" s="38"/>
      <c r="I13" s="30" t="str">
        <f>IF(E13="","DA COMPILARE",IF(AND(E13&lt;&gt;"C",E13&lt;&gt;"NC",E13&lt;&gt;"NV",E13&lt;&gt;"NA"),"ESITO NON VALIDO",IF(AND(E13="NA",INDEX(Catalogo!$F$8:$F$237,MATCH(A13,Catalogo!$A$8:$A$237,0))=0),"NA NON AMMESSO",IF(OR(LEN(TRIM(F13))=0,LEN(TRIM(H13))=0,G13=""),"INCOMPLETO",IF(NOT(ISNUMBER(G13)),"DATA NON VALIDA",IF(OR(G13&lt;=0,G13&gt;Anagrafica!$K$8),"DATA NON VALIDA",E13))))))</f>
        <v>DA COMPILARE</v>
      </c>
      <c r="J13" s="30" t="str">
        <f>IF(I13="C","Mantenere il requisito e ripetere il controllo quando necessario.",IF(I13="NA","Esclusione motivata: riesaminare se cambia il perimetro.",IF(I13="NC",INDEX(Catalogo!$H$8:$H$237,MATCH(A13,Catalogo!$A$8:$A$237,0)),IF(I13="NV","Accertamento necessario prima della funzione interessata. "&amp;INDEX(Catalogo!$H$8:$H$237,MATCH(A13,Catalogo!$A$8:$A$237,0)),IF(I13="DA COMPILARE","Eseguire il controllo; non presumere conformità.","Integrare/correggere esito, evidenza, data e verificatore. Nessun via libera.")))))</f>
        <v>Eseguire il controllo; non presumere conformità.</v>
      </c>
      <c r="K13" s="30" t="str">
        <f>IFERROR(HYPERLINK("#'Azioni'!A"&amp;(MATCH(A13,Azioni!$A$8:$A$237,0)+7),"Apri "&amp;A13),"Apri "&amp;A13)</f>
        <v>Apri A01-06</v>
      </c>
      <c r="L13" s="30" t="str">
        <f>IF(AND(OR(I13="NC",I13="NV"),INDEX(Azioni!$O$8:$O$237,MATCH(A13,Azioni!$A$8:$A$237,0))="CHIUSA VERIFICATA"),"C dopo riesame",I13)</f>
        <v>DA COMPILARE</v>
      </c>
      <c r="M13" s="50" t="s">
        <v>228</v>
      </c>
    </row>
    <row r="14" spans="1:13" ht="72" customHeight="1">
      <c r="A14" s="49" t="s">
        <v>229</v>
      </c>
      <c r="B14" s="30" t="s">
        <v>22</v>
      </c>
      <c r="C14" s="30" t="s">
        <v>230</v>
      </c>
      <c r="D14" s="30" t="s">
        <v>216</v>
      </c>
      <c r="E14" s="38"/>
      <c r="F14" s="38"/>
      <c r="G14" s="39"/>
      <c r="H14" s="38"/>
      <c r="I14" s="30" t="str">
        <f>IF(E14="","DA COMPILARE",IF(AND(E14&lt;&gt;"C",E14&lt;&gt;"NC",E14&lt;&gt;"NV",E14&lt;&gt;"NA"),"ESITO NON VALIDO",IF(AND(E14="NA",INDEX(Catalogo!$F$8:$F$237,MATCH(A14,Catalogo!$A$8:$A$237,0))=0),"NA NON AMMESSO",IF(OR(LEN(TRIM(F14))=0,LEN(TRIM(H14))=0,G14=""),"INCOMPLETO",IF(NOT(ISNUMBER(G14)),"DATA NON VALIDA",IF(OR(G14&lt;=0,G14&gt;Anagrafica!$K$8),"DATA NON VALIDA",E14))))))</f>
        <v>DA COMPILARE</v>
      </c>
      <c r="J14" s="30" t="str">
        <f>IF(I14="C","Mantenere il requisito e ripetere il controllo quando necessario.",IF(I14="NA","Esclusione motivata: riesaminare se cambia il perimetro.",IF(I14="NC",INDEX(Catalogo!$H$8:$H$237,MATCH(A14,Catalogo!$A$8:$A$237,0)),IF(I14="NV","Accertamento necessario prima della funzione interessata. "&amp;INDEX(Catalogo!$H$8:$H$237,MATCH(A14,Catalogo!$A$8:$A$237,0)),IF(I14="DA COMPILARE","Eseguire il controllo; non presumere conformità.","Integrare/correggere esito, evidenza, data e verificatore. Nessun via libera.")))))</f>
        <v>Eseguire il controllo; non presumere conformità.</v>
      </c>
      <c r="K14" s="30" t="str">
        <f>IFERROR(HYPERLINK("#'Azioni'!A"&amp;(MATCH(A14,Azioni!$A$8:$A$237,0)+7),"Apri "&amp;A14),"Apri "&amp;A14)</f>
        <v>Apri A01-07</v>
      </c>
      <c r="L14" s="30" t="str">
        <f>IF(AND(OR(I14="NC",I14="NV"),INDEX(Azioni!$O$8:$O$237,MATCH(A14,Azioni!$A$8:$A$237,0))="CHIUSA VERIFICATA"),"C dopo riesame",I14)</f>
        <v>DA COMPILARE</v>
      </c>
      <c r="M14" s="50" t="s">
        <v>231</v>
      </c>
    </row>
    <row r="15" spans="1:13" ht="72" customHeight="1">
      <c r="A15" s="49" t="s">
        <v>232</v>
      </c>
      <c r="B15" s="30" t="s">
        <v>24</v>
      </c>
      <c r="C15" s="30" t="s">
        <v>233</v>
      </c>
      <c r="D15" s="30" t="s">
        <v>234</v>
      </c>
      <c r="E15" s="38"/>
      <c r="F15" s="38"/>
      <c r="G15" s="39"/>
      <c r="H15" s="38"/>
      <c r="I15" s="30" t="str">
        <f>IF(E15="","DA COMPILARE",IF(AND(E15&lt;&gt;"C",E15&lt;&gt;"NC",E15&lt;&gt;"NV",E15&lt;&gt;"NA"),"ESITO NON VALIDO",IF(AND(E15="NA",INDEX(Catalogo!$F$8:$F$237,MATCH(A15,Catalogo!$A$8:$A$237,0))=0),"NA NON AMMESSO",IF(OR(LEN(TRIM(F15))=0,LEN(TRIM(H15))=0,G15=""),"INCOMPLETO",IF(NOT(ISNUMBER(G15)),"DATA NON VALIDA",IF(OR(G15&lt;=0,G15&gt;Anagrafica!$K$8),"DATA NON VALIDA",E15))))))</f>
        <v>DA COMPILARE</v>
      </c>
      <c r="J15" s="30" t="str">
        <f>IF(I15="C","Mantenere il requisito e ripetere il controllo quando necessario.",IF(I15="NA","Esclusione motivata: riesaminare se cambia il perimetro.",IF(I15="NC",INDEX(Catalogo!$H$8:$H$237,MATCH(A15,Catalogo!$A$8:$A$237,0)),IF(I15="NV","Accertamento necessario prima della funzione interessata. "&amp;INDEX(Catalogo!$H$8:$H$237,MATCH(A15,Catalogo!$A$8:$A$237,0)),IF(I15="DA COMPILARE","Eseguire il controllo; non presumere conformità.","Integrare/correggere esito, evidenza, data e verificatore. Nessun via libera.")))))</f>
        <v>Eseguire il controllo; non presumere conformità.</v>
      </c>
      <c r="K15" s="30" t="str">
        <f>IFERROR(HYPERLINK("#'Azioni'!A"&amp;(MATCH(A15,Azioni!$A$8:$A$237,0)+7),"Apri "&amp;A15),"Apri "&amp;A15)</f>
        <v>Apri A02-01</v>
      </c>
      <c r="L15" s="30" t="str">
        <f>IF(AND(OR(I15="NC",I15="NV"),INDEX(Azioni!$O$8:$O$237,MATCH(A15,Azioni!$A$8:$A$237,0))="CHIUSA VERIFICATA"),"C dopo riesame",I15)</f>
        <v>DA COMPILARE</v>
      </c>
      <c r="M15" s="50" t="s">
        <v>235</v>
      </c>
    </row>
    <row r="16" spans="1:13" ht="72" customHeight="1">
      <c r="A16" s="49" t="s">
        <v>236</v>
      </c>
      <c r="B16" s="30" t="s">
        <v>24</v>
      </c>
      <c r="C16" s="30" t="s">
        <v>237</v>
      </c>
      <c r="D16" s="30" t="s">
        <v>234</v>
      </c>
      <c r="E16" s="38"/>
      <c r="F16" s="38"/>
      <c r="G16" s="39"/>
      <c r="H16" s="38"/>
      <c r="I16" s="30" t="str">
        <f>IF(E16="","DA COMPILARE",IF(AND(E16&lt;&gt;"C",E16&lt;&gt;"NC",E16&lt;&gt;"NV",E16&lt;&gt;"NA"),"ESITO NON VALIDO",IF(AND(E16="NA",INDEX(Catalogo!$F$8:$F$237,MATCH(A16,Catalogo!$A$8:$A$237,0))=0),"NA NON AMMESSO",IF(OR(LEN(TRIM(F16))=0,LEN(TRIM(H16))=0,G16=""),"INCOMPLETO",IF(NOT(ISNUMBER(G16)),"DATA NON VALIDA",IF(OR(G16&lt;=0,G16&gt;Anagrafica!$K$8),"DATA NON VALIDA",E16))))))</f>
        <v>DA COMPILARE</v>
      </c>
      <c r="J16" s="30" t="str">
        <f>IF(I16="C","Mantenere il requisito e ripetere il controllo quando necessario.",IF(I16="NA","Esclusione motivata: riesaminare se cambia il perimetro.",IF(I16="NC",INDEX(Catalogo!$H$8:$H$237,MATCH(A16,Catalogo!$A$8:$A$237,0)),IF(I16="NV","Accertamento necessario prima della funzione interessata. "&amp;INDEX(Catalogo!$H$8:$H$237,MATCH(A16,Catalogo!$A$8:$A$237,0)),IF(I16="DA COMPILARE","Eseguire il controllo; non presumere conformità.","Integrare/correggere esito, evidenza, data e verificatore. Nessun via libera.")))))</f>
        <v>Eseguire il controllo; non presumere conformità.</v>
      </c>
      <c r="K16" s="30" t="str">
        <f>IFERROR(HYPERLINK("#'Azioni'!A"&amp;(MATCH(A16,Azioni!$A$8:$A$237,0)+7),"Apri "&amp;A16),"Apri "&amp;A16)</f>
        <v>Apri A02-02</v>
      </c>
      <c r="L16" s="30" t="str">
        <f>IF(AND(OR(I16="NC",I16="NV"),INDEX(Azioni!$O$8:$O$237,MATCH(A16,Azioni!$A$8:$A$237,0))="CHIUSA VERIFICATA"),"C dopo riesame",I16)</f>
        <v>DA COMPILARE</v>
      </c>
      <c r="M16" s="50" t="s">
        <v>238</v>
      </c>
    </row>
    <row r="17" spans="1:13" ht="72" customHeight="1">
      <c r="A17" s="49" t="s">
        <v>239</v>
      </c>
      <c r="B17" s="30" t="s">
        <v>24</v>
      </c>
      <c r="C17" s="30" t="s">
        <v>240</v>
      </c>
      <c r="D17" s="30" t="s">
        <v>234</v>
      </c>
      <c r="E17" s="38"/>
      <c r="F17" s="38"/>
      <c r="G17" s="39"/>
      <c r="H17" s="38"/>
      <c r="I17" s="30" t="str">
        <f>IF(E17="","DA COMPILARE",IF(AND(E17&lt;&gt;"C",E17&lt;&gt;"NC",E17&lt;&gt;"NV",E17&lt;&gt;"NA"),"ESITO NON VALIDO",IF(AND(E17="NA",INDEX(Catalogo!$F$8:$F$237,MATCH(A17,Catalogo!$A$8:$A$237,0))=0),"NA NON AMMESSO",IF(OR(LEN(TRIM(F17))=0,LEN(TRIM(H17))=0,G17=""),"INCOMPLETO",IF(NOT(ISNUMBER(G17)),"DATA NON VALIDA",IF(OR(G17&lt;=0,G17&gt;Anagrafica!$K$8),"DATA NON VALIDA",E17))))))</f>
        <v>DA COMPILARE</v>
      </c>
      <c r="J17" s="30" t="str">
        <f>IF(I17="C","Mantenere il requisito e ripetere il controllo quando necessario.",IF(I17="NA","Esclusione motivata: riesaminare se cambia il perimetro.",IF(I17="NC",INDEX(Catalogo!$H$8:$H$237,MATCH(A17,Catalogo!$A$8:$A$237,0)),IF(I17="NV","Accertamento necessario prima della funzione interessata. "&amp;INDEX(Catalogo!$H$8:$H$237,MATCH(A17,Catalogo!$A$8:$A$237,0)),IF(I17="DA COMPILARE","Eseguire il controllo; non presumere conformità.","Integrare/correggere esito, evidenza, data e verificatore. Nessun via libera.")))))</f>
        <v>Eseguire il controllo; non presumere conformità.</v>
      </c>
      <c r="K17" s="30" t="str">
        <f>IFERROR(HYPERLINK("#'Azioni'!A"&amp;(MATCH(A17,Azioni!$A$8:$A$237,0)+7),"Apri "&amp;A17),"Apri "&amp;A17)</f>
        <v>Apri A02-03</v>
      </c>
      <c r="L17" s="30" t="str">
        <f>IF(AND(OR(I17="NC",I17="NV"),INDEX(Azioni!$O$8:$O$237,MATCH(A17,Azioni!$A$8:$A$237,0))="CHIUSA VERIFICATA"),"C dopo riesame",I17)</f>
        <v>DA COMPILARE</v>
      </c>
      <c r="M17" s="50" t="s">
        <v>235</v>
      </c>
    </row>
    <row r="18" spans="1:13" ht="72" customHeight="1">
      <c r="A18" s="49" t="s">
        <v>241</v>
      </c>
      <c r="B18" s="30" t="s">
        <v>24</v>
      </c>
      <c r="C18" s="30" t="s">
        <v>242</v>
      </c>
      <c r="D18" s="30" t="s">
        <v>234</v>
      </c>
      <c r="E18" s="38"/>
      <c r="F18" s="38"/>
      <c r="G18" s="39"/>
      <c r="H18" s="38"/>
      <c r="I18" s="30" t="str">
        <f>IF(E18="","DA COMPILARE",IF(AND(E18&lt;&gt;"C",E18&lt;&gt;"NC",E18&lt;&gt;"NV",E18&lt;&gt;"NA"),"ESITO NON VALIDO",IF(AND(E18="NA",INDEX(Catalogo!$F$8:$F$237,MATCH(A18,Catalogo!$A$8:$A$237,0))=0),"NA NON AMMESSO",IF(OR(LEN(TRIM(F18))=0,LEN(TRIM(H18))=0,G18=""),"INCOMPLETO",IF(NOT(ISNUMBER(G18)),"DATA NON VALIDA",IF(OR(G18&lt;=0,G18&gt;Anagrafica!$K$8),"DATA NON VALIDA",E18))))))</f>
        <v>DA COMPILARE</v>
      </c>
      <c r="J18" s="30" t="str">
        <f>IF(I18="C","Mantenere il requisito e ripetere il controllo quando necessario.",IF(I18="NA","Esclusione motivata: riesaminare se cambia il perimetro.",IF(I18="NC",INDEX(Catalogo!$H$8:$H$237,MATCH(A18,Catalogo!$A$8:$A$237,0)),IF(I18="NV","Accertamento necessario prima della funzione interessata. "&amp;INDEX(Catalogo!$H$8:$H$237,MATCH(A18,Catalogo!$A$8:$A$237,0)),IF(I18="DA COMPILARE","Eseguire il controllo; non presumere conformità.","Integrare/correggere esito, evidenza, data e verificatore. Nessun via libera.")))))</f>
        <v>Eseguire il controllo; non presumere conformità.</v>
      </c>
      <c r="K18" s="30" t="str">
        <f>IFERROR(HYPERLINK("#'Azioni'!A"&amp;(MATCH(A18,Azioni!$A$8:$A$237,0)+7),"Apri "&amp;A18),"Apri "&amp;A18)</f>
        <v>Apri A02-04</v>
      </c>
      <c r="L18" s="30" t="str">
        <f>IF(AND(OR(I18="NC",I18="NV"),INDEX(Azioni!$O$8:$O$237,MATCH(A18,Azioni!$A$8:$A$237,0))="CHIUSA VERIFICATA"),"C dopo riesame",I18)</f>
        <v>DA COMPILARE</v>
      </c>
      <c r="M18" s="50" t="s">
        <v>243</v>
      </c>
    </row>
    <row r="19" spans="1:13" ht="72" customHeight="1">
      <c r="A19" s="49" t="s">
        <v>244</v>
      </c>
      <c r="B19" s="30" t="s">
        <v>24</v>
      </c>
      <c r="C19" s="30" t="s">
        <v>245</v>
      </c>
      <c r="D19" s="30" t="s">
        <v>234</v>
      </c>
      <c r="E19" s="38"/>
      <c r="F19" s="38"/>
      <c r="G19" s="39"/>
      <c r="H19" s="38"/>
      <c r="I19" s="30" t="str">
        <f>IF(E19="","DA COMPILARE",IF(AND(E19&lt;&gt;"C",E19&lt;&gt;"NC",E19&lt;&gt;"NV",E19&lt;&gt;"NA"),"ESITO NON VALIDO",IF(AND(E19="NA",INDEX(Catalogo!$F$8:$F$237,MATCH(A19,Catalogo!$A$8:$A$237,0))=0),"NA NON AMMESSO",IF(OR(LEN(TRIM(F19))=0,LEN(TRIM(H19))=0,G19=""),"INCOMPLETO",IF(NOT(ISNUMBER(G19)),"DATA NON VALIDA",IF(OR(G19&lt;=0,G19&gt;Anagrafica!$K$8),"DATA NON VALIDA",E19))))))</f>
        <v>DA COMPILARE</v>
      </c>
      <c r="J19" s="30" t="str">
        <f>IF(I19="C","Mantenere il requisito e ripetere il controllo quando necessario.",IF(I19="NA","Esclusione motivata: riesaminare se cambia il perimetro.",IF(I19="NC",INDEX(Catalogo!$H$8:$H$237,MATCH(A19,Catalogo!$A$8:$A$237,0)),IF(I19="NV","Accertamento necessario prima della funzione interessata. "&amp;INDEX(Catalogo!$H$8:$H$237,MATCH(A19,Catalogo!$A$8:$A$237,0)),IF(I19="DA COMPILARE","Eseguire il controllo; non presumere conformità.","Integrare/correggere esito, evidenza, data e verificatore. Nessun via libera.")))))</f>
        <v>Eseguire il controllo; non presumere conformità.</v>
      </c>
      <c r="K19" s="30" t="str">
        <f>IFERROR(HYPERLINK("#'Azioni'!A"&amp;(MATCH(A19,Azioni!$A$8:$A$237,0)+7),"Apri "&amp;A19),"Apri "&amp;A19)</f>
        <v>Apri A02-05</v>
      </c>
      <c r="L19" s="30" t="str">
        <f>IF(AND(OR(I19="NC",I19="NV"),INDEX(Azioni!$O$8:$O$237,MATCH(A19,Azioni!$A$8:$A$237,0))="CHIUSA VERIFICATA"),"C dopo riesame",I19)</f>
        <v>DA COMPILARE</v>
      </c>
      <c r="M19" s="50" t="s">
        <v>246</v>
      </c>
    </row>
    <row r="20" spans="1:13" ht="72" customHeight="1">
      <c r="A20" s="49" t="s">
        <v>247</v>
      </c>
      <c r="B20" s="30" t="s">
        <v>24</v>
      </c>
      <c r="C20" s="30" t="s">
        <v>248</v>
      </c>
      <c r="D20" s="30" t="s">
        <v>234</v>
      </c>
      <c r="E20" s="38"/>
      <c r="F20" s="38"/>
      <c r="G20" s="39"/>
      <c r="H20" s="38"/>
      <c r="I20" s="30" t="str">
        <f>IF(E20="","DA COMPILARE",IF(AND(E20&lt;&gt;"C",E20&lt;&gt;"NC",E20&lt;&gt;"NV",E20&lt;&gt;"NA"),"ESITO NON VALIDO",IF(AND(E20="NA",INDEX(Catalogo!$F$8:$F$237,MATCH(A20,Catalogo!$A$8:$A$237,0))=0),"NA NON AMMESSO",IF(OR(LEN(TRIM(F20))=0,LEN(TRIM(H20))=0,G20=""),"INCOMPLETO",IF(NOT(ISNUMBER(G20)),"DATA NON VALIDA",IF(OR(G20&lt;=0,G20&gt;Anagrafica!$K$8),"DATA NON VALIDA",E20))))))</f>
        <v>DA COMPILARE</v>
      </c>
      <c r="J20" s="30" t="str">
        <f>IF(I20="C","Mantenere il requisito e ripetere il controllo quando necessario.",IF(I20="NA","Esclusione motivata: riesaminare se cambia il perimetro.",IF(I20="NC",INDEX(Catalogo!$H$8:$H$237,MATCH(A20,Catalogo!$A$8:$A$237,0)),IF(I20="NV","Accertamento necessario prima della funzione interessata. "&amp;INDEX(Catalogo!$H$8:$H$237,MATCH(A20,Catalogo!$A$8:$A$237,0)),IF(I20="DA COMPILARE","Eseguire il controllo; non presumere conformità.","Integrare/correggere esito, evidenza, data e verificatore. Nessun via libera.")))))</f>
        <v>Eseguire il controllo; non presumere conformità.</v>
      </c>
      <c r="K20" s="30" t="str">
        <f>IFERROR(HYPERLINK("#'Azioni'!A"&amp;(MATCH(A20,Azioni!$A$8:$A$237,0)+7),"Apri "&amp;A20),"Apri "&amp;A20)</f>
        <v>Apri A02-06</v>
      </c>
      <c r="L20" s="30" t="str">
        <f>IF(AND(OR(I20="NC",I20="NV"),INDEX(Azioni!$O$8:$O$237,MATCH(A20,Azioni!$A$8:$A$237,0))="CHIUSA VERIFICATA"),"C dopo riesame",I20)</f>
        <v>DA COMPILARE</v>
      </c>
      <c r="M20" s="50" t="s">
        <v>246</v>
      </c>
    </row>
    <row r="21" spans="1:13" ht="72" customHeight="1">
      <c r="A21" s="49" t="s">
        <v>249</v>
      </c>
      <c r="B21" s="30" t="s">
        <v>24</v>
      </c>
      <c r="C21" s="30" t="s">
        <v>250</v>
      </c>
      <c r="D21" s="30" t="s">
        <v>234</v>
      </c>
      <c r="E21" s="38"/>
      <c r="F21" s="38"/>
      <c r="G21" s="39"/>
      <c r="H21" s="38"/>
      <c r="I21" s="30" t="str">
        <f>IF(E21="","DA COMPILARE",IF(AND(E21&lt;&gt;"C",E21&lt;&gt;"NC",E21&lt;&gt;"NV",E21&lt;&gt;"NA"),"ESITO NON VALIDO",IF(AND(E21="NA",INDEX(Catalogo!$F$8:$F$237,MATCH(A21,Catalogo!$A$8:$A$237,0))=0),"NA NON AMMESSO",IF(OR(LEN(TRIM(F21))=0,LEN(TRIM(H21))=0,G21=""),"INCOMPLETO",IF(NOT(ISNUMBER(G21)),"DATA NON VALIDA",IF(OR(G21&lt;=0,G21&gt;Anagrafica!$K$8),"DATA NON VALIDA",E21))))))</f>
        <v>DA COMPILARE</v>
      </c>
      <c r="J21" s="30" t="str">
        <f>IF(I21="C","Mantenere il requisito e ripetere il controllo quando necessario.",IF(I21="NA","Esclusione motivata: riesaminare se cambia il perimetro.",IF(I21="NC",INDEX(Catalogo!$H$8:$H$237,MATCH(A21,Catalogo!$A$8:$A$237,0)),IF(I21="NV","Accertamento necessario prima della funzione interessata. "&amp;INDEX(Catalogo!$H$8:$H$237,MATCH(A21,Catalogo!$A$8:$A$237,0)),IF(I21="DA COMPILARE","Eseguire il controllo; non presumere conformità.","Integrare/correggere esito, evidenza, data e verificatore. Nessun via libera.")))))</f>
        <v>Eseguire il controllo; non presumere conformità.</v>
      </c>
      <c r="K21" s="30" t="str">
        <f>IFERROR(HYPERLINK("#'Azioni'!A"&amp;(MATCH(A21,Azioni!$A$8:$A$237,0)+7),"Apri "&amp;A21),"Apri "&amp;A21)</f>
        <v>Apri A02-07</v>
      </c>
      <c r="L21" s="30" t="str">
        <f>IF(AND(OR(I21="NC",I21="NV"),INDEX(Azioni!$O$8:$O$237,MATCH(A21,Azioni!$A$8:$A$237,0))="CHIUSA VERIFICATA"),"C dopo riesame",I21)</f>
        <v>DA COMPILARE</v>
      </c>
      <c r="M21" s="50" t="s">
        <v>246</v>
      </c>
    </row>
    <row r="22" spans="1:13" ht="72" customHeight="1">
      <c r="A22" s="49" t="s">
        <v>251</v>
      </c>
      <c r="B22" s="30" t="s">
        <v>24</v>
      </c>
      <c r="C22" s="30" t="s">
        <v>252</v>
      </c>
      <c r="D22" s="30" t="s">
        <v>234</v>
      </c>
      <c r="E22" s="38"/>
      <c r="F22" s="38"/>
      <c r="G22" s="39"/>
      <c r="H22" s="38"/>
      <c r="I22" s="30" t="str">
        <f>IF(E22="","DA COMPILARE",IF(AND(E22&lt;&gt;"C",E22&lt;&gt;"NC",E22&lt;&gt;"NV",E22&lt;&gt;"NA"),"ESITO NON VALIDO",IF(AND(E22="NA",INDEX(Catalogo!$F$8:$F$237,MATCH(A22,Catalogo!$A$8:$A$237,0))=0),"NA NON AMMESSO",IF(OR(LEN(TRIM(F22))=0,LEN(TRIM(H22))=0,G22=""),"INCOMPLETO",IF(NOT(ISNUMBER(G22)),"DATA NON VALIDA",IF(OR(G22&lt;=0,G22&gt;Anagrafica!$K$8),"DATA NON VALIDA",E22))))))</f>
        <v>DA COMPILARE</v>
      </c>
      <c r="J22" s="30" t="str">
        <f>IF(I22="C","Mantenere il requisito e ripetere il controllo quando necessario.",IF(I22="NA","Esclusione motivata: riesaminare se cambia il perimetro.",IF(I22="NC",INDEX(Catalogo!$H$8:$H$237,MATCH(A22,Catalogo!$A$8:$A$237,0)),IF(I22="NV","Accertamento necessario prima della funzione interessata. "&amp;INDEX(Catalogo!$H$8:$H$237,MATCH(A22,Catalogo!$A$8:$A$237,0)),IF(I22="DA COMPILARE","Eseguire il controllo; non presumere conformità.","Integrare/correggere esito, evidenza, data e verificatore. Nessun via libera.")))))</f>
        <v>Eseguire il controllo; non presumere conformità.</v>
      </c>
      <c r="K22" s="30" t="str">
        <f>IFERROR(HYPERLINK("#'Azioni'!A"&amp;(MATCH(A22,Azioni!$A$8:$A$237,0)+7),"Apri "&amp;A22),"Apri "&amp;A22)</f>
        <v>Apri A02-08</v>
      </c>
      <c r="L22" s="30" t="str">
        <f>IF(AND(OR(I22="NC",I22="NV"),INDEX(Azioni!$O$8:$O$237,MATCH(A22,Azioni!$A$8:$A$237,0))="CHIUSA VERIFICATA"),"C dopo riesame",I22)</f>
        <v>DA COMPILARE</v>
      </c>
      <c r="M22" s="50" t="s">
        <v>246</v>
      </c>
    </row>
    <row r="23" spans="1:13" ht="72" customHeight="1">
      <c r="A23" s="49" t="s">
        <v>253</v>
      </c>
      <c r="B23" s="30" t="s">
        <v>24</v>
      </c>
      <c r="C23" s="30" t="s">
        <v>254</v>
      </c>
      <c r="D23" s="30" t="s">
        <v>234</v>
      </c>
      <c r="E23" s="38"/>
      <c r="F23" s="38"/>
      <c r="G23" s="39"/>
      <c r="H23" s="38"/>
      <c r="I23" s="30" t="str">
        <f>IF(E23="","DA COMPILARE",IF(AND(E23&lt;&gt;"C",E23&lt;&gt;"NC",E23&lt;&gt;"NV",E23&lt;&gt;"NA"),"ESITO NON VALIDO",IF(AND(E23="NA",INDEX(Catalogo!$F$8:$F$237,MATCH(A23,Catalogo!$A$8:$A$237,0))=0),"NA NON AMMESSO",IF(OR(LEN(TRIM(F23))=0,LEN(TRIM(H23))=0,G23=""),"INCOMPLETO",IF(NOT(ISNUMBER(G23)),"DATA NON VALIDA",IF(OR(G23&lt;=0,G23&gt;Anagrafica!$K$8),"DATA NON VALIDA",E23))))))</f>
        <v>DA COMPILARE</v>
      </c>
      <c r="J23" s="30" t="str">
        <f>IF(I23="C","Mantenere il requisito e ripetere il controllo quando necessario.",IF(I23="NA","Esclusione motivata: riesaminare se cambia il perimetro.",IF(I23="NC",INDEX(Catalogo!$H$8:$H$237,MATCH(A23,Catalogo!$A$8:$A$237,0)),IF(I23="NV","Accertamento necessario prima della funzione interessata. "&amp;INDEX(Catalogo!$H$8:$H$237,MATCH(A23,Catalogo!$A$8:$A$237,0)),IF(I23="DA COMPILARE","Eseguire il controllo; non presumere conformità.","Integrare/correggere esito, evidenza, data e verificatore. Nessun via libera.")))))</f>
        <v>Eseguire il controllo; non presumere conformità.</v>
      </c>
      <c r="K23" s="30" t="str">
        <f>IFERROR(HYPERLINK("#'Azioni'!A"&amp;(MATCH(A23,Azioni!$A$8:$A$237,0)+7),"Apri "&amp;A23),"Apri "&amp;A23)</f>
        <v>Apri A02-09</v>
      </c>
      <c r="L23" s="30" t="str">
        <f>IF(AND(OR(I23="NC",I23="NV"),INDEX(Azioni!$O$8:$O$237,MATCH(A23,Azioni!$A$8:$A$237,0))="CHIUSA VERIFICATA"),"C dopo riesame",I23)</f>
        <v>DA COMPILARE</v>
      </c>
      <c r="M23" s="50" t="s">
        <v>246</v>
      </c>
    </row>
    <row r="24" spans="1:13" ht="72" customHeight="1">
      <c r="A24" s="49" t="s">
        <v>255</v>
      </c>
      <c r="B24" s="30" t="s">
        <v>24</v>
      </c>
      <c r="C24" s="30" t="s">
        <v>256</v>
      </c>
      <c r="D24" s="30" t="s">
        <v>234</v>
      </c>
      <c r="E24" s="38"/>
      <c r="F24" s="38"/>
      <c r="G24" s="39"/>
      <c r="H24" s="38"/>
      <c r="I24" s="30" t="str">
        <f>IF(E24="","DA COMPILARE",IF(AND(E24&lt;&gt;"C",E24&lt;&gt;"NC",E24&lt;&gt;"NV",E24&lt;&gt;"NA"),"ESITO NON VALIDO",IF(AND(E24="NA",INDEX(Catalogo!$F$8:$F$237,MATCH(A24,Catalogo!$A$8:$A$237,0))=0),"NA NON AMMESSO",IF(OR(LEN(TRIM(F24))=0,LEN(TRIM(H24))=0,G24=""),"INCOMPLETO",IF(NOT(ISNUMBER(G24)),"DATA NON VALIDA",IF(OR(G24&lt;=0,G24&gt;Anagrafica!$K$8),"DATA NON VALIDA",E24))))))</f>
        <v>DA COMPILARE</v>
      </c>
      <c r="J24" s="30" t="str">
        <f>IF(I24="C","Mantenere il requisito e ripetere il controllo quando necessario.",IF(I24="NA","Esclusione motivata: riesaminare se cambia il perimetro.",IF(I24="NC",INDEX(Catalogo!$H$8:$H$237,MATCH(A24,Catalogo!$A$8:$A$237,0)),IF(I24="NV","Accertamento necessario prima della funzione interessata. "&amp;INDEX(Catalogo!$H$8:$H$237,MATCH(A24,Catalogo!$A$8:$A$237,0)),IF(I24="DA COMPILARE","Eseguire il controllo; non presumere conformità.","Integrare/correggere esito, evidenza, data e verificatore. Nessun via libera.")))))</f>
        <v>Eseguire il controllo; non presumere conformità.</v>
      </c>
      <c r="K24" s="30" t="str">
        <f>IFERROR(HYPERLINK("#'Azioni'!A"&amp;(MATCH(A24,Azioni!$A$8:$A$237,0)+7),"Apri "&amp;A24),"Apri "&amp;A24)</f>
        <v>Apri A02-10</v>
      </c>
      <c r="L24" s="30" t="str">
        <f>IF(AND(OR(I24="NC",I24="NV"),INDEX(Azioni!$O$8:$O$237,MATCH(A24,Azioni!$A$8:$A$237,0))="CHIUSA VERIFICATA"),"C dopo riesame",I24)</f>
        <v>DA COMPILARE</v>
      </c>
      <c r="M24" s="50" t="s">
        <v>246</v>
      </c>
    </row>
    <row r="25" spans="1:13" ht="72" customHeight="1">
      <c r="A25" s="49" t="s">
        <v>257</v>
      </c>
      <c r="B25" s="30" t="s">
        <v>24</v>
      </c>
      <c r="C25" s="30" t="s">
        <v>258</v>
      </c>
      <c r="D25" s="30" t="s">
        <v>234</v>
      </c>
      <c r="E25" s="38"/>
      <c r="F25" s="38"/>
      <c r="G25" s="39"/>
      <c r="H25" s="38"/>
      <c r="I25" s="30" t="str">
        <f>IF(E25="","DA COMPILARE",IF(AND(E25&lt;&gt;"C",E25&lt;&gt;"NC",E25&lt;&gt;"NV",E25&lt;&gt;"NA"),"ESITO NON VALIDO",IF(AND(E25="NA",INDEX(Catalogo!$F$8:$F$237,MATCH(A25,Catalogo!$A$8:$A$237,0))=0),"NA NON AMMESSO",IF(OR(LEN(TRIM(F25))=0,LEN(TRIM(H25))=0,G25=""),"INCOMPLETO",IF(NOT(ISNUMBER(G25)),"DATA NON VALIDA",IF(OR(G25&lt;=0,G25&gt;Anagrafica!$K$8),"DATA NON VALIDA",E25))))))</f>
        <v>DA COMPILARE</v>
      </c>
      <c r="J25" s="30" t="str">
        <f>IF(I25="C","Mantenere il requisito e ripetere il controllo quando necessario.",IF(I25="NA","Esclusione motivata: riesaminare se cambia il perimetro.",IF(I25="NC",INDEX(Catalogo!$H$8:$H$237,MATCH(A25,Catalogo!$A$8:$A$237,0)),IF(I25="NV","Accertamento necessario prima della funzione interessata. "&amp;INDEX(Catalogo!$H$8:$H$237,MATCH(A25,Catalogo!$A$8:$A$237,0)),IF(I25="DA COMPILARE","Eseguire il controllo; non presumere conformità.","Integrare/correggere esito, evidenza, data e verificatore. Nessun via libera.")))))</f>
        <v>Eseguire il controllo; non presumere conformità.</v>
      </c>
      <c r="K25" s="30" t="str">
        <f>IFERROR(HYPERLINK("#'Azioni'!A"&amp;(MATCH(A25,Azioni!$A$8:$A$237,0)+7),"Apri "&amp;A25),"Apri "&amp;A25)</f>
        <v>Apri A02-11</v>
      </c>
      <c r="L25" s="30" t="str">
        <f>IF(AND(OR(I25="NC",I25="NV"),INDEX(Azioni!$O$8:$O$237,MATCH(A25,Azioni!$A$8:$A$237,0))="CHIUSA VERIFICATA"),"C dopo riesame",I25)</f>
        <v>DA COMPILARE</v>
      </c>
      <c r="M25" s="50" t="s">
        <v>246</v>
      </c>
    </row>
    <row r="26" spans="1:13" ht="72" customHeight="1">
      <c r="A26" s="49" t="s">
        <v>259</v>
      </c>
      <c r="B26" s="30" t="s">
        <v>24</v>
      </c>
      <c r="C26" s="30" t="s">
        <v>260</v>
      </c>
      <c r="D26" s="30" t="s">
        <v>234</v>
      </c>
      <c r="E26" s="38"/>
      <c r="F26" s="38"/>
      <c r="G26" s="39"/>
      <c r="H26" s="38"/>
      <c r="I26" s="30" t="str">
        <f>IF(E26="","DA COMPILARE",IF(AND(E26&lt;&gt;"C",E26&lt;&gt;"NC",E26&lt;&gt;"NV",E26&lt;&gt;"NA"),"ESITO NON VALIDO",IF(AND(E26="NA",INDEX(Catalogo!$F$8:$F$237,MATCH(A26,Catalogo!$A$8:$A$237,0))=0),"NA NON AMMESSO",IF(OR(LEN(TRIM(F26))=0,LEN(TRIM(H26))=0,G26=""),"INCOMPLETO",IF(NOT(ISNUMBER(G26)),"DATA NON VALIDA",IF(OR(G26&lt;=0,G26&gt;Anagrafica!$K$8),"DATA NON VALIDA",E26))))))</f>
        <v>DA COMPILARE</v>
      </c>
      <c r="J26" s="30" t="str">
        <f>IF(I26="C","Mantenere il requisito e ripetere il controllo quando necessario.",IF(I26="NA","Esclusione motivata: riesaminare se cambia il perimetro.",IF(I26="NC",INDEX(Catalogo!$H$8:$H$237,MATCH(A26,Catalogo!$A$8:$A$237,0)),IF(I26="NV","Accertamento necessario prima della funzione interessata. "&amp;INDEX(Catalogo!$H$8:$H$237,MATCH(A26,Catalogo!$A$8:$A$237,0)),IF(I26="DA COMPILARE","Eseguire il controllo; non presumere conformità.","Integrare/correggere esito, evidenza, data e verificatore. Nessun via libera.")))))</f>
        <v>Eseguire il controllo; non presumere conformità.</v>
      </c>
      <c r="K26" s="30" t="str">
        <f>IFERROR(HYPERLINK("#'Azioni'!A"&amp;(MATCH(A26,Azioni!$A$8:$A$237,0)+7),"Apri "&amp;A26),"Apri "&amp;A26)</f>
        <v>Apri A02-12</v>
      </c>
      <c r="L26" s="30" t="str">
        <f>IF(AND(OR(I26="NC",I26="NV"),INDEX(Azioni!$O$8:$O$237,MATCH(A26,Azioni!$A$8:$A$237,0))="CHIUSA VERIFICATA"),"C dopo riesame",I26)</f>
        <v>DA COMPILARE</v>
      </c>
      <c r="M26" s="50" t="s">
        <v>246</v>
      </c>
    </row>
    <row r="27" spans="1:13" ht="72" customHeight="1">
      <c r="A27" s="49" t="s">
        <v>261</v>
      </c>
      <c r="B27" s="30" t="s">
        <v>24</v>
      </c>
      <c r="C27" s="30" t="s">
        <v>262</v>
      </c>
      <c r="D27" s="30" t="s">
        <v>234</v>
      </c>
      <c r="E27" s="38"/>
      <c r="F27" s="38"/>
      <c r="G27" s="39"/>
      <c r="H27" s="38"/>
      <c r="I27" s="30" t="str">
        <f>IF(E27="","DA COMPILARE",IF(AND(E27&lt;&gt;"C",E27&lt;&gt;"NC",E27&lt;&gt;"NV",E27&lt;&gt;"NA"),"ESITO NON VALIDO",IF(AND(E27="NA",INDEX(Catalogo!$F$8:$F$237,MATCH(A27,Catalogo!$A$8:$A$237,0))=0),"NA NON AMMESSO",IF(OR(LEN(TRIM(F27))=0,LEN(TRIM(H27))=0,G27=""),"INCOMPLETO",IF(NOT(ISNUMBER(G27)),"DATA NON VALIDA",IF(OR(G27&lt;=0,G27&gt;Anagrafica!$K$8),"DATA NON VALIDA",E27))))))</f>
        <v>DA COMPILARE</v>
      </c>
      <c r="J27" s="30" t="str">
        <f>IF(I27="C","Mantenere il requisito e ripetere il controllo quando necessario.",IF(I27="NA","Esclusione motivata: riesaminare se cambia il perimetro.",IF(I27="NC",INDEX(Catalogo!$H$8:$H$237,MATCH(A27,Catalogo!$A$8:$A$237,0)),IF(I27="NV","Accertamento necessario prima della funzione interessata. "&amp;INDEX(Catalogo!$H$8:$H$237,MATCH(A27,Catalogo!$A$8:$A$237,0)),IF(I27="DA COMPILARE","Eseguire il controllo; non presumere conformità.","Integrare/correggere esito, evidenza, data e verificatore. Nessun via libera.")))))</f>
        <v>Eseguire il controllo; non presumere conformità.</v>
      </c>
      <c r="K27" s="30" t="str">
        <f>IFERROR(HYPERLINK("#'Azioni'!A"&amp;(MATCH(A27,Azioni!$A$8:$A$237,0)+7),"Apri "&amp;A27),"Apri "&amp;A27)</f>
        <v>Apri A02-13</v>
      </c>
      <c r="L27" s="30" t="str">
        <f>IF(AND(OR(I27="NC",I27="NV"),INDEX(Azioni!$O$8:$O$237,MATCH(A27,Azioni!$A$8:$A$237,0))="CHIUSA VERIFICATA"),"C dopo riesame",I27)</f>
        <v>DA COMPILARE</v>
      </c>
      <c r="M27" s="50" t="s">
        <v>246</v>
      </c>
    </row>
    <row r="28" spans="1:13" ht="72" customHeight="1">
      <c r="A28" s="49" t="s">
        <v>263</v>
      </c>
      <c r="B28" s="30" t="s">
        <v>24</v>
      </c>
      <c r="C28" s="30" t="s">
        <v>264</v>
      </c>
      <c r="D28" s="30" t="s">
        <v>234</v>
      </c>
      <c r="E28" s="38"/>
      <c r="F28" s="38"/>
      <c r="G28" s="39"/>
      <c r="H28" s="38"/>
      <c r="I28" s="30" t="str">
        <f>IF(E28="","DA COMPILARE",IF(AND(E28&lt;&gt;"C",E28&lt;&gt;"NC",E28&lt;&gt;"NV",E28&lt;&gt;"NA"),"ESITO NON VALIDO",IF(AND(E28="NA",INDEX(Catalogo!$F$8:$F$237,MATCH(A28,Catalogo!$A$8:$A$237,0))=0),"NA NON AMMESSO",IF(OR(LEN(TRIM(F28))=0,LEN(TRIM(H28))=0,G28=""),"INCOMPLETO",IF(NOT(ISNUMBER(G28)),"DATA NON VALIDA",IF(OR(G28&lt;=0,G28&gt;Anagrafica!$K$8),"DATA NON VALIDA",E28))))))</f>
        <v>DA COMPILARE</v>
      </c>
      <c r="J28" s="30" t="str">
        <f>IF(I28="C","Mantenere il requisito e ripetere il controllo quando necessario.",IF(I28="NA","Esclusione motivata: riesaminare se cambia il perimetro.",IF(I28="NC",INDEX(Catalogo!$H$8:$H$237,MATCH(A28,Catalogo!$A$8:$A$237,0)),IF(I28="NV","Accertamento necessario prima della funzione interessata. "&amp;INDEX(Catalogo!$H$8:$H$237,MATCH(A28,Catalogo!$A$8:$A$237,0)),IF(I28="DA COMPILARE","Eseguire il controllo; non presumere conformità.","Integrare/correggere esito, evidenza, data e verificatore. Nessun via libera.")))))</f>
        <v>Eseguire il controllo; non presumere conformità.</v>
      </c>
      <c r="K28" s="30" t="str">
        <f>IFERROR(HYPERLINK("#'Azioni'!A"&amp;(MATCH(A28,Azioni!$A$8:$A$237,0)+7),"Apri "&amp;A28),"Apri "&amp;A28)</f>
        <v>Apri A02-14</v>
      </c>
      <c r="L28" s="30" t="str">
        <f>IF(AND(OR(I28="NC",I28="NV"),INDEX(Azioni!$O$8:$O$237,MATCH(A28,Azioni!$A$8:$A$237,0))="CHIUSA VERIFICATA"),"C dopo riesame",I28)</f>
        <v>DA COMPILARE</v>
      </c>
      <c r="M28" s="50" t="s">
        <v>246</v>
      </c>
    </row>
    <row r="29" spans="1:13" ht="72" customHeight="1">
      <c r="A29" s="49" t="s">
        <v>265</v>
      </c>
      <c r="B29" s="30" t="s">
        <v>24</v>
      </c>
      <c r="C29" s="30" t="s">
        <v>266</v>
      </c>
      <c r="D29" s="30" t="s">
        <v>234</v>
      </c>
      <c r="E29" s="38"/>
      <c r="F29" s="38"/>
      <c r="G29" s="39"/>
      <c r="H29" s="38"/>
      <c r="I29" s="30" t="str">
        <f>IF(E29="","DA COMPILARE",IF(AND(E29&lt;&gt;"C",E29&lt;&gt;"NC",E29&lt;&gt;"NV",E29&lt;&gt;"NA"),"ESITO NON VALIDO",IF(AND(E29="NA",INDEX(Catalogo!$F$8:$F$237,MATCH(A29,Catalogo!$A$8:$A$237,0))=0),"NA NON AMMESSO",IF(OR(LEN(TRIM(F29))=0,LEN(TRIM(H29))=0,G29=""),"INCOMPLETO",IF(NOT(ISNUMBER(G29)),"DATA NON VALIDA",IF(OR(G29&lt;=0,G29&gt;Anagrafica!$K$8),"DATA NON VALIDA",E29))))))</f>
        <v>DA COMPILARE</v>
      </c>
      <c r="J29" s="30" t="str">
        <f>IF(I29="C","Mantenere il requisito e ripetere il controllo quando necessario.",IF(I29="NA","Esclusione motivata: riesaminare se cambia il perimetro.",IF(I29="NC",INDEX(Catalogo!$H$8:$H$237,MATCH(A29,Catalogo!$A$8:$A$237,0)),IF(I29="NV","Accertamento necessario prima della funzione interessata. "&amp;INDEX(Catalogo!$H$8:$H$237,MATCH(A29,Catalogo!$A$8:$A$237,0)),IF(I29="DA COMPILARE","Eseguire il controllo; non presumere conformità.","Integrare/correggere esito, evidenza, data e verificatore. Nessun via libera.")))))</f>
        <v>Eseguire il controllo; non presumere conformità.</v>
      </c>
      <c r="K29" s="30" t="str">
        <f>IFERROR(HYPERLINK("#'Azioni'!A"&amp;(MATCH(A29,Azioni!$A$8:$A$237,0)+7),"Apri "&amp;A29),"Apri "&amp;A29)</f>
        <v>Apri A02-15</v>
      </c>
      <c r="L29" s="30" t="str">
        <f>IF(AND(OR(I29="NC",I29="NV"),INDEX(Azioni!$O$8:$O$237,MATCH(A29,Azioni!$A$8:$A$237,0))="CHIUSA VERIFICATA"),"C dopo riesame",I29)</f>
        <v>DA COMPILARE</v>
      </c>
      <c r="M29" s="50" t="s">
        <v>246</v>
      </c>
    </row>
    <row r="30" spans="1:13" ht="72" customHeight="1">
      <c r="A30" s="49" t="s">
        <v>267</v>
      </c>
      <c r="B30" s="30" t="s">
        <v>24</v>
      </c>
      <c r="C30" s="30" t="s">
        <v>268</v>
      </c>
      <c r="D30" s="30" t="s">
        <v>234</v>
      </c>
      <c r="E30" s="38"/>
      <c r="F30" s="38"/>
      <c r="G30" s="39"/>
      <c r="H30" s="38"/>
      <c r="I30" s="30" t="str">
        <f>IF(E30="","DA COMPILARE",IF(AND(E30&lt;&gt;"C",E30&lt;&gt;"NC",E30&lt;&gt;"NV",E30&lt;&gt;"NA"),"ESITO NON VALIDO",IF(AND(E30="NA",INDEX(Catalogo!$F$8:$F$237,MATCH(A30,Catalogo!$A$8:$A$237,0))=0),"NA NON AMMESSO",IF(OR(LEN(TRIM(F30))=0,LEN(TRIM(H30))=0,G30=""),"INCOMPLETO",IF(NOT(ISNUMBER(G30)),"DATA NON VALIDA",IF(OR(G30&lt;=0,G30&gt;Anagrafica!$K$8),"DATA NON VALIDA",E30))))))</f>
        <v>DA COMPILARE</v>
      </c>
      <c r="J30" s="30" t="str">
        <f>IF(I30="C","Mantenere il requisito e ripetere il controllo quando necessario.",IF(I30="NA","Esclusione motivata: riesaminare se cambia il perimetro.",IF(I30="NC",INDEX(Catalogo!$H$8:$H$237,MATCH(A30,Catalogo!$A$8:$A$237,0)),IF(I30="NV","Accertamento necessario prima della funzione interessata. "&amp;INDEX(Catalogo!$H$8:$H$237,MATCH(A30,Catalogo!$A$8:$A$237,0)),IF(I30="DA COMPILARE","Eseguire il controllo; non presumere conformità.","Integrare/correggere esito, evidenza, data e verificatore. Nessun via libera.")))))</f>
        <v>Eseguire il controllo; non presumere conformità.</v>
      </c>
      <c r="K30" s="30" t="str">
        <f>IFERROR(HYPERLINK("#'Azioni'!A"&amp;(MATCH(A30,Azioni!$A$8:$A$237,0)+7),"Apri "&amp;A30),"Apri "&amp;A30)</f>
        <v>Apri A02-16</v>
      </c>
      <c r="L30" s="30" t="str">
        <f>IF(AND(OR(I30="NC",I30="NV"),INDEX(Azioni!$O$8:$O$237,MATCH(A30,Azioni!$A$8:$A$237,0))="CHIUSA VERIFICATA"),"C dopo riesame",I30)</f>
        <v>DA COMPILARE</v>
      </c>
      <c r="M30" s="50" t="s">
        <v>246</v>
      </c>
    </row>
    <row r="31" spans="1:13" ht="72" customHeight="1">
      <c r="A31" s="49" t="s">
        <v>269</v>
      </c>
      <c r="B31" s="30" t="s">
        <v>26</v>
      </c>
      <c r="C31" s="30" t="s">
        <v>270</v>
      </c>
      <c r="D31" s="30" t="s">
        <v>234</v>
      </c>
      <c r="E31" s="38"/>
      <c r="F31" s="38"/>
      <c r="G31" s="39"/>
      <c r="H31" s="38"/>
      <c r="I31" s="30" t="str">
        <f>IF(E31="","DA COMPILARE",IF(AND(E31&lt;&gt;"C",E31&lt;&gt;"NC",E31&lt;&gt;"NV",E31&lt;&gt;"NA"),"ESITO NON VALIDO",IF(AND(E31="NA",INDEX(Catalogo!$F$8:$F$237,MATCH(A31,Catalogo!$A$8:$A$237,0))=0),"NA NON AMMESSO",IF(OR(LEN(TRIM(F31))=0,LEN(TRIM(H31))=0,G31=""),"INCOMPLETO",IF(NOT(ISNUMBER(G31)),"DATA NON VALIDA",IF(OR(G31&lt;=0,G31&gt;Anagrafica!$K$8),"DATA NON VALIDA",E31))))))</f>
        <v>DA COMPILARE</v>
      </c>
      <c r="J31" s="30" t="str">
        <f>IF(I31="C","Mantenere il requisito e ripetere il controllo quando necessario.",IF(I31="NA","Esclusione motivata: riesaminare se cambia il perimetro.",IF(I31="NC",INDEX(Catalogo!$H$8:$H$237,MATCH(A31,Catalogo!$A$8:$A$237,0)),IF(I31="NV","Accertamento necessario prima della funzione interessata. "&amp;INDEX(Catalogo!$H$8:$H$237,MATCH(A31,Catalogo!$A$8:$A$237,0)),IF(I31="DA COMPILARE","Eseguire il controllo; non presumere conformità.","Integrare/correggere esito, evidenza, data e verificatore. Nessun via libera.")))))</f>
        <v>Eseguire il controllo; non presumere conformità.</v>
      </c>
      <c r="K31" s="30" t="str">
        <f>IFERROR(HYPERLINK("#'Azioni'!A"&amp;(MATCH(A31,Azioni!$A$8:$A$237,0)+7),"Apri "&amp;A31),"Apri "&amp;A31)</f>
        <v>Apri A03-01</v>
      </c>
      <c r="L31" s="30" t="str">
        <f>IF(AND(OR(I31="NC",I31="NV"),INDEX(Azioni!$O$8:$O$237,MATCH(A31,Azioni!$A$8:$A$237,0))="CHIUSA VERIFICATA"),"C dopo riesame",I31)</f>
        <v>DA COMPILARE</v>
      </c>
      <c r="M31" s="50" t="s">
        <v>271</v>
      </c>
    </row>
    <row r="32" spans="1:13" ht="72" customHeight="1">
      <c r="A32" s="49" t="s">
        <v>272</v>
      </c>
      <c r="B32" s="30" t="s">
        <v>26</v>
      </c>
      <c r="C32" s="30" t="s">
        <v>273</v>
      </c>
      <c r="D32" s="30" t="s">
        <v>234</v>
      </c>
      <c r="E32" s="38"/>
      <c r="F32" s="38"/>
      <c r="G32" s="39"/>
      <c r="H32" s="38"/>
      <c r="I32" s="30" t="str">
        <f>IF(E32="","DA COMPILARE",IF(AND(E32&lt;&gt;"C",E32&lt;&gt;"NC",E32&lt;&gt;"NV",E32&lt;&gt;"NA"),"ESITO NON VALIDO",IF(AND(E32="NA",INDEX(Catalogo!$F$8:$F$237,MATCH(A32,Catalogo!$A$8:$A$237,0))=0),"NA NON AMMESSO",IF(OR(LEN(TRIM(F32))=0,LEN(TRIM(H32))=0,G32=""),"INCOMPLETO",IF(NOT(ISNUMBER(G32)),"DATA NON VALIDA",IF(OR(G32&lt;=0,G32&gt;Anagrafica!$K$8),"DATA NON VALIDA",E32))))))</f>
        <v>DA COMPILARE</v>
      </c>
      <c r="J32" s="30" t="str">
        <f>IF(I32="C","Mantenere il requisito e ripetere il controllo quando necessario.",IF(I32="NA","Esclusione motivata: riesaminare se cambia il perimetro.",IF(I32="NC",INDEX(Catalogo!$H$8:$H$237,MATCH(A32,Catalogo!$A$8:$A$237,0)),IF(I32="NV","Accertamento necessario prima della funzione interessata. "&amp;INDEX(Catalogo!$H$8:$H$237,MATCH(A32,Catalogo!$A$8:$A$237,0)),IF(I32="DA COMPILARE","Eseguire il controllo; non presumere conformità.","Integrare/correggere esito, evidenza, data e verificatore. Nessun via libera.")))))</f>
        <v>Eseguire il controllo; non presumere conformità.</v>
      </c>
      <c r="K32" s="30" t="str">
        <f>IFERROR(HYPERLINK("#'Azioni'!A"&amp;(MATCH(A32,Azioni!$A$8:$A$237,0)+7),"Apri "&amp;A32),"Apri "&amp;A32)</f>
        <v>Apri A03-02</v>
      </c>
      <c r="L32" s="30" t="str">
        <f>IF(AND(OR(I32="NC",I32="NV"),INDEX(Azioni!$O$8:$O$237,MATCH(A32,Azioni!$A$8:$A$237,0))="CHIUSA VERIFICATA"),"C dopo riesame",I32)</f>
        <v>DA COMPILARE</v>
      </c>
      <c r="M32" s="50" t="s">
        <v>271</v>
      </c>
    </row>
    <row r="33" spans="1:13" ht="72" customHeight="1">
      <c r="A33" s="49" t="s">
        <v>274</v>
      </c>
      <c r="B33" s="30" t="s">
        <v>26</v>
      </c>
      <c r="C33" s="30" t="s">
        <v>275</v>
      </c>
      <c r="D33" s="30" t="s">
        <v>234</v>
      </c>
      <c r="E33" s="38"/>
      <c r="F33" s="38"/>
      <c r="G33" s="39"/>
      <c r="H33" s="38"/>
      <c r="I33" s="30" t="str">
        <f>IF(E33="","DA COMPILARE",IF(AND(E33&lt;&gt;"C",E33&lt;&gt;"NC",E33&lt;&gt;"NV",E33&lt;&gt;"NA"),"ESITO NON VALIDO",IF(AND(E33="NA",INDEX(Catalogo!$F$8:$F$237,MATCH(A33,Catalogo!$A$8:$A$237,0))=0),"NA NON AMMESSO",IF(OR(LEN(TRIM(F33))=0,LEN(TRIM(H33))=0,G33=""),"INCOMPLETO",IF(NOT(ISNUMBER(G33)),"DATA NON VALIDA",IF(OR(G33&lt;=0,G33&gt;Anagrafica!$K$8),"DATA NON VALIDA",E33))))))</f>
        <v>DA COMPILARE</v>
      </c>
      <c r="J33" s="30" t="str">
        <f>IF(I33="C","Mantenere il requisito e ripetere il controllo quando necessario.",IF(I33="NA","Esclusione motivata: riesaminare se cambia il perimetro.",IF(I33="NC",INDEX(Catalogo!$H$8:$H$237,MATCH(A33,Catalogo!$A$8:$A$237,0)),IF(I33="NV","Accertamento necessario prima della funzione interessata. "&amp;INDEX(Catalogo!$H$8:$H$237,MATCH(A33,Catalogo!$A$8:$A$237,0)),IF(I33="DA COMPILARE","Eseguire il controllo; non presumere conformità.","Integrare/correggere esito, evidenza, data e verificatore. Nessun via libera.")))))</f>
        <v>Eseguire il controllo; non presumere conformità.</v>
      </c>
      <c r="K33" s="30" t="str">
        <f>IFERROR(HYPERLINK("#'Azioni'!A"&amp;(MATCH(A33,Azioni!$A$8:$A$237,0)+7),"Apri "&amp;A33),"Apri "&amp;A33)</f>
        <v>Apri A03-03</v>
      </c>
      <c r="L33" s="30" t="str">
        <f>IF(AND(OR(I33="NC",I33="NV"),INDEX(Azioni!$O$8:$O$237,MATCH(A33,Azioni!$A$8:$A$237,0))="CHIUSA VERIFICATA"),"C dopo riesame",I33)</f>
        <v>DA COMPILARE</v>
      </c>
      <c r="M33" s="50" t="s">
        <v>271</v>
      </c>
    </row>
    <row r="34" spans="1:13" ht="72" customHeight="1">
      <c r="A34" s="49" t="s">
        <v>276</v>
      </c>
      <c r="B34" s="30" t="s">
        <v>26</v>
      </c>
      <c r="C34" s="30" t="s">
        <v>277</v>
      </c>
      <c r="D34" s="30" t="s">
        <v>234</v>
      </c>
      <c r="E34" s="38"/>
      <c r="F34" s="38"/>
      <c r="G34" s="39"/>
      <c r="H34" s="38"/>
      <c r="I34" s="30" t="str">
        <f>IF(E34="","DA COMPILARE",IF(AND(E34&lt;&gt;"C",E34&lt;&gt;"NC",E34&lt;&gt;"NV",E34&lt;&gt;"NA"),"ESITO NON VALIDO",IF(AND(E34="NA",INDEX(Catalogo!$F$8:$F$237,MATCH(A34,Catalogo!$A$8:$A$237,0))=0),"NA NON AMMESSO",IF(OR(LEN(TRIM(F34))=0,LEN(TRIM(H34))=0,G34=""),"INCOMPLETO",IF(NOT(ISNUMBER(G34)),"DATA NON VALIDA",IF(OR(G34&lt;=0,G34&gt;Anagrafica!$K$8),"DATA NON VALIDA",E34))))))</f>
        <v>DA COMPILARE</v>
      </c>
      <c r="J34" s="30" t="str">
        <f>IF(I34="C","Mantenere il requisito e ripetere il controllo quando necessario.",IF(I34="NA","Esclusione motivata: riesaminare se cambia il perimetro.",IF(I34="NC",INDEX(Catalogo!$H$8:$H$237,MATCH(A34,Catalogo!$A$8:$A$237,0)),IF(I34="NV","Accertamento necessario prima della funzione interessata. "&amp;INDEX(Catalogo!$H$8:$H$237,MATCH(A34,Catalogo!$A$8:$A$237,0)),IF(I34="DA COMPILARE","Eseguire il controllo; non presumere conformità.","Integrare/correggere esito, evidenza, data e verificatore. Nessun via libera.")))))</f>
        <v>Eseguire il controllo; non presumere conformità.</v>
      </c>
      <c r="K34" s="30" t="str">
        <f>IFERROR(HYPERLINK("#'Azioni'!A"&amp;(MATCH(A34,Azioni!$A$8:$A$237,0)+7),"Apri "&amp;A34),"Apri "&amp;A34)</f>
        <v>Apri A03-04</v>
      </c>
      <c r="L34" s="30" t="str">
        <f>IF(AND(OR(I34="NC",I34="NV"),INDEX(Azioni!$O$8:$O$237,MATCH(A34,Azioni!$A$8:$A$237,0))="CHIUSA VERIFICATA"),"C dopo riesame",I34)</f>
        <v>DA COMPILARE</v>
      </c>
      <c r="M34" s="50" t="s">
        <v>271</v>
      </c>
    </row>
    <row r="35" spans="1:13" ht="72" customHeight="1">
      <c r="A35" s="49" t="s">
        <v>278</v>
      </c>
      <c r="B35" s="30" t="s">
        <v>26</v>
      </c>
      <c r="C35" s="30" t="s">
        <v>279</v>
      </c>
      <c r="D35" s="30" t="s">
        <v>234</v>
      </c>
      <c r="E35" s="38"/>
      <c r="F35" s="38"/>
      <c r="G35" s="39"/>
      <c r="H35" s="38"/>
      <c r="I35" s="30" t="str">
        <f>IF(E35="","DA COMPILARE",IF(AND(E35&lt;&gt;"C",E35&lt;&gt;"NC",E35&lt;&gt;"NV",E35&lt;&gt;"NA"),"ESITO NON VALIDO",IF(AND(E35="NA",INDEX(Catalogo!$F$8:$F$237,MATCH(A35,Catalogo!$A$8:$A$237,0))=0),"NA NON AMMESSO",IF(OR(LEN(TRIM(F35))=0,LEN(TRIM(H35))=0,G35=""),"INCOMPLETO",IF(NOT(ISNUMBER(G35)),"DATA NON VALIDA",IF(OR(G35&lt;=0,G35&gt;Anagrafica!$K$8),"DATA NON VALIDA",E35))))))</f>
        <v>DA COMPILARE</v>
      </c>
      <c r="J35" s="30" t="str">
        <f>IF(I35="C","Mantenere il requisito e ripetere il controllo quando necessario.",IF(I35="NA","Esclusione motivata: riesaminare se cambia il perimetro.",IF(I35="NC",INDEX(Catalogo!$H$8:$H$237,MATCH(A35,Catalogo!$A$8:$A$237,0)),IF(I35="NV","Accertamento necessario prima della funzione interessata. "&amp;INDEX(Catalogo!$H$8:$H$237,MATCH(A35,Catalogo!$A$8:$A$237,0)),IF(I35="DA COMPILARE","Eseguire il controllo; non presumere conformità.","Integrare/correggere esito, evidenza, data e verificatore. Nessun via libera.")))))</f>
        <v>Eseguire il controllo; non presumere conformità.</v>
      </c>
      <c r="K35" s="30" t="str">
        <f>IFERROR(HYPERLINK("#'Azioni'!A"&amp;(MATCH(A35,Azioni!$A$8:$A$237,0)+7),"Apri "&amp;A35),"Apri "&amp;A35)</f>
        <v>Apri A03-05</v>
      </c>
      <c r="L35" s="30" t="str">
        <f>IF(AND(OR(I35="NC",I35="NV"),INDEX(Azioni!$O$8:$O$237,MATCH(A35,Azioni!$A$8:$A$237,0))="CHIUSA VERIFICATA"),"C dopo riesame",I35)</f>
        <v>DA COMPILARE</v>
      </c>
      <c r="M35" s="50" t="s">
        <v>271</v>
      </c>
    </row>
    <row r="36" spans="1:13" ht="72" customHeight="1">
      <c r="A36" s="49" t="s">
        <v>280</v>
      </c>
      <c r="B36" s="30" t="s">
        <v>26</v>
      </c>
      <c r="C36" s="30" t="s">
        <v>281</v>
      </c>
      <c r="D36" s="30" t="s">
        <v>234</v>
      </c>
      <c r="E36" s="38"/>
      <c r="F36" s="38"/>
      <c r="G36" s="39"/>
      <c r="H36" s="38"/>
      <c r="I36" s="30" t="str">
        <f>IF(E36="","DA COMPILARE",IF(AND(E36&lt;&gt;"C",E36&lt;&gt;"NC",E36&lt;&gt;"NV",E36&lt;&gt;"NA"),"ESITO NON VALIDO",IF(AND(E36="NA",INDEX(Catalogo!$F$8:$F$237,MATCH(A36,Catalogo!$A$8:$A$237,0))=0),"NA NON AMMESSO",IF(OR(LEN(TRIM(F36))=0,LEN(TRIM(H36))=0,G36=""),"INCOMPLETO",IF(NOT(ISNUMBER(G36)),"DATA NON VALIDA",IF(OR(G36&lt;=0,G36&gt;Anagrafica!$K$8),"DATA NON VALIDA",E36))))))</f>
        <v>DA COMPILARE</v>
      </c>
      <c r="J36" s="30" t="str">
        <f>IF(I36="C","Mantenere il requisito e ripetere il controllo quando necessario.",IF(I36="NA","Esclusione motivata: riesaminare se cambia il perimetro.",IF(I36="NC",INDEX(Catalogo!$H$8:$H$237,MATCH(A36,Catalogo!$A$8:$A$237,0)),IF(I36="NV","Accertamento necessario prima della funzione interessata. "&amp;INDEX(Catalogo!$H$8:$H$237,MATCH(A36,Catalogo!$A$8:$A$237,0)),IF(I36="DA COMPILARE","Eseguire il controllo; non presumere conformità.","Integrare/correggere esito, evidenza, data e verificatore. Nessun via libera.")))))</f>
        <v>Eseguire il controllo; non presumere conformità.</v>
      </c>
      <c r="K36" s="30" t="str">
        <f>IFERROR(HYPERLINK("#'Azioni'!A"&amp;(MATCH(A36,Azioni!$A$8:$A$237,0)+7),"Apri "&amp;A36),"Apri "&amp;A36)</f>
        <v>Apri A03-06</v>
      </c>
      <c r="L36" s="30" t="str">
        <f>IF(AND(OR(I36="NC",I36="NV"),INDEX(Azioni!$O$8:$O$237,MATCH(A36,Azioni!$A$8:$A$237,0))="CHIUSA VERIFICATA"),"C dopo riesame",I36)</f>
        <v>DA COMPILARE</v>
      </c>
      <c r="M36" s="50" t="s">
        <v>271</v>
      </c>
    </row>
    <row r="37" spans="1:13" ht="72" customHeight="1">
      <c r="A37" s="49" t="s">
        <v>282</v>
      </c>
      <c r="B37" s="30" t="s">
        <v>26</v>
      </c>
      <c r="C37" s="30" t="s">
        <v>283</v>
      </c>
      <c r="D37" s="30" t="s">
        <v>234</v>
      </c>
      <c r="E37" s="38"/>
      <c r="F37" s="38"/>
      <c r="G37" s="39"/>
      <c r="H37" s="38"/>
      <c r="I37" s="30" t="str">
        <f>IF(E37="","DA COMPILARE",IF(AND(E37&lt;&gt;"C",E37&lt;&gt;"NC",E37&lt;&gt;"NV",E37&lt;&gt;"NA"),"ESITO NON VALIDO",IF(AND(E37="NA",INDEX(Catalogo!$F$8:$F$237,MATCH(A37,Catalogo!$A$8:$A$237,0))=0),"NA NON AMMESSO",IF(OR(LEN(TRIM(F37))=0,LEN(TRIM(H37))=0,G37=""),"INCOMPLETO",IF(NOT(ISNUMBER(G37)),"DATA NON VALIDA",IF(OR(G37&lt;=0,G37&gt;Anagrafica!$K$8),"DATA NON VALIDA",E37))))))</f>
        <v>DA COMPILARE</v>
      </c>
      <c r="J37" s="30" t="str">
        <f>IF(I37="C","Mantenere il requisito e ripetere il controllo quando necessario.",IF(I37="NA","Esclusione motivata: riesaminare se cambia il perimetro.",IF(I37="NC",INDEX(Catalogo!$H$8:$H$237,MATCH(A37,Catalogo!$A$8:$A$237,0)),IF(I37="NV","Accertamento necessario prima della funzione interessata. "&amp;INDEX(Catalogo!$H$8:$H$237,MATCH(A37,Catalogo!$A$8:$A$237,0)),IF(I37="DA COMPILARE","Eseguire il controllo; non presumere conformità.","Integrare/correggere esito, evidenza, data e verificatore. Nessun via libera.")))))</f>
        <v>Eseguire il controllo; non presumere conformità.</v>
      </c>
      <c r="K37" s="30" t="str">
        <f>IFERROR(HYPERLINK("#'Azioni'!A"&amp;(MATCH(A37,Azioni!$A$8:$A$237,0)+7),"Apri "&amp;A37),"Apri "&amp;A37)</f>
        <v>Apri A03-07</v>
      </c>
      <c r="L37" s="30" t="str">
        <f>IF(AND(OR(I37="NC",I37="NV"),INDEX(Azioni!$O$8:$O$237,MATCH(A37,Azioni!$A$8:$A$237,0))="CHIUSA VERIFICATA"),"C dopo riesame",I37)</f>
        <v>DA COMPILARE</v>
      </c>
      <c r="M37" s="50" t="s">
        <v>271</v>
      </c>
    </row>
    <row r="38" spans="1:13" ht="72" customHeight="1">
      <c r="A38" s="49" t="s">
        <v>284</v>
      </c>
      <c r="B38" s="30" t="s">
        <v>26</v>
      </c>
      <c r="C38" s="30" t="s">
        <v>285</v>
      </c>
      <c r="D38" s="30" t="s">
        <v>234</v>
      </c>
      <c r="E38" s="38"/>
      <c r="F38" s="38"/>
      <c r="G38" s="39"/>
      <c r="H38" s="38"/>
      <c r="I38" s="30" t="str">
        <f>IF(E38="","DA COMPILARE",IF(AND(E38&lt;&gt;"C",E38&lt;&gt;"NC",E38&lt;&gt;"NV",E38&lt;&gt;"NA"),"ESITO NON VALIDO",IF(AND(E38="NA",INDEX(Catalogo!$F$8:$F$237,MATCH(A38,Catalogo!$A$8:$A$237,0))=0),"NA NON AMMESSO",IF(OR(LEN(TRIM(F38))=0,LEN(TRIM(H38))=0,G38=""),"INCOMPLETO",IF(NOT(ISNUMBER(G38)),"DATA NON VALIDA",IF(OR(G38&lt;=0,G38&gt;Anagrafica!$K$8),"DATA NON VALIDA",E38))))))</f>
        <v>DA COMPILARE</v>
      </c>
      <c r="J38" s="30" t="str">
        <f>IF(I38="C","Mantenere il requisito e ripetere il controllo quando necessario.",IF(I38="NA","Esclusione motivata: riesaminare se cambia il perimetro.",IF(I38="NC",INDEX(Catalogo!$H$8:$H$237,MATCH(A38,Catalogo!$A$8:$A$237,0)),IF(I38="NV","Accertamento necessario prima della funzione interessata. "&amp;INDEX(Catalogo!$H$8:$H$237,MATCH(A38,Catalogo!$A$8:$A$237,0)),IF(I38="DA COMPILARE","Eseguire il controllo; non presumere conformità.","Integrare/correggere esito, evidenza, data e verificatore. Nessun via libera.")))))</f>
        <v>Eseguire il controllo; non presumere conformità.</v>
      </c>
      <c r="K38" s="30" t="str">
        <f>IFERROR(HYPERLINK("#'Azioni'!A"&amp;(MATCH(A38,Azioni!$A$8:$A$237,0)+7),"Apri "&amp;A38),"Apri "&amp;A38)</f>
        <v>Apri A03-08</v>
      </c>
      <c r="L38" s="30" t="str">
        <f>IF(AND(OR(I38="NC",I38="NV"),INDEX(Azioni!$O$8:$O$237,MATCH(A38,Azioni!$A$8:$A$237,0))="CHIUSA VERIFICATA"),"C dopo riesame",I38)</f>
        <v>DA COMPILARE</v>
      </c>
      <c r="M38" s="50" t="s">
        <v>271</v>
      </c>
    </row>
    <row r="39" spans="1:13" ht="72" customHeight="1">
      <c r="A39" s="49" t="s">
        <v>286</v>
      </c>
      <c r="B39" s="30" t="s">
        <v>28</v>
      </c>
      <c r="C39" s="30" t="s">
        <v>287</v>
      </c>
      <c r="D39" s="30" t="s">
        <v>234</v>
      </c>
      <c r="E39" s="38"/>
      <c r="F39" s="38"/>
      <c r="G39" s="39"/>
      <c r="H39" s="38"/>
      <c r="I39" s="30" t="str">
        <f>IF(E39="","DA COMPILARE",IF(AND(E39&lt;&gt;"C",E39&lt;&gt;"NC",E39&lt;&gt;"NV",E39&lt;&gt;"NA"),"ESITO NON VALIDO",IF(AND(E39="NA",INDEX(Catalogo!$F$8:$F$237,MATCH(A39,Catalogo!$A$8:$A$237,0))=0),"NA NON AMMESSO",IF(OR(LEN(TRIM(F39))=0,LEN(TRIM(H39))=0,G39=""),"INCOMPLETO",IF(NOT(ISNUMBER(G39)),"DATA NON VALIDA",IF(OR(G39&lt;=0,G39&gt;Anagrafica!$K$8),"DATA NON VALIDA",E39))))))</f>
        <v>DA COMPILARE</v>
      </c>
      <c r="J39" s="30" t="str">
        <f>IF(I39="C","Mantenere il requisito e ripetere il controllo quando necessario.",IF(I39="NA","Esclusione motivata: riesaminare se cambia il perimetro.",IF(I39="NC",INDEX(Catalogo!$H$8:$H$237,MATCH(A39,Catalogo!$A$8:$A$237,0)),IF(I39="NV","Accertamento necessario prima della funzione interessata. "&amp;INDEX(Catalogo!$H$8:$H$237,MATCH(A39,Catalogo!$A$8:$A$237,0)),IF(I39="DA COMPILARE","Eseguire il controllo; non presumere conformità.","Integrare/correggere esito, evidenza, data e verificatore. Nessun via libera.")))))</f>
        <v>Eseguire il controllo; non presumere conformità.</v>
      </c>
      <c r="K39" s="30" t="str">
        <f>IFERROR(HYPERLINK("#'Azioni'!A"&amp;(MATCH(A39,Azioni!$A$8:$A$237,0)+7),"Apri "&amp;A39),"Apri "&amp;A39)</f>
        <v>Apri A04-01</v>
      </c>
      <c r="L39" s="30" t="str">
        <f>IF(AND(OR(I39="NC",I39="NV"),INDEX(Azioni!$O$8:$O$237,MATCH(A39,Azioni!$A$8:$A$237,0))="CHIUSA VERIFICATA"),"C dopo riesame",I39)</f>
        <v>DA COMPILARE</v>
      </c>
      <c r="M39" s="50" t="s">
        <v>288</v>
      </c>
    </row>
    <row r="40" spans="1:13" ht="72" customHeight="1">
      <c r="A40" s="49" t="s">
        <v>289</v>
      </c>
      <c r="B40" s="30" t="s">
        <v>28</v>
      </c>
      <c r="C40" s="30" t="s">
        <v>290</v>
      </c>
      <c r="D40" s="30" t="s">
        <v>234</v>
      </c>
      <c r="E40" s="38"/>
      <c r="F40" s="38"/>
      <c r="G40" s="39"/>
      <c r="H40" s="38"/>
      <c r="I40" s="30" t="str">
        <f>IF(E40="","DA COMPILARE",IF(AND(E40&lt;&gt;"C",E40&lt;&gt;"NC",E40&lt;&gt;"NV",E40&lt;&gt;"NA"),"ESITO NON VALIDO",IF(AND(E40="NA",INDEX(Catalogo!$F$8:$F$237,MATCH(A40,Catalogo!$A$8:$A$237,0))=0),"NA NON AMMESSO",IF(OR(LEN(TRIM(F40))=0,LEN(TRIM(H40))=0,G40=""),"INCOMPLETO",IF(NOT(ISNUMBER(G40)),"DATA NON VALIDA",IF(OR(G40&lt;=0,G40&gt;Anagrafica!$K$8),"DATA NON VALIDA",E40))))))</f>
        <v>DA COMPILARE</v>
      </c>
      <c r="J40" s="30" t="str">
        <f>IF(I40="C","Mantenere il requisito e ripetere il controllo quando necessario.",IF(I40="NA","Esclusione motivata: riesaminare se cambia il perimetro.",IF(I40="NC",INDEX(Catalogo!$H$8:$H$237,MATCH(A40,Catalogo!$A$8:$A$237,0)),IF(I40="NV","Accertamento necessario prima della funzione interessata. "&amp;INDEX(Catalogo!$H$8:$H$237,MATCH(A40,Catalogo!$A$8:$A$237,0)),IF(I40="DA COMPILARE","Eseguire il controllo; non presumere conformità.","Integrare/correggere esito, evidenza, data e verificatore. Nessun via libera.")))))</f>
        <v>Eseguire il controllo; non presumere conformità.</v>
      </c>
      <c r="K40" s="30" t="str">
        <f>IFERROR(HYPERLINK("#'Azioni'!A"&amp;(MATCH(A40,Azioni!$A$8:$A$237,0)+7),"Apri "&amp;A40),"Apri "&amp;A40)</f>
        <v>Apri A04-02</v>
      </c>
      <c r="L40" s="30" t="str">
        <f>IF(AND(OR(I40="NC",I40="NV"),INDEX(Azioni!$O$8:$O$237,MATCH(A40,Azioni!$A$8:$A$237,0))="CHIUSA VERIFICATA"),"C dopo riesame",I40)</f>
        <v>DA COMPILARE</v>
      </c>
      <c r="M40" s="50" t="s">
        <v>288</v>
      </c>
    </row>
    <row r="41" spans="1:13" ht="72" customHeight="1">
      <c r="A41" s="49" t="s">
        <v>291</v>
      </c>
      <c r="B41" s="30" t="s">
        <v>28</v>
      </c>
      <c r="C41" s="30" t="s">
        <v>292</v>
      </c>
      <c r="D41" s="30" t="s">
        <v>234</v>
      </c>
      <c r="E41" s="38"/>
      <c r="F41" s="38"/>
      <c r="G41" s="39"/>
      <c r="H41" s="38"/>
      <c r="I41" s="30" t="str">
        <f>IF(E41="","DA COMPILARE",IF(AND(E41&lt;&gt;"C",E41&lt;&gt;"NC",E41&lt;&gt;"NV",E41&lt;&gt;"NA"),"ESITO NON VALIDO",IF(AND(E41="NA",INDEX(Catalogo!$F$8:$F$237,MATCH(A41,Catalogo!$A$8:$A$237,0))=0),"NA NON AMMESSO",IF(OR(LEN(TRIM(F41))=0,LEN(TRIM(H41))=0,G41=""),"INCOMPLETO",IF(NOT(ISNUMBER(G41)),"DATA NON VALIDA",IF(OR(G41&lt;=0,G41&gt;Anagrafica!$K$8),"DATA NON VALIDA",E41))))))</f>
        <v>DA COMPILARE</v>
      </c>
      <c r="J41" s="30" t="str">
        <f>IF(I41="C","Mantenere il requisito e ripetere il controllo quando necessario.",IF(I41="NA","Esclusione motivata: riesaminare se cambia il perimetro.",IF(I41="NC",INDEX(Catalogo!$H$8:$H$237,MATCH(A41,Catalogo!$A$8:$A$237,0)),IF(I41="NV","Accertamento necessario prima della funzione interessata. "&amp;INDEX(Catalogo!$H$8:$H$237,MATCH(A41,Catalogo!$A$8:$A$237,0)),IF(I41="DA COMPILARE","Eseguire il controllo; non presumere conformità.","Integrare/correggere esito, evidenza, data e verificatore. Nessun via libera.")))))</f>
        <v>Eseguire il controllo; non presumere conformità.</v>
      </c>
      <c r="K41" s="30" t="str">
        <f>IFERROR(HYPERLINK("#'Azioni'!A"&amp;(MATCH(A41,Azioni!$A$8:$A$237,0)+7),"Apri "&amp;A41),"Apri "&amp;A41)</f>
        <v>Apri A04-03</v>
      </c>
      <c r="L41" s="30" t="str">
        <f>IF(AND(OR(I41="NC",I41="NV"),INDEX(Azioni!$O$8:$O$237,MATCH(A41,Azioni!$A$8:$A$237,0))="CHIUSA VERIFICATA"),"C dopo riesame",I41)</f>
        <v>DA COMPILARE</v>
      </c>
      <c r="M41" s="50" t="s">
        <v>288</v>
      </c>
    </row>
    <row r="42" spans="1:13" ht="72" customHeight="1">
      <c r="A42" s="49" t="s">
        <v>293</v>
      </c>
      <c r="B42" s="30" t="s">
        <v>28</v>
      </c>
      <c r="C42" s="30" t="s">
        <v>294</v>
      </c>
      <c r="D42" s="30" t="s">
        <v>234</v>
      </c>
      <c r="E42" s="38"/>
      <c r="F42" s="38"/>
      <c r="G42" s="39"/>
      <c r="H42" s="38"/>
      <c r="I42" s="30" t="str">
        <f>IF(E42="","DA COMPILARE",IF(AND(E42&lt;&gt;"C",E42&lt;&gt;"NC",E42&lt;&gt;"NV",E42&lt;&gt;"NA"),"ESITO NON VALIDO",IF(AND(E42="NA",INDEX(Catalogo!$F$8:$F$237,MATCH(A42,Catalogo!$A$8:$A$237,0))=0),"NA NON AMMESSO",IF(OR(LEN(TRIM(F42))=0,LEN(TRIM(H42))=0,G42=""),"INCOMPLETO",IF(NOT(ISNUMBER(G42)),"DATA NON VALIDA",IF(OR(G42&lt;=0,G42&gt;Anagrafica!$K$8),"DATA NON VALIDA",E42))))))</f>
        <v>DA COMPILARE</v>
      </c>
      <c r="J42" s="30" t="str">
        <f>IF(I42="C","Mantenere il requisito e ripetere il controllo quando necessario.",IF(I42="NA","Esclusione motivata: riesaminare se cambia il perimetro.",IF(I42="NC",INDEX(Catalogo!$H$8:$H$237,MATCH(A42,Catalogo!$A$8:$A$237,0)),IF(I42="NV","Accertamento necessario prima della funzione interessata. "&amp;INDEX(Catalogo!$H$8:$H$237,MATCH(A42,Catalogo!$A$8:$A$237,0)),IF(I42="DA COMPILARE","Eseguire il controllo; non presumere conformità.","Integrare/correggere esito, evidenza, data e verificatore. Nessun via libera.")))))</f>
        <v>Eseguire il controllo; non presumere conformità.</v>
      </c>
      <c r="K42" s="30" t="str">
        <f>IFERROR(HYPERLINK("#'Azioni'!A"&amp;(MATCH(A42,Azioni!$A$8:$A$237,0)+7),"Apri "&amp;A42),"Apri "&amp;A42)</f>
        <v>Apri A04-04</v>
      </c>
      <c r="L42" s="30" t="str">
        <f>IF(AND(OR(I42="NC",I42="NV"),INDEX(Azioni!$O$8:$O$237,MATCH(A42,Azioni!$A$8:$A$237,0))="CHIUSA VERIFICATA"),"C dopo riesame",I42)</f>
        <v>DA COMPILARE</v>
      </c>
      <c r="M42" s="50" t="s">
        <v>288</v>
      </c>
    </row>
    <row r="43" spans="1:13" ht="72" customHeight="1">
      <c r="A43" s="49" t="s">
        <v>295</v>
      </c>
      <c r="B43" s="30" t="s">
        <v>28</v>
      </c>
      <c r="C43" s="30" t="s">
        <v>296</v>
      </c>
      <c r="D43" s="30" t="s">
        <v>234</v>
      </c>
      <c r="E43" s="38"/>
      <c r="F43" s="38"/>
      <c r="G43" s="39"/>
      <c r="H43" s="38"/>
      <c r="I43" s="30" t="str">
        <f>IF(E43="","DA COMPILARE",IF(AND(E43&lt;&gt;"C",E43&lt;&gt;"NC",E43&lt;&gt;"NV",E43&lt;&gt;"NA"),"ESITO NON VALIDO",IF(AND(E43="NA",INDEX(Catalogo!$F$8:$F$237,MATCH(A43,Catalogo!$A$8:$A$237,0))=0),"NA NON AMMESSO",IF(OR(LEN(TRIM(F43))=0,LEN(TRIM(H43))=0,G43=""),"INCOMPLETO",IF(NOT(ISNUMBER(G43)),"DATA NON VALIDA",IF(OR(G43&lt;=0,G43&gt;Anagrafica!$K$8),"DATA NON VALIDA",E43))))))</f>
        <v>DA COMPILARE</v>
      </c>
      <c r="J43" s="30" t="str">
        <f>IF(I43="C","Mantenere il requisito e ripetere il controllo quando necessario.",IF(I43="NA","Esclusione motivata: riesaminare se cambia il perimetro.",IF(I43="NC",INDEX(Catalogo!$H$8:$H$237,MATCH(A43,Catalogo!$A$8:$A$237,0)),IF(I43="NV","Accertamento necessario prima della funzione interessata. "&amp;INDEX(Catalogo!$H$8:$H$237,MATCH(A43,Catalogo!$A$8:$A$237,0)),IF(I43="DA COMPILARE","Eseguire il controllo; non presumere conformità.","Integrare/correggere esito, evidenza, data e verificatore. Nessun via libera.")))))</f>
        <v>Eseguire il controllo; non presumere conformità.</v>
      </c>
      <c r="K43" s="30" t="str">
        <f>IFERROR(HYPERLINK("#'Azioni'!A"&amp;(MATCH(A43,Azioni!$A$8:$A$237,0)+7),"Apri "&amp;A43),"Apri "&amp;A43)</f>
        <v>Apri A04-05</v>
      </c>
      <c r="L43" s="30" t="str">
        <f>IF(AND(OR(I43="NC",I43="NV"),INDEX(Azioni!$O$8:$O$237,MATCH(A43,Azioni!$A$8:$A$237,0))="CHIUSA VERIFICATA"),"C dopo riesame",I43)</f>
        <v>DA COMPILARE</v>
      </c>
      <c r="M43" s="50" t="s">
        <v>288</v>
      </c>
    </row>
    <row r="44" spans="1:13" ht="72" customHeight="1">
      <c r="A44" s="49" t="s">
        <v>297</v>
      </c>
      <c r="B44" s="30" t="s">
        <v>28</v>
      </c>
      <c r="C44" s="30" t="s">
        <v>298</v>
      </c>
      <c r="D44" s="30" t="s">
        <v>234</v>
      </c>
      <c r="E44" s="38"/>
      <c r="F44" s="38"/>
      <c r="G44" s="39"/>
      <c r="H44" s="38"/>
      <c r="I44" s="30" t="str">
        <f>IF(E44="","DA COMPILARE",IF(AND(E44&lt;&gt;"C",E44&lt;&gt;"NC",E44&lt;&gt;"NV",E44&lt;&gt;"NA"),"ESITO NON VALIDO",IF(AND(E44="NA",INDEX(Catalogo!$F$8:$F$237,MATCH(A44,Catalogo!$A$8:$A$237,0))=0),"NA NON AMMESSO",IF(OR(LEN(TRIM(F44))=0,LEN(TRIM(H44))=0,G44=""),"INCOMPLETO",IF(NOT(ISNUMBER(G44)),"DATA NON VALIDA",IF(OR(G44&lt;=0,G44&gt;Anagrafica!$K$8),"DATA NON VALIDA",E44))))))</f>
        <v>DA COMPILARE</v>
      </c>
      <c r="J44" s="30" t="str">
        <f>IF(I44="C","Mantenere il requisito e ripetere il controllo quando necessario.",IF(I44="NA","Esclusione motivata: riesaminare se cambia il perimetro.",IF(I44="NC",INDEX(Catalogo!$H$8:$H$237,MATCH(A44,Catalogo!$A$8:$A$237,0)),IF(I44="NV","Accertamento necessario prima della funzione interessata. "&amp;INDEX(Catalogo!$H$8:$H$237,MATCH(A44,Catalogo!$A$8:$A$237,0)),IF(I44="DA COMPILARE","Eseguire il controllo; non presumere conformità.","Integrare/correggere esito, evidenza, data e verificatore. Nessun via libera.")))))</f>
        <v>Eseguire il controllo; non presumere conformità.</v>
      </c>
      <c r="K44" s="30" t="str">
        <f>IFERROR(HYPERLINK("#'Azioni'!A"&amp;(MATCH(A44,Azioni!$A$8:$A$237,0)+7),"Apri "&amp;A44),"Apri "&amp;A44)</f>
        <v>Apri A04-06</v>
      </c>
      <c r="L44" s="30" t="str">
        <f>IF(AND(OR(I44="NC",I44="NV"),INDEX(Azioni!$O$8:$O$237,MATCH(A44,Azioni!$A$8:$A$237,0))="CHIUSA VERIFICATA"),"C dopo riesame",I44)</f>
        <v>DA COMPILARE</v>
      </c>
      <c r="M44" s="50" t="s">
        <v>288</v>
      </c>
    </row>
    <row r="45" spans="1:13" ht="72" customHeight="1">
      <c r="A45" s="49" t="s">
        <v>299</v>
      </c>
      <c r="B45" s="30" t="s">
        <v>28</v>
      </c>
      <c r="C45" s="30" t="s">
        <v>300</v>
      </c>
      <c r="D45" s="30" t="s">
        <v>234</v>
      </c>
      <c r="E45" s="38"/>
      <c r="F45" s="38"/>
      <c r="G45" s="39"/>
      <c r="H45" s="38"/>
      <c r="I45" s="30" t="str">
        <f>IF(E45="","DA COMPILARE",IF(AND(E45&lt;&gt;"C",E45&lt;&gt;"NC",E45&lt;&gt;"NV",E45&lt;&gt;"NA"),"ESITO NON VALIDO",IF(AND(E45="NA",INDEX(Catalogo!$F$8:$F$237,MATCH(A45,Catalogo!$A$8:$A$237,0))=0),"NA NON AMMESSO",IF(OR(LEN(TRIM(F45))=0,LEN(TRIM(H45))=0,G45=""),"INCOMPLETO",IF(NOT(ISNUMBER(G45)),"DATA NON VALIDA",IF(OR(G45&lt;=0,G45&gt;Anagrafica!$K$8),"DATA NON VALIDA",E45))))))</f>
        <v>DA COMPILARE</v>
      </c>
      <c r="J45" s="30" t="str">
        <f>IF(I45="C","Mantenere il requisito e ripetere il controllo quando necessario.",IF(I45="NA","Esclusione motivata: riesaminare se cambia il perimetro.",IF(I45="NC",INDEX(Catalogo!$H$8:$H$237,MATCH(A45,Catalogo!$A$8:$A$237,0)),IF(I45="NV","Accertamento necessario prima della funzione interessata. "&amp;INDEX(Catalogo!$H$8:$H$237,MATCH(A45,Catalogo!$A$8:$A$237,0)),IF(I45="DA COMPILARE","Eseguire il controllo; non presumere conformità.","Integrare/correggere esito, evidenza, data e verificatore. Nessun via libera.")))))</f>
        <v>Eseguire il controllo; non presumere conformità.</v>
      </c>
      <c r="K45" s="30" t="str">
        <f>IFERROR(HYPERLINK("#'Azioni'!A"&amp;(MATCH(A45,Azioni!$A$8:$A$237,0)+7),"Apri "&amp;A45),"Apri "&amp;A45)</f>
        <v>Apri A04-07</v>
      </c>
      <c r="L45" s="30" t="str">
        <f>IF(AND(OR(I45="NC",I45="NV"),INDEX(Azioni!$O$8:$O$237,MATCH(A45,Azioni!$A$8:$A$237,0))="CHIUSA VERIFICATA"),"C dopo riesame",I45)</f>
        <v>DA COMPILARE</v>
      </c>
      <c r="M45" s="50" t="s">
        <v>288</v>
      </c>
    </row>
    <row r="46" spans="1:13" ht="72" customHeight="1">
      <c r="A46" s="49" t="s">
        <v>301</v>
      </c>
      <c r="B46" s="30" t="s">
        <v>28</v>
      </c>
      <c r="C46" s="30" t="s">
        <v>302</v>
      </c>
      <c r="D46" s="30" t="s">
        <v>234</v>
      </c>
      <c r="E46" s="38"/>
      <c r="F46" s="38"/>
      <c r="G46" s="39"/>
      <c r="H46" s="38"/>
      <c r="I46" s="30" t="str">
        <f>IF(E46="","DA COMPILARE",IF(AND(E46&lt;&gt;"C",E46&lt;&gt;"NC",E46&lt;&gt;"NV",E46&lt;&gt;"NA"),"ESITO NON VALIDO",IF(AND(E46="NA",INDEX(Catalogo!$F$8:$F$237,MATCH(A46,Catalogo!$A$8:$A$237,0))=0),"NA NON AMMESSO",IF(OR(LEN(TRIM(F46))=0,LEN(TRIM(H46))=0,G46=""),"INCOMPLETO",IF(NOT(ISNUMBER(G46)),"DATA NON VALIDA",IF(OR(G46&lt;=0,G46&gt;Anagrafica!$K$8),"DATA NON VALIDA",E46))))))</f>
        <v>DA COMPILARE</v>
      </c>
      <c r="J46" s="30" t="str">
        <f>IF(I46="C","Mantenere il requisito e ripetere il controllo quando necessario.",IF(I46="NA","Esclusione motivata: riesaminare se cambia il perimetro.",IF(I46="NC",INDEX(Catalogo!$H$8:$H$237,MATCH(A46,Catalogo!$A$8:$A$237,0)),IF(I46="NV","Accertamento necessario prima della funzione interessata. "&amp;INDEX(Catalogo!$H$8:$H$237,MATCH(A46,Catalogo!$A$8:$A$237,0)),IF(I46="DA COMPILARE","Eseguire il controllo; non presumere conformità.","Integrare/correggere esito, evidenza, data e verificatore. Nessun via libera.")))))</f>
        <v>Eseguire il controllo; non presumere conformità.</v>
      </c>
      <c r="K46" s="30" t="str">
        <f>IFERROR(HYPERLINK("#'Azioni'!A"&amp;(MATCH(A46,Azioni!$A$8:$A$237,0)+7),"Apri "&amp;A46),"Apri "&amp;A46)</f>
        <v>Apri A04-08</v>
      </c>
      <c r="L46" s="30" t="str">
        <f>IF(AND(OR(I46="NC",I46="NV"),INDEX(Azioni!$O$8:$O$237,MATCH(A46,Azioni!$A$8:$A$237,0))="CHIUSA VERIFICATA"),"C dopo riesame",I46)</f>
        <v>DA COMPILARE</v>
      </c>
      <c r="M46" s="50" t="s">
        <v>288</v>
      </c>
    </row>
    <row r="47" spans="1:13" ht="72" customHeight="1">
      <c r="A47" s="49" t="s">
        <v>303</v>
      </c>
      <c r="B47" s="30" t="s">
        <v>28</v>
      </c>
      <c r="C47" s="30" t="s">
        <v>304</v>
      </c>
      <c r="D47" s="30" t="s">
        <v>234</v>
      </c>
      <c r="E47" s="38"/>
      <c r="F47" s="38"/>
      <c r="G47" s="39"/>
      <c r="H47" s="38"/>
      <c r="I47" s="30" t="str">
        <f>IF(E47="","DA COMPILARE",IF(AND(E47&lt;&gt;"C",E47&lt;&gt;"NC",E47&lt;&gt;"NV",E47&lt;&gt;"NA"),"ESITO NON VALIDO",IF(AND(E47="NA",INDEX(Catalogo!$F$8:$F$237,MATCH(A47,Catalogo!$A$8:$A$237,0))=0),"NA NON AMMESSO",IF(OR(LEN(TRIM(F47))=0,LEN(TRIM(H47))=0,G47=""),"INCOMPLETO",IF(NOT(ISNUMBER(G47)),"DATA NON VALIDA",IF(OR(G47&lt;=0,G47&gt;Anagrafica!$K$8),"DATA NON VALIDA",E47))))))</f>
        <v>DA COMPILARE</v>
      </c>
      <c r="J47" s="30" t="str">
        <f>IF(I47="C","Mantenere il requisito e ripetere il controllo quando necessario.",IF(I47="NA","Esclusione motivata: riesaminare se cambia il perimetro.",IF(I47="NC",INDEX(Catalogo!$H$8:$H$237,MATCH(A47,Catalogo!$A$8:$A$237,0)),IF(I47="NV","Accertamento necessario prima della funzione interessata. "&amp;INDEX(Catalogo!$H$8:$H$237,MATCH(A47,Catalogo!$A$8:$A$237,0)),IF(I47="DA COMPILARE","Eseguire il controllo; non presumere conformità.","Integrare/correggere esito, evidenza, data e verificatore. Nessun via libera.")))))</f>
        <v>Eseguire il controllo; non presumere conformità.</v>
      </c>
      <c r="K47" s="30" t="str">
        <f>IFERROR(HYPERLINK("#'Azioni'!A"&amp;(MATCH(A47,Azioni!$A$8:$A$237,0)+7),"Apri "&amp;A47),"Apri "&amp;A47)</f>
        <v>Apri A04-09</v>
      </c>
      <c r="L47" s="30" t="str">
        <f>IF(AND(OR(I47="NC",I47="NV"),INDEX(Azioni!$O$8:$O$237,MATCH(A47,Azioni!$A$8:$A$237,0))="CHIUSA VERIFICATA"),"C dopo riesame",I47)</f>
        <v>DA COMPILARE</v>
      </c>
      <c r="M47" s="50" t="s">
        <v>288</v>
      </c>
    </row>
    <row r="48" spans="1:13" ht="72" customHeight="1">
      <c r="A48" s="49" t="s">
        <v>305</v>
      </c>
      <c r="B48" s="30" t="s">
        <v>28</v>
      </c>
      <c r="C48" s="30" t="s">
        <v>306</v>
      </c>
      <c r="D48" s="30" t="s">
        <v>234</v>
      </c>
      <c r="E48" s="38"/>
      <c r="F48" s="38"/>
      <c r="G48" s="39"/>
      <c r="H48" s="38"/>
      <c r="I48" s="30" t="str">
        <f>IF(E48="","DA COMPILARE",IF(AND(E48&lt;&gt;"C",E48&lt;&gt;"NC",E48&lt;&gt;"NV",E48&lt;&gt;"NA"),"ESITO NON VALIDO",IF(AND(E48="NA",INDEX(Catalogo!$F$8:$F$237,MATCH(A48,Catalogo!$A$8:$A$237,0))=0),"NA NON AMMESSO",IF(OR(LEN(TRIM(F48))=0,LEN(TRIM(H48))=0,G48=""),"INCOMPLETO",IF(NOT(ISNUMBER(G48)),"DATA NON VALIDA",IF(OR(G48&lt;=0,G48&gt;Anagrafica!$K$8),"DATA NON VALIDA",E48))))))</f>
        <v>DA COMPILARE</v>
      </c>
      <c r="J48" s="30" t="str">
        <f>IF(I48="C","Mantenere il requisito e ripetere il controllo quando necessario.",IF(I48="NA","Esclusione motivata: riesaminare se cambia il perimetro.",IF(I48="NC",INDEX(Catalogo!$H$8:$H$237,MATCH(A48,Catalogo!$A$8:$A$237,0)),IF(I48="NV","Accertamento necessario prima della funzione interessata. "&amp;INDEX(Catalogo!$H$8:$H$237,MATCH(A48,Catalogo!$A$8:$A$237,0)),IF(I48="DA COMPILARE","Eseguire il controllo; non presumere conformità.","Integrare/correggere esito, evidenza, data e verificatore. Nessun via libera.")))))</f>
        <v>Eseguire il controllo; non presumere conformità.</v>
      </c>
      <c r="K48" s="30" t="str">
        <f>IFERROR(HYPERLINK("#'Azioni'!A"&amp;(MATCH(A48,Azioni!$A$8:$A$237,0)+7),"Apri "&amp;A48),"Apri "&amp;A48)</f>
        <v>Apri A04-10</v>
      </c>
      <c r="L48" s="30" t="str">
        <f>IF(AND(OR(I48="NC",I48="NV"),INDEX(Azioni!$O$8:$O$237,MATCH(A48,Azioni!$A$8:$A$237,0))="CHIUSA VERIFICATA"),"C dopo riesame",I48)</f>
        <v>DA COMPILARE</v>
      </c>
      <c r="M48" s="50" t="s">
        <v>288</v>
      </c>
    </row>
    <row r="49" spans="1:13" ht="72" customHeight="1">
      <c r="A49" s="49" t="s">
        <v>307</v>
      </c>
      <c r="B49" s="30" t="s">
        <v>28</v>
      </c>
      <c r="C49" s="30" t="s">
        <v>308</v>
      </c>
      <c r="D49" s="30" t="s">
        <v>234</v>
      </c>
      <c r="E49" s="38"/>
      <c r="F49" s="38"/>
      <c r="G49" s="39"/>
      <c r="H49" s="38"/>
      <c r="I49" s="30" t="str">
        <f>IF(E49="","DA COMPILARE",IF(AND(E49&lt;&gt;"C",E49&lt;&gt;"NC",E49&lt;&gt;"NV",E49&lt;&gt;"NA"),"ESITO NON VALIDO",IF(AND(E49="NA",INDEX(Catalogo!$F$8:$F$237,MATCH(A49,Catalogo!$A$8:$A$237,0))=0),"NA NON AMMESSO",IF(OR(LEN(TRIM(F49))=0,LEN(TRIM(H49))=0,G49=""),"INCOMPLETO",IF(NOT(ISNUMBER(G49)),"DATA NON VALIDA",IF(OR(G49&lt;=0,G49&gt;Anagrafica!$K$8),"DATA NON VALIDA",E49))))))</f>
        <v>DA COMPILARE</v>
      </c>
      <c r="J49" s="30" t="str">
        <f>IF(I49="C","Mantenere il requisito e ripetere il controllo quando necessario.",IF(I49="NA","Esclusione motivata: riesaminare se cambia il perimetro.",IF(I49="NC",INDEX(Catalogo!$H$8:$H$237,MATCH(A49,Catalogo!$A$8:$A$237,0)),IF(I49="NV","Accertamento necessario prima della funzione interessata. "&amp;INDEX(Catalogo!$H$8:$H$237,MATCH(A49,Catalogo!$A$8:$A$237,0)),IF(I49="DA COMPILARE","Eseguire il controllo; non presumere conformità.","Integrare/correggere esito, evidenza, data e verificatore. Nessun via libera.")))))</f>
        <v>Eseguire il controllo; non presumere conformità.</v>
      </c>
      <c r="K49" s="30" t="str">
        <f>IFERROR(HYPERLINK("#'Azioni'!A"&amp;(MATCH(A49,Azioni!$A$8:$A$237,0)+7),"Apri "&amp;A49),"Apri "&amp;A49)</f>
        <v>Apri A04-11</v>
      </c>
      <c r="L49" s="30" t="str">
        <f>IF(AND(OR(I49="NC",I49="NV"),INDEX(Azioni!$O$8:$O$237,MATCH(A49,Azioni!$A$8:$A$237,0))="CHIUSA VERIFICATA"),"C dopo riesame",I49)</f>
        <v>DA COMPILARE</v>
      </c>
      <c r="M49" s="50" t="s">
        <v>288</v>
      </c>
    </row>
    <row r="50" spans="1:13" ht="72" customHeight="1">
      <c r="A50" s="49" t="s">
        <v>309</v>
      </c>
      <c r="B50" s="30" t="s">
        <v>28</v>
      </c>
      <c r="C50" s="30" t="s">
        <v>310</v>
      </c>
      <c r="D50" s="30" t="s">
        <v>234</v>
      </c>
      <c r="E50" s="38"/>
      <c r="F50" s="38"/>
      <c r="G50" s="39"/>
      <c r="H50" s="38"/>
      <c r="I50" s="30" t="str">
        <f>IF(E50="","DA COMPILARE",IF(AND(E50&lt;&gt;"C",E50&lt;&gt;"NC",E50&lt;&gt;"NV",E50&lt;&gt;"NA"),"ESITO NON VALIDO",IF(AND(E50="NA",INDEX(Catalogo!$F$8:$F$237,MATCH(A50,Catalogo!$A$8:$A$237,0))=0),"NA NON AMMESSO",IF(OR(LEN(TRIM(F50))=0,LEN(TRIM(H50))=0,G50=""),"INCOMPLETO",IF(NOT(ISNUMBER(G50)),"DATA NON VALIDA",IF(OR(G50&lt;=0,G50&gt;Anagrafica!$K$8),"DATA NON VALIDA",E50))))))</f>
        <v>DA COMPILARE</v>
      </c>
      <c r="J50" s="30" t="str">
        <f>IF(I50="C","Mantenere il requisito e ripetere il controllo quando necessario.",IF(I50="NA","Esclusione motivata: riesaminare se cambia il perimetro.",IF(I50="NC",INDEX(Catalogo!$H$8:$H$237,MATCH(A50,Catalogo!$A$8:$A$237,0)),IF(I50="NV","Accertamento necessario prima della funzione interessata. "&amp;INDEX(Catalogo!$H$8:$H$237,MATCH(A50,Catalogo!$A$8:$A$237,0)),IF(I50="DA COMPILARE","Eseguire il controllo; non presumere conformità.","Integrare/correggere esito, evidenza, data e verificatore. Nessun via libera.")))))</f>
        <v>Eseguire il controllo; non presumere conformità.</v>
      </c>
      <c r="K50" s="30" t="str">
        <f>IFERROR(HYPERLINK("#'Azioni'!A"&amp;(MATCH(A50,Azioni!$A$8:$A$237,0)+7),"Apri "&amp;A50),"Apri "&amp;A50)</f>
        <v>Apri A04-12</v>
      </c>
      <c r="L50" s="30" t="str">
        <f>IF(AND(OR(I50="NC",I50="NV"),INDEX(Azioni!$O$8:$O$237,MATCH(A50,Azioni!$A$8:$A$237,0))="CHIUSA VERIFICATA"),"C dopo riesame",I50)</f>
        <v>DA COMPILARE</v>
      </c>
      <c r="M50" s="50" t="s">
        <v>288</v>
      </c>
    </row>
    <row r="51" spans="1:13" ht="72" customHeight="1">
      <c r="A51" s="49" t="s">
        <v>311</v>
      </c>
      <c r="B51" s="30" t="s">
        <v>28</v>
      </c>
      <c r="C51" s="30" t="s">
        <v>312</v>
      </c>
      <c r="D51" s="30" t="s">
        <v>234</v>
      </c>
      <c r="E51" s="38"/>
      <c r="F51" s="38"/>
      <c r="G51" s="39"/>
      <c r="H51" s="38"/>
      <c r="I51" s="30" t="str">
        <f>IF(E51="","DA COMPILARE",IF(AND(E51&lt;&gt;"C",E51&lt;&gt;"NC",E51&lt;&gt;"NV",E51&lt;&gt;"NA"),"ESITO NON VALIDO",IF(AND(E51="NA",INDEX(Catalogo!$F$8:$F$237,MATCH(A51,Catalogo!$A$8:$A$237,0))=0),"NA NON AMMESSO",IF(OR(LEN(TRIM(F51))=0,LEN(TRIM(H51))=0,G51=""),"INCOMPLETO",IF(NOT(ISNUMBER(G51)),"DATA NON VALIDA",IF(OR(G51&lt;=0,G51&gt;Anagrafica!$K$8),"DATA NON VALIDA",E51))))))</f>
        <v>DA COMPILARE</v>
      </c>
      <c r="J51" s="30" t="str">
        <f>IF(I51="C","Mantenere il requisito e ripetere il controllo quando necessario.",IF(I51="NA","Esclusione motivata: riesaminare se cambia il perimetro.",IF(I51="NC",INDEX(Catalogo!$H$8:$H$237,MATCH(A51,Catalogo!$A$8:$A$237,0)),IF(I51="NV","Accertamento necessario prima della funzione interessata. "&amp;INDEX(Catalogo!$H$8:$H$237,MATCH(A51,Catalogo!$A$8:$A$237,0)),IF(I51="DA COMPILARE","Eseguire il controllo; non presumere conformità.","Integrare/correggere esito, evidenza, data e verificatore. Nessun via libera.")))))</f>
        <v>Eseguire il controllo; non presumere conformità.</v>
      </c>
      <c r="K51" s="30" t="str">
        <f>IFERROR(HYPERLINK("#'Azioni'!A"&amp;(MATCH(A51,Azioni!$A$8:$A$237,0)+7),"Apri "&amp;A51),"Apri "&amp;A51)</f>
        <v>Apri A04-13</v>
      </c>
      <c r="L51" s="30" t="str">
        <f>IF(AND(OR(I51="NC",I51="NV"),INDEX(Azioni!$O$8:$O$237,MATCH(A51,Azioni!$A$8:$A$237,0))="CHIUSA VERIFICATA"),"C dopo riesame",I51)</f>
        <v>DA COMPILARE</v>
      </c>
      <c r="M51" s="50" t="s">
        <v>288</v>
      </c>
    </row>
    <row r="52" spans="1:13" ht="72" customHeight="1">
      <c r="A52" s="49" t="s">
        <v>313</v>
      </c>
      <c r="B52" s="30" t="s">
        <v>28</v>
      </c>
      <c r="C52" s="30" t="s">
        <v>314</v>
      </c>
      <c r="D52" s="30" t="s">
        <v>234</v>
      </c>
      <c r="E52" s="38"/>
      <c r="F52" s="38"/>
      <c r="G52" s="39"/>
      <c r="H52" s="38"/>
      <c r="I52" s="30" t="str">
        <f>IF(E52="","DA COMPILARE",IF(AND(E52&lt;&gt;"C",E52&lt;&gt;"NC",E52&lt;&gt;"NV",E52&lt;&gt;"NA"),"ESITO NON VALIDO",IF(AND(E52="NA",INDEX(Catalogo!$F$8:$F$237,MATCH(A52,Catalogo!$A$8:$A$237,0))=0),"NA NON AMMESSO",IF(OR(LEN(TRIM(F52))=0,LEN(TRIM(H52))=0,G52=""),"INCOMPLETO",IF(NOT(ISNUMBER(G52)),"DATA NON VALIDA",IF(OR(G52&lt;=0,G52&gt;Anagrafica!$K$8),"DATA NON VALIDA",E52))))))</f>
        <v>DA COMPILARE</v>
      </c>
      <c r="J52" s="30" t="str">
        <f>IF(I52="C","Mantenere il requisito e ripetere il controllo quando necessario.",IF(I52="NA","Esclusione motivata: riesaminare se cambia il perimetro.",IF(I52="NC",INDEX(Catalogo!$H$8:$H$237,MATCH(A52,Catalogo!$A$8:$A$237,0)),IF(I52="NV","Accertamento necessario prima della funzione interessata. "&amp;INDEX(Catalogo!$H$8:$H$237,MATCH(A52,Catalogo!$A$8:$A$237,0)),IF(I52="DA COMPILARE","Eseguire il controllo; non presumere conformità.","Integrare/correggere esito, evidenza, data e verificatore. Nessun via libera.")))))</f>
        <v>Eseguire il controllo; non presumere conformità.</v>
      </c>
      <c r="K52" s="30" t="str">
        <f>IFERROR(HYPERLINK("#'Azioni'!A"&amp;(MATCH(A52,Azioni!$A$8:$A$237,0)+7),"Apri "&amp;A52),"Apri "&amp;A52)</f>
        <v>Apri A04-14</v>
      </c>
      <c r="L52" s="30" t="str">
        <f>IF(AND(OR(I52="NC",I52="NV"),INDEX(Azioni!$O$8:$O$237,MATCH(A52,Azioni!$A$8:$A$237,0))="CHIUSA VERIFICATA"),"C dopo riesame",I52)</f>
        <v>DA COMPILARE</v>
      </c>
      <c r="M52" s="50" t="s">
        <v>288</v>
      </c>
    </row>
    <row r="53" spans="1:13" ht="72" customHeight="1">
      <c r="A53" s="49" t="s">
        <v>315</v>
      </c>
      <c r="B53" s="30" t="s">
        <v>28</v>
      </c>
      <c r="C53" s="30" t="s">
        <v>316</v>
      </c>
      <c r="D53" s="30" t="s">
        <v>234</v>
      </c>
      <c r="E53" s="38"/>
      <c r="F53" s="38"/>
      <c r="G53" s="39"/>
      <c r="H53" s="38"/>
      <c r="I53" s="30" t="str">
        <f>IF(E53="","DA COMPILARE",IF(AND(E53&lt;&gt;"C",E53&lt;&gt;"NC",E53&lt;&gt;"NV",E53&lt;&gt;"NA"),"ESITO NON VALIDO",IF(AND(E53="NA",INDEX(Catalogo!$F$8:$F$237,MATCH(A53,Catalogo!$A$8:$A$237,0))=0),"NA NON AMMESSO",IF(OR(LEN(TRIM(F53))=0,LEN(TRIM(H53))=0,G53=""),"INCOMPLETO",IF(NOT(ISNUMBER(G53)),"DATA NON VALIDA",IF(OR(G53&lt;=0,G53&gt;Anagrafica!$K$8),"DATA NON VALIDA",E53))))))</f>
        <v>DA COMPILARE</v>
      </c>
      <c r="J53" s="30" t="str">
        <f>IF(I53="C","Mantenere il requisito e ripetere il controllo quando necessario.",IF(I53="NA","Esclusione motivata: riesaminare se cambia il perimetro.",IF(I53="NC",INDEX(Catalogo!$H$8:$H$237,MATCH(A53,Catalogo!$A$8:$A$237,0)),IF(I53="NV","Accertamento necessario prima della funzione interessata. "&amp;INDEX(Catalogo!$H$8:$H$237,MATCH(A53,Catalogo!$A$8:$A$237,0)),IF(I53="DA COMPILARE","Eseguire il controllo; non presumere conformità.","Integrare/correggere esito, evidenza, data e verificatore. Nessun via libera.")))))</f>
        <v>Eseguire il controllo; non presumere conformità.</v>
      </c>
      <c r="K53" s="30" t="str">
        <f>IFERROR(HYPERLINK("#'Azioni'!A"&amp;(MATCH(A53,Azioni!$A$8:$A$237,0)+7),"Apri "&amp;A53),"Apri "&amp;A53)</f>
        <v>Apri A04-15</v>
      </c>
      <c r="L53" s="30" t="str">
        <f>IF(AND(OR(I53="NC",I53="NV"),INDEX(Azioni!$O$8:$O$237,MATCH(A53,Azioni!$A$8:$A$237,0))="CHIUSA VERIFICATA"),"C dopo riesame",I53)</f>
        <v>DA COMPILARE</v>
      </c>
      <c r="M53" s="50" t="s">
        <v>317</v>
      </c>
    </row>
    <row r="54" spans="1:13" ht="72" customHeight="1">
      <c r="A54" s="49" t="s">
        <v>318</v>
      </c>
      <c r="B54" s="30" t="s">
        <v>30</v>
      </c>
      <c r="C54" s="30" t="s">
        <v>319</v>
      </c>
      <c r="D54" s="30" t="s">
        <v>234</v>
      </c>
      <c r="E54" s="38"/>
      <c r="F54" s="38"/>
      <c r="G54" s="39"/>
      <c r="H54" s="38"/>
      <c r="I54" s="30" t="str">
        <f>IF(E54="","DA COMPILARE",IF(AND(E54&lt;&gt;"C",E54&lt;&gt;"NC",E54&lt;&gt;"NV",E54&lt;&gt;"NA"),"ESITO NON VALIDO",IF(AND(E54="NA",INDEX(Catalogo!$F$8:$F$237,MATCH(A54,Catalogo!$A$8:$A$237,0))=0),"NA NON AMMESSO",IF(OR(LEN(TRIM(F54))=0,LEN(TRIM(H54))=0,G54=""),"INCOMPLETO",IF(NOT(ISNUMBER(G54)),"DATA NON VALIDA",IF(OR(G54&lt;=0,G54&gt;Anagrafica!$K$8),"DATA NON VALIDA",E54))))))</f>
        <v>DA COMPILARE</v>
      </c>
      <c r="J54" s="30" t="str">
        <f>IF(I54="C","Mantenere il requisito e ripetere il controllo quando necessario.",IF(I54="NA","Esclusione motivata: riesaminare se cambia il perimetro.",IF(I54="NC",INDEX(Catalogo!$H$8:$H$237,MATCH(A54,Catalogo!$A$8:$A$237,0)),IF(I54="NV","Accertamento necessario prima della funzione interessata. "&amp;INDEX(Catalogo!$H$8:$H$237,MATCH(A54,Catalogo!$A$8:$A$237,0)),IF(I54="DA COMPILARE","Eseguire il controllo; non presumere conformità.","Integrare/correggere esito, evidenza, data e verificatore. Nessun via libera.")))))</f>
        <v>Eseguire il controllo; non presumere conformità.</v>
      </c>
      <c r="K54" s="30" t="str">
        <f>IFERROR(HYPERLINK("#'Azioni'!A"&amp;(MATCH(A54,Azioni!$A$8:$A$237,0)+7),"Apri "&amp;A54),"Apri "&amp;A54)</f>
        <v>Apri A05-01</v>
      </c>
      <c r="L54" s="30" t="str">
        <f>IF(AND(OR(I54="NC",I54="NV"),INDEX(Azioni!$O$8:$O$237,MATCH(A54,Azioni!$A$8:$A$237,0))="CHIUSA VERIFICATA"),"C dopo riesame",I54)</f>
        <v>DA COMPILARE</v>
      </c>
      <c r="M54" s="50" t="s">
        <v>320</v>
      </c>
    </row>
    <row r="55" spans="1:13" ht="72" customHeight="1">
      <c r="A55" s="49" t="s">
        <v>321</v>
      </c>
      <c r="B55" s="30" t="s">
        <v>30</v>
      </c>
      <c r="C55" s="30" t="s">
        <v>322</v>
      </c>
      <c r="D55" s="30" t="s">
        <v>234</v>
      </c>
      <c r="E55" s="38"/>
      <c r="F55" s="38"/>
      <c r="G55" s="39"/>
      <c r="H55" s="38"/>
      <c r="I55" s="30" t="str">
        <f>IF(E55="","DA COMPILARE",IF(AND(E55&lt;&gt;"C",E55&lt;&gt;"NC",E55&lt;&gt;"NV",E55&lt;&gt;"NA"),"ESITO NON VALIDO",IF(AND(E55="NA",INDEX(Catalogo!$F$8:$F$237,MATCH(A55,Catalogo!$A$8:$A$237,0))=0),"NA NON AMMESSO",IF(OR(LEN(TRIM(F55))=0,LEN(TRIM(H55))=0,G55=""),"INCOMPLETO",IF(NOT(ISNUMBER(G55)),"DATA NON VALIDA",IF(OR(G55&lt;=0,G55&gt;Anagrafica!$K$8),"DATA NON VALIDA",E55))))))</f>
        <v>DA COMPILARE</v>
      </c>
      <c r="J55" s="30" t="str">
        <f>IF(I55="C","Mantenere il requisito e ripetere il controllo quando necessario.",IF(I55="NA","Esclusione motivata: riesaminare se cambia il perimetro.",IF(I55="NC",INDEX(Catalogo!$H$8:$H$237,MATCH(A55,Catalogo!$A$8:$A$237,0)),IF(I55="NV","Accertamento necessario prima della funzione interessata. "&amp;INDEX(Catalogo!$H$8:$H$237,MATCH(A55,Catalogo!$A$8:$A$237,0)),IF(I55="DA COMPILARE","Eseguire il controllo; non presumere conformità.","Integrare/correggere esito, evidenza, data e verificatore. Nessun via libera.")))))</f>
        <v>Eseguire il controllo; non presumere conformità.</v>
      </c>
      <c r="K55" s="30" t="str">
        <f>IFERROR(HYPERLINK("#'Azioni'!A"&amp;(MATCH(A55,Azioni!$A$8:$A$237,0)+7),"Apri "&amp;A55),"Apri "&amp;A55)</f>
        <v>Apri A05-02</v>
      </c>
      <c r="L55" s="30" t="str">
        <f>IF(AND(OR(I55="NC",I55="NV"),INDEX(Azioni!$O$8:$O$237,MATCH(A55,Azioni!$A$8:$A$237,0))="CHIUSA VERIFICATA"),"C dopo riesame",I55)</f>
        <v>DA COMPILARE</v>
      </c>
      <c r="M55" s="50" t="s">
        <v>320</v>
      </c>
    </row>
    <row r="56" spans="1:13" ht="72" customHeight="1">
      <c r="A56" s="49" t="s">
        <v>323</v>
      </c>
      <c r="B56" s="30" t="s">
        <v>30</v>
      </c>
      <c r="C56" s="30" t="s">
        <v>324</v>
      </c>
      <c r="D56" s="30" t="s">
        <v>234</v>
      </c>
      <c r="E56" s="38"/>
      <c r="F56" s="38"/>
      <c r="G56" s="39"/>
      <c r="H56" s="38"/>
      <c r="I56" s="30" t="str">
        <f>IF(E56="","DA COMPILARE",IF(AND(E56&lt;&gt;"C",E56&lt;&gt;"NC",E56&lt;&gt;"NV",E56&lt;&gt;"NA"),"ESITO NON VALIDO",IF(AND(E56="NA",INDEX(Catalogo!$F$8:$F$237,MATCH(A56,Catalogo!$A$8:$A$237,0))=0),"NA NON AMMESSO",IF(OR(LEN(TRIM(F56))=0,LEN(TRIM(H56))=0,G56=""),"INCOMPLETO",IF(NOT(ISNUMBER(G56)),"DATA NON VALIDA",IF(OR(G56&lt;=0,G56&gt;Anagrafica!$K$8),"DATA NON VALIDA",E56))))))</f>
        <v>DA COMPILARE</v>
      </c>
      <c r="J56" s="30" t="str">
        <f>IF(I56="C","Mantenere il requisito e ripetere il controllo quando necessario.",IF(I56="NA","Esclusione motivata: riesaminare se cambia il perimetro.",IF(I56="NC",INDEX(Catalogo!$H$8:$H$237,MATCH(A56,Catalogo!$A$8:$A$237,0)),IF(I56="NV","Accertamento necessario prima della funzione interessata. "&amp;INDEX(Catalogo!$H$8:$H$237,MATCH(A56,Catalogo!$A$8:$A$237,0)),IF(I56="DA COMPILARE","Eseguire il controllo; non presumere conformità.","Integrare/correggere esito, evidenza, data e verificatore. Nessun via libera.")))))</f>
        <v>Eseguire il controllo; non presumere conformità.</v>
      </c>
      <c r="K56" s="30" t="str">
        <f>IFERROR(HYPERLINK("#'Azioni'!A"&amp;(MATCH(A56,Azioni!$A$8:$A$237,0)+7),"Apri "&amp;A56),"Apri "&amp;A56)</f>
        <v>Apri A05-03</v>
      </c>
      <c r="L56" s="30" t="str">
        <f>IF(AND(OR(I56="NC",I56="NV"),INDEX(Azioni!$O$8:$O$237,MATCH(A56,Azioni!$A$8:$A$237,0))="CHIUSA VERIFICATA"),"C dopo riesame",I56)</f>
        <v>DA COMPILARE</v>
      </c>
      <c r="M56" s="50" t="s">
        <v>320</v>
      </c>
    </row>
    <row r="57" spans="1:13" ht="72" customHeight="1">
      <c r="A57" s="49" t="s">
        <v>325</v>
      </c>
      <c r="B57" s="30" t="s">
        <v>30</v>
      </c>
      <c r="C57" s="30" t="s">
        <v>326</v>
      </c>
      <c r="D57" s="30" t="s">
        <v>234</v>
      </c>
      <c r="E57" s="38"/>
      <c r="F57" s="38"/>
      <c r="G57" s="39"/>
      <c r="H57" s="38"/>
      <c r="I57" s="30" t="str">
        <f>IF(E57="","DA COMPILARE",IF(AND(E57&lt;&gt;"C",E57&lt;&gt;"NC",E57&lt;&gt;"NV",E57&lt;&gt;"NA"),"ESITO NON VALIDO",IF(AND(E57="NA",INDEX(Catalogo!$F$8:$F$237,MATCH(A57,Catalogo!$A$8:$A$237,0))=0),"NA NON AMMESSO",IF(OR(LEN(TRIM(F57))=0,LEN(TRIM(H57))=0,G57=""),"INCOMPLETO",IF(NOT(ISNUMBER(G57)),"DATA NON VALIDA",IF(OR(G57&lt;=0,G57&gt;Anagrafica!$K$8),"DATA NON VALIDA",E57))))))</f>
        <v>DA COMPILARE</v>
      </c>
      <c r="J57" s="30" t="str">
        <f>IF(I57="C","Mantenere il requisito e ripetere il controllo quando necessario.",IF(I57="NA","Esclusione motivata: riesaminare se cambia il perimetro.",IF(I57="NC",INDEX(Catalogo!$H$8:$H$237,MATCH(A57,Catalogo!$A$8:$A$237,0)),IF(I57="NV","Accertamento necessario prima della funzione interessata. "&amp;INDEX(Catalogo!$H$8:$H$237,MATCH(A57,Catalogo!$A$8:$A$237,0)),IF(I57="DA COMPILARE","Eseguire il controllo; non presumere conformità.","Integrare/correggere esito, evidenza, data e verificatore. Nessun via libera.")))))</f>
        <v>Eseguire il controllo; non presumere conformità.</v>
      </c>
      <c r="K57" s="30" t="str">
        <f>IFERROR(HYPERLINK("#'Azioni'!A"&amp;(MATCH(A57,Azioni!$A$8:$A$237,0)+7),"Apri "&amp;A57),"Apri "&amp;A57)</f>
        <v>Apri A05-04</v>
      </c>
      <c r="L57" s="30" t="str">
        <f>IF(AND(OR(I57="NC",I57="NV"),INDEX(Azioni!$O$8:$O$237,MATCH(A57,Azioni!$A$8:$A$237,0))="CHIUSA VERIFICATA"),"C dopo riesame",I57)</f>
        <v>DA COMPILARE</v>
      </c>
      <c r="M57" s="50" t="s">
        <v>320</v>
      </c>
    </row>
    <row r="58" spans="1:13" ht="72" customHeight="1">
      <c r="A58" s="49" t="s">
        <v>327</v>
      </c>
      <c r="B58" s="30" t="s">
        <v>30</v>
      </c>
      <c r="C58" s="30" t="s">
        <v>328</v>
      </c>
      <c r="D58" s="30" t="s">
        <v>234</v>
      </c>
      <c r="E58" s="38"/>
      <c r="F58" s="38"/>
      <c r="G58" s="39"/>
      <c r="H58" s="38"/>
      <c r="I58" s="30" t="str">
        <f>IF(E58="","DA COMPILARE",IF(AND(E58&lt;&gt;"C",E58&lt;&gt;"NC",E58&lt;&gt;"NV",E58&lt;&gt;"NA"),"ESITO NON VALIDO",IF(AND(E58="NA",INDEX(Catalogo!$F$8:$F$237,MATCH(A58,Catalogo!$A$8:$A$237,0))=0),"NA NON AMMESSO",IF(OR(LEN(TRIM(F58))=0,LEN(TRIM(H58))=0,G58=""),"INCOMPLETO",IF(NOT(ISNUMBER(G58)),"DATA NON VALIDA",IF(OR(G58&lt;=0,G58&gt;Anagrafica!$K$8),"DATA NON VALIDA",E58))))))</f>
        <v>DA COMPILARE</v>
      </c>
      <c r="J58" s="30" t="str">
        <f>IF(I58="C","Mantenere il requisito e ripetere il controllo quando necessario.",IF(I58="NA","Esclusione motivata: riesaminare se cambia il perimetro.",IF(I58="NC",INDEX(Catalogo!$H$8:$H$237,MATCH(A58,Catalogo!$A$8:$A$237,0)),IF(I58="NV","Accertamento necessario prima della funzione interessata. "&amp;INDEX(Catalogo!$H$8:$H$237,MATCH(A58,Catalogo!$A$8:$A$237,0)),IF(I58="DA COMPILARE","Eseguire il controllo; non presumere conformità.","Integrare/correggere esito, evidenza, data e verificatore. Nessun via libera.")))))</f>
        <v>Eseguire il controllo; non presumere conformità.</v>
      </c>
      <c r="K58" s="30" t="str">
        <f>IFERROR(HYPERLINK("#'Azioni'!A"&amp;(MATCH(A58,Azioni!$A$8:$A$237,0)+7),"Apri "&amp;A58),"Apri "&amp;A58)</f>
        <v>Apri A05-05</v>
      </c>
      <c r="L58" s="30" t="str">
        <f>IF(AND(OR(I58="NC",I58="NV"),INDEX(Azioni!$O$8:$O$237,MATCH(A58,Azioni!$A$8:$A$237,0))="CHIUSA VERIFICATA"),"C dopo riesame",I58)</f>
        <v>DA COMPILARE</v>
      </c>
      <c r="M58" s="50" t="s">
        <v>320</v>
      </c>
    </row>
    <row r="59" spans="1:13" ht="72" customHeight="1">
      <c r="A59" s="49" t="s">
        <v>329</v>
      </c>
      <c r="B59" s="30" t="s">
        <v>30</v>
      </c>
      <c r="C59" s="30" t="s">
        <v>330</v>
      </c>
      <c r="D59" s="30" t="s">
        <v>234</v>
      </c>
      <c r="E59" s="38"/>
      <c r="F59" s="38"/>
      <c r="G59" s="39"/>
      <c r="H59" s="38"/>
      <c r="I59" s="30" t="str">
        <f>IF(E59="","DA COMPILARE",IF(AND(E59&lt;&gt;"C",E59&lt;&gt;"NC",E59&lt;&gt;"NV",E59&lt;&gt;"NA"),"ESITO NON VALIDO",IF(AND(E59="NA",INDEX(Catalogo!$F$8:$F$237,MATCH(A59,Catalogo!$A$8:$A$237,0))=0),"NA NON AMMESSO",IF(OR(LEN(TRIM(F59))=0,LEN(TRIM(H59))=0,G59=""),"INCOMPLETO",IF(NOT(ISNUMBER(G59)),"DATA NON VALIDA",IF(OR(G59&lt;=0,G59&gt;Anagrafica!$K$8),"DATA NON VALIDA",E59))))))</f>
        <v>DA COMPILARE</v>
      </c>
      <c r="J59" s="30" t="str">
        <f>IF(I59="C","Mantenere il requisito e ripetere il controllo quando necessario.",IF(I59="NA","Esclusione motivata: riesaminare se cambia il perimetro.",IF(I59="NC",INDEX(Catalogo!$H$8:$H$237,MATCH(A59,Catalogo!$A$8:$A$237,0)),IF(I59="NV","Accertamento necessario prima della funzione interessata. "&amp;INDEX(Catalogo!$H$8:$H$237,MATCH(A59,Catalogo!$A$8:$A$237,0)),IF(I59="DA COMPILARE","Eseguire il controllo; non presumere conformità.","Integrare/correggere esito, evidenza, data e verificatore. Nessun via libera.")))))</f>
        <v>Eseguire il controllo; non presumere conformità.</v>
      </c>
      <c r="K59" s="30" t="str">
        <f>IFERROR(HYPERLINK("#'Azioni'!A"&amp;(MATCH(A59,Azioni!$A$8:$A$237,0)+7),"Apri "&amp;A59),"Apri "&amp;A59)</f>
        <v>Apri A05-06</v>
      </c>
      <c r="L59" s="30" t="str">
        <f>IF(AND(OR(I59="NC",I59="NV"),INDEX(Azioni!$O$8:$O$237,MATCH(A59,Azioni!$A$8:$A$237,0))="CHIUSA VERIFICATA"),"C dopo riesame",I59)</f>
        <v>DA COMPILARE</v>
      </c>
      <c r="M59" s="50" t="s">
        <v>320</v>
      </c>
    </row>
    <row r="60" spans="1:13" ht="72" customHeight="1">
      <c r="A60" s="49" t="s">
        <v>331</v>
      </c>
      <c r="B60" s="30" t="s">
        <v>30</v>
      </c>
      <c r="C60" s="30" t="s">
        <v>332</v>
      </c>
      <c r="D60" s="30" t="s">
        <v>234</v>
      </c>
      <c r="E60" s="38"/>
      <c r="F60" s="38"/>
      <c r="G60" s="39"/>
      <c r="H60" s="38"/>
      <c r="I60" s="30" t="str">
        <f>IF(E60="","DA COMPILARE",IF(AND(E60&lt;&gt;"C",E60&lt;&gt;"NC",E60&lt;&gt;"NV",E60&lt;&gt;"NA"),"ESITO NON VALIDO",IF(AND(E60="NA",INDEX(Catalogo!$F$8:$F$237,MATCH(A60,Catalogo!$A$8:$A$237,0))=0),"NA NON AMMESSO",IF(OR(LEN(TRIM(F60))=0,LEN(TRIM(H60))=0,G60=""),"INCOMPLETO",IF(NOT(ISNUMBER(G60)),"DATA NON VALIDA",IF(OR(G60&lt;=0,G60&gt;Anagrafica!$K$8),"DATA NON VALIDA",E60))))))</f>
        <v>DA COMPILARE</v>
      </c>
      <c r="J60" s="30" t="str">
        <f>IF(I60="C","Mantenere il requisito e ripetere il controllo quando necessario.",IF(I60="NA","Esclusione motivata: riesaminare se cambia il perimetro.",IF(I60="NC",INDEX(Catalogo!$H$8:$H$237,MATCH(A60,Catalogo!$A$8:$A$237,0)),IF(I60="NV","Accertamento necessario prima della funzione interessata. "&amp;INDEX(Catalogo!$H$8:$H$237,MATCH(A60,Catalogo!$A$8:$A$237,0)),IF(I60="DA COMPILARE","Eseguire il controllo; non presumere conformità.","Integrare/correggere esito, evidenza, data e verificatore. Nessun via libera.")))))</f>
        <v>Eseguire il controllo; non presumere conformità.</v>
      </c>
      <c r="K60" s="30" t="str">
        <f>IFERROR(HYPERLINK("#'Azioni'!A"&amp;(MATCH(A60,Azioni!$A$8:$A$237,0)+7),"Apri "&amp;A60),"Apri "&amp;A60)</f>
        <v>Apri A05-07</v>
      </c>
      <c r="L60" s="30" t="str">
        <f>IF(AND(OR(I60="NC",I60="NV"),INDEX(Azioni!$O$8:$O$237,MATCH(A60,Azioni!$A$8:$A$237,0))="CHIUSA VERIFICATA"),"C dopo riesame",I60)</f>
        <v>DA COMPILARE</v>
      </c>
      <c r="M60" s="50" t="s">
        <v>320</v>
      </c>
    </row>
    <row r="61" spans="1:13" ht="72" customHeight="1">
      <c r="A61" s="49" t="s">
        <v>333</v>
      </c>
      <c r="B61" s="30" t="s">
        <v>30</v>
      </c>
      <c r="C61" s="30" t="s">
        <v>334</v>
      </c>
      <c r="D61" s="30" t="s">
        <v>234</v>
      </c>
      <c r="E61" s="38"/>
      <c r="F61" s="38"/>
      <c r="G61" s="39"/>
      <c r="H61" s="38"/>
      <c r="I61" s="30" t="str">
        <f>IF(E61="","DA COMPILARE",IF(AND(E61&lt;&gt;"C",E61&lt;&gt;"NC",E61&lt;&gt;"NV",E61&lt;&gt;"NA"),"ESITO NON VALIDO",IF(AND(E61="NA",INDEX(Catalogo!$F$8:$F$237,MATCH(A61,Catalogo!$A$8:$A$237,0))=0),"NA NON AMMESSO",IF(OR(LEN(TRIM(F61))=0,LEN(TRIM(H61))=0,G61=""),"INCOMPLETO",IF(NOT(ISNUMBER(G61)),"DATA NON VALIDA",IF(OR(G61&lt;=0,G61&gt;Anagrafica!$K$8),"DATA NON VALIDA",E61))))))</f>
        <v>DA COMPILARE</v>
      </c>
      <c r="J61" s="30" t="str">
        <f>IF(I61="C","Mantenere il requisito e ripetere il controllo quando necessario.",IF(I61="NA","Esclusione motivata: riesaminare se cambia il perimetro.",IF(I61="NC",INDEX(Catalogo!$H$8:$H$237,MATCH(A61,Catalogo!$A$8:$A$237,0)),IF(I61="NV","Accertamento necessario prima della funzione interessata. "&amp;INDEX(Catalogo!$H$8:$H$237,MATCH(A61,Catalogo!$A$8:$A$237,0)),IF(I61="DA COMPILARE","Eseguire il controllo; non presumere conformità.","Integrare/correggere esito, evidenza, data e verificatore. Nessun via libera.")))))</f>
        <v>Eseguire il controllo; non presumere conformità.</v>
      </c>
      <c r="K61" s="30" t="str">
        <f>IFERROR(HYPERLINK("#'Azioni'!A"&amp;(MATCH(A61,Azioni!$A$8:$A$237,0)+7),"Apri "&amp;A61),"Apri "&amp;A61)</f>
        <v>Apri A05-08</v>
      </c>
      <c r="L61" s="30" t="str">
        <f>IF(AND(OR(I61="NC",I61="NV"),INDEX(Azioni!$O$8:$O$237,MATCH(A61,Azioni!$A$8:$A$237,0))="CHIUSA VERIFICATA"),"C dopo riesame",I61)</f>
        <v>DA COMPILARE</v>
      </c>
      <c r="M61" s="50" t="s">
        <v>320</v>
      </c>
    </row>
    <row r="62" spans="1:13" ht="72" customHeight="1">
      <c r="A62" s="49" t="s">
        <v>335</v>
      </c>
      <c r="B62" s="30" t="s">
        <v>30</v>
      </c>
      <c r="C62" s="30" t="s">
        <v>336</v>
      </c>
      <c r="D62" s="30" t="s">
        <v>234</v>
      </c>
      <c r="E62" s="38"/>
      <c r="F62" s="38"/>
      <c r="G62" s="39"/>
      <c r="H62" s="38"/>
      <c r="I62" s="30" t="str">
        <f>IF(E62="","DA COMPILARE",IF(AND(E62&lt;&gt;"C",E62&lt;&gt;"NC",E62&lt;&gt;"NV",E62&lt;&gt;"NA"),"ESITO NON VALIDO",IF(AND(E62="NA",INDEX(Catalogo!$F$8:$F$237,MATCH(A62,Catalogo!$A$8:$A$237,0))=0),"NA NON AMMESSO",IF(OR(LEN(TRIM(F62))=0,LEN(TRIM(H62))=0,G62=""),"INCOMPLETO",IF(NOT(ISNUMBER(G62)),"DATA NON VALIDA",IF(OR(G62&lt;=0,G62&gt;Anagrafica!$K$8),"DATA NON VALIDA",E62))))))</f>
        <v>DA COMPILARE</v>
      </c>
      <c r="J62" s="30" t="str">
        <f>IF(I62="C","Mantenere il requisito e ripetere il controllo quando necessario.",IF(I62="NA","Esclusione motivata: riesaminare se cambia il perimetro.",IF(I62="NC",INDEX(Catalogo!$H$8:$H$237,MATCH(A62,Catalogo!$A$8:$A$237,0)),IF(I62="NV","Accertamento necessario prima della funzione interessata. "&amp;INDEX(Catalogo!$H$8:$H$237,MATCH(A62,Catalogo!$A$8:$A$237,0)),IF(I62="DA COMPILARE","Eseguire il controllo; non presumere conformità.","Integrare/correggere esito, evidenza, data e verificatore. Nessun via libera.")))))</f>
        <v>Eseguire il controllo; non presumere conformità.</v>
      </c>
      <c r="K62" s="30" t="str">
        <f>IFERROR(HYPERLINK("#'Azioni'!A"&amp;(MATCH(A62,Azioni!$A$8:$A$237,0)+7),"Apri "&amp;A62),"Apri "&amp;A62)</f>
        <v>Apri A05-09</v>
      </c>
      <c r="L62" s="30" t="str">
        <f>IF(AND(OR(I62="NC",I62="NV"),INDEX(Azioni!$O$8:$O$237,MATCH(A62,Azioni!$A$8:$A$237,0))="CHIUSA VERIFICATA"),"C dopo riesame",I62)</f>
        <v>DA COMPILARE</v>
      </c>
      <c r="M62" s="50" t="s">
        <v>320</v>
      </c>
    </row>
    <row r="63" spans="1:13" ht="72" customHeight="1">
      <c r="A63" s="49" t="s">
        <v>337</v>
      </c>
      <c r="B63" s="30" t="s">
        <v>30</v>
      </c>
      <c r="C63" s="30" t="s">
        <v>338</v>
      </c>
      <c r="D63" s="30" t="s">
        <v>234</v>
      </c>
      <c r="E63" s="38"/>
      <c r="F63" s="38"/>
      <c r="G63" s="39"/>
      <c r="H63" s="38"/>
      <c r="I63" s="30" t="str">
        <f>IF(E63="","DA COMPILARE",IF(AND(E63&lt;&gt;"C",E63&lt;&gt;"NC",E63&lt;&gt;"NV",E63&lt;&gt;"NA"),"ESITO NON VALIDO",IF(AND(E63="NA",INDEX(Catalogo!$F$8:$F$237,MATCH(A63,Catalogo!$A$8:$A$237,0))=0),"NA NON AMMESSO",IF(OR(LEN(TRIM(F63))=0,LEN(TRIM(H63))=0,G63=""),"INCOMPLETO",IF(NOT(ISNUMBER(G63)),"DATA NON VALIDA",IF(OR(G63&lt;=0,G63&gt;Anagrafica!$K$8),"DATA NON VALIDA",E63))))))</f>
        <v>DA COMPILARE</v>
      </c>
      <c r="J63" s="30" t="str">
        <f>IF(I63="C","Mantenere il requisito e ripetere il controllo quando necessario.",IF(I63="NA","Esclusione motivata: riesaminare se cambia il perimetro.",IF(I63="NC",INDEX(Catalogo!$H$8:$H$237,MATCH(A63,Catalogo!$A$8:$A$237,0)),IF(I63="NV","Accertamento necessario prima della funzione interessata. "&amp;INDEX(Catalogo!$H$8:$H$237,MATCH(A63,Catalogo!$A$8:$A$237,0)),IF(I63="DA COMPILARE","Eseguire il controllo; non presumere conformità.","Integrare/correggere esito, evidenza, data e verificatore. Nessun via libera.")))))</f>
        <v>Eseguire il controllo; non presumere conformità.</v>
      </c>
      <c r="K63" s="30" t="str">
        <f>IFERROR(HYPERLINK("#'Azioni'!A"&amp;(MATCH(A63,Azioni!$A$8:$A$237,0)+7),"Apri "&amp;A63),"Apri "&amp;A63)</f>
        <v>Apri A05-10</v>
      </c>
      <c r="L63" s="30" t="str">
        <f>IF(AND(OR(I63="NC",I63="NV"),INDEX(Azioni!$O$8:$O$237,MATCH(A63,Azioni!$A$8:$A$237,0))="CHIUSA VERIFICATA"),"C dopo riesame",I63)</f>
        <v>DA COMPILARE</v>
      </c>
      <c r="M63" s="50" t="s">
        <v>320</v>
      </c>
    </row>
    <row r="64" spans="1:13" ht="72" customHeight="1">
      <c r="A64" s="49" t="s">
        <v>339</v>
      </c>
      <c r="B64" s="30" t="s">
        <v>30</v>
      </c>
      <c r="C64" s="30" t="s">
        <v>340</v>
      </c>
      <c r="D64" s="30" t="s">
        <v>234</v>
      </c>
      <c r="E64" s="38"/>
      <c r="F64" s="38"/>
      <c r="G64" s="39"/>
      <c r="H64" s="38"/>
      <c r="I64" s="30" t="str">
        <f>IF(E64="","DA COMPILARE",IF(AND(E64&lt;&gt;"C",E64&lt;&gt;"NC",E64&lt;&gt;"NV",E64&lt;&gt;"NA"),"ESITO NON VALIDO",IF(AND(E64="NA",INDEX(Catalogo!$F$8:$F$237,MATCH(A64,Catalogo!$A$8:$A$237,0))=0),"NA NON AMMESSO",IF(OR(LEN(TRIM(F64))=0,LEN(TRIM(H64))=0,G64=""),"INCOMPLETO",IF(NOT(ISNUMBER(G64)),"DATA NON VALIDA",IF(OR(G64&lt;=0,G64&gt;Anagrafica!$K$8),"DATA NON VALIDA",E64))))))</f>
        <v>DA COMPILARE</v>
      </c>
      <c r="J64" s="30" t="str">
        <f>IF(I64="C","Mantenere il requisito e ripetere il controllo quando necessario.",IF(I64="NA","Esclusione motivata: riesaminare se cambia il perimetro.",IF(I64="NC",INDEX(Catalogo!$H$8:$H$237,MATCH(A64,Catalogo!$A$8:$A$237,0)),IF(I64="NV","Accertamento necessario prima della funzione interessata. "&amp;INDEX(Catalogo!$H$8:$H$237,MATCH(A64,Catalogo!$A$8:$A$237,0)),IF(I64="DA COMPILARE","Eseguire il controllo; non presumere conformità.","Integrare/correggere esito, evidenza, data e verificatore. Nessun via libera.")))))</f>
        <v>Eseguire il controllo; non presumere conformità.</v>
      </c>
      <c r="K64" s="30" t="str">
        <f>IFERROR(HYPERLINK("#'Azioni'!A"&amp;(MATCH(A64,Azioni!$A$8:$A$237,0)+7),"Apri "&amp;A64),"Apri "&amp;A64)</f>
        <v>Apri A05-11</v>
      </c>
      <c r="L64" s="30" t="str">
        <f>IF(AND(OR(I64="NC",I64="NV"),INDEX(Azioni!$O$8:$O$237,MATCH(A64,Azioni!$A$8:$A$237,0))="CHIUSA VERIFICATA"),"C dopo riesame",I64)</f>
        <v>DA COMPILARE</v>
      </c>
      <c r="M64" s="50" t="s">
        <v>320</v>
      </c>
    </row>
    <row r="65" spans="1:13" ht="72" customHeight="1">
      <c r="A65" s="49" t="s">
        <v>341</v>
      </c>
      <c r="B65" s="30" t="s">
        <v>30</v>
      </c>
      <c r="C65" s="30" t="s">
        <v>342</v>
      </c>
      <c r="D65" s="30" t="s">
        <v>234</v>
      </c>
      <c r="E65" s="38"/>
      <c r="F65" s="38"/>
      <c r="G65" s="39"/>
      <c r="H65" s="38"/>
      <c r="I65" s="30" t="str">
        <f>IF(E65="","DA COMPILARE",IF(AND(E65&lt;&gt;"C",E65&lt;&gt;"NC",E65&lt;&gt;"NV",E65&lt;&gt;"NA"),"ESITO NON VALIDO",IF(AND(E65="NA",INDEX(Catalogo!$F$8:$F$237,MATCH(A65,Catalogo!$A$8:$A$237,0))=0),"NA NON AMMESSO",IF(OR(LEN(TRIM(F65))=0,LEN(TRIM(H65))=0,G65=""),"INCOMPLETO",IF(NOT(ISNUMBER(G65)),"DATA NON VALIDA",IF(OR(G65&lt;=0,G65&gt;Anagrafica!$K$8),"DATA NON VALIDA",E65))))))</f>
        <v>DA COMPILARE</v>
      </c>
      <c r="J65" s="30" t="str">
        <f>IF(I65="C","Mantenere il requisito e ripetere il controllo quando necessario.",IF(I65="NA","Esclusione motivata: riesaminare se cambia il perimetro.",IF(I65="NC",INDEX(Catalogo!$H$8:$H$237,MATCH(A65,Catalogo!$A$8:$A$237,0)),IF(I65="NV","Accertamento necessario prima della funzione interessata. "&amp;INDEX(Catalogo!$H$8:$H$237,MATCH(A65,Catalogo!$A$8:$A$237,0)),IF(I65="DA COMPILARE","Eseguire il controllo; non presumere conformità.","Integrare/correggere esito, evidenza, data e verificatore. Nessun via libera.")))))</f>
        <v>Eseguire il controllo; non presumere conformità.</v>
      </c>
      <c r="K65" s="30" t="str">
        <f>IFERROR(HYPERLINK("#'Azioni'!A"&amp;(MATCH(A65,Azioni!$A$8:$A$237,0)+7),"Apri "&amp;A65),"Apri "&amp;A65)</f>
        <v>Apri A05-12</v>
      </c>
      <c r="L65" s="30" t="str">
        <f>IF(AND(OR(I65="NC",I65="NV"),INDEX(Azioni!$O$8:$O$237,MATCH(A65,Azioni!$A$8:$A$237,0))="CHIUSA VERIFICATA"),"C dopo riesame",I65)</f>
        <v>DA COMPILARE</v>
      </c>
      <c r="M65" s="50" t="s">
        <v>320</v>
      </c>
    </row>
    <row r="66" spans="1:13" ht="72" customHeight="1">
      <c r="A66" s="49" t="s">
        <v>343</v>
      </c>
      <c r="B66" s="30" t="s">
        <v>30</v>
      </c>
      <c r="C66" s="30" t="s">
        <v>344</v>
      </c>
      <c r="D66" s="30" t="s">
        <v>234</v>
      </c>
      <c r="E66" s="38"/>
      <c r="F66" s="38"/>
      <c r="G66" s="39"/>
      <c r="H66" s="38"/>
      <c r="I66" s="30" t="str">
        <f>IF(E66="","DA COMPILARE",IF(AND(E66&lt;&gt;"C",E66&lt;&gt;"NC",E66&lt;&gt;"NV",E66&lt;&gt;"NA"),"ESITO NON VALIDO",IF(AND(E66="NA",INDEX(Catalogo!$F$8:$F$237,MATCH(A66,Catalogo!$A$8:$A$237,0))=0),"NA NON AMMESSO",IF(OR(LEN(TRIM(F66))=0,LEN(TRIM(H66))=0,G66=""),"INCOMPLETO",IF(NOT(ISNUMBER(G66)),"DATA NON VALIDA",IF(OR(G66&lt;=0,G66&gt;Anagrafica!$K$8),"DATA NON VALIDA",E66))))))</f>
        <v>DA COMPILARE</v>
      </c>
      <c r="J66" s="30" t="str">
        <f>IF(I66="C","Mantenere il requisito e ripetere il controllo quando necessario.",IF(I66="NA","Esclusione motivata: riesaminare se cambia il perimetro.",IF(I66="NC",INDEX(Catalogo!$H$8:$H$237,MATCH(A66,Catalogo!$A$8:$A$237,0)),IF(I66="NV","Accertamento necessario prima della funzione interessata. "&amp;INDEX(Catalogo!$H$8:$H$237,MATCH(A66,Catalogo!$A$8:$A$237,0)),IF(I66="DA COMPILARE","Eseguire il controllo; non presumere conformità.","Integrare/correggere esito, evidenza, data e verificatore. Nessun via libera.")))))</f>
        <v>Eseguire il controllo; non presumere conformità.</v>
      </c>
      <c r="K66" s="30" t="str">
        <f>IFERROR(HYPERLINK("#'Azioni'!A"&amp;(MATCH(A66,Azioni!$A$8:$A$237,0)+7),"Apri "&amp;A66),"Apri "&amp;A66)</f>
        <v>Apri A05-13</v>
      </c>
      <c r="L66" s="30" t="str">
        <f>IF(AND(OR(I66="NC",I66="NV"),INDEX(Azioni!$O$8:$O$237,MATCH(A66,Azioni!$A$8:$A$237,0))="CHIUSA VERIFICATA"),"C dopo riesame",I66)</f>
        <v>DA COMPILARE</v>
      </c>
      <c r="M66" s="50" t="s">
        <v>320</v>
      </c>
    </row>
    <row r="67" spans="1:13" ht="72" customHeight="1">
      <c r="A67" s="49" t="s">
        <v>345</v>
      </c>
      <c r="B67" s="30" t="s">
        <v>30</v>
      </c>
      <c r="C67" s="30" t="s">
        <v>346</v>
      </c>
      <c r="D67" s="30" t="s">
        <v>234</v>
      </c>
      <c r="E67" s="38"/>
      <c r="F67" s="38"/>
      <c r="G67" s="39"/>
      <c r="H67" s="38"/>
      <c r="I67" s="30" t="str">
        <f>IF(E67="","DA COMPILARE",IF(AND(E67&lt;&gt;"C",E67&lt;&gt;"NC",E67&lt;&gt;"NV",E67&lt;&gt;"NA"),"ESITO NON VALIDO",IF(AND(E67="NA",INDEX(Catalogo!$F$8:$F$237,MATCH(A67,Catalogo!$A$8:$A$237,0))=0),"NA NON AMMESSO",IF(OR(LEN(TRIM(F67))=0,LEN(TRIM(H67))=0,G67=""),"INCOMPLETO",IF(NOT(ISNUMBER(G67)),"DATA NON VALIDA",IF(OR(G67&lt;=0,G67&gt;Anagrafica!$K$8),"DATA NON VALIDA",E67))))))</f>
        <v>DA COMPILARE</v>
      </c>
      <c r="J67" s="30" t="str">
        <f>IF(I67="C","Mantenere il requisito e ripetere il controllo quando necessario.",IF(I67="NA","Esclusione motivata: riesaminare se cambia il perimetro.",IF(I67="NC",INDEX(Catalogo!$H$8:$H$237,MATCH(A67,Catalogo!$A$8:$A$237,0)),IF(I67="NV","Accertamento necessario prima della funzione interessata. "&amp;INDEX(Catalogo!$H$8:$H$237,MATCH(A67,Catalogo!$A$8:$A$237,0)),IF(I67="DA COMPILARE","Eseguire il controllo; non presumere conformità.","Integrare/correggere esito, evidenza, data e verificatore. Nessun via libera.")))))</f>
        <v>Eseguire il controllo; non presumere conformità.</v>
      </c>
      <c r="K67" s="30" t="str">
        <f>IFERROR(HYPERLINK("#'Azioni'!A"&amp;(MATCH(A67,Azioni!$A$8:$A$237,0)+7),"Apri "&amp;A67),"Apri "&amp;A67)</f>
        <v>Apri A05-14</v>
      </c>
      <c r="L67" s="30" t="str">
        <f>IF(AND(OR(I67="NC",I67="NV"),INDEX(Azioni!$O$8:$O$237,MATCH(A67,Azioni!$A$8:$A$237,0))="CHIUSA VERIFICATA"),"C dopo riesame",I67)</f>
        <v>DA COMPILARE</v>
      </c>
      <c r="M67" s="50" t="s">
        <v>320</v>
      </c>
    </row>
    <row r="68" spans="1:13" ht="72" customHeight="1">
      <c r="A68" s="49" t="s">
        <v>347</v>
      </c>
      <c r="B68" s="30" t="s">
        <v>30</v>
      </c>
      <c r="C68" s="30" t="s">
        <v>348</v>
      </c>
      <c r="D68" s="30" t="s">
        <v>234</v>
      </c>
      <c r="E68" s="38"/>
      <c r="F68" s="38"/>
      <c r="G68" s="39"/>
      <c r="H68" s="38"/>
      <c r="I68" s="30" t="str">
        <f>IF(E68="","DA COMPILARE",IF(AND(E68&lt;&gt;"C",E68&lt;&gt;"NC",E68&lt;&gt;"NV",E68&lt;&gt;"NA"),"ESITO NON VALIDO",IF(AND(E68="NA",INDEX(Catalogo!$F$8:$F$237,MATCH(A68,Catalogo!$A$8:$A$237,0))=0),"NA NON AMMESSO",IF(OR(LEN(TRIM(F68))=0,LEN(TRIM(H68))=0,G68=""),"INCOMPLETO",IF(NOT(ISNUMBER(G68)),"DATA NON VALIDA",IF(OR(G68&lt;=0,G68&gt;Anagrafica!$K$8),"DATA NON VALIDA",E68))))))</f>
        <v>DA COMPILARE</v>
      </c>
      <c r="J68" s="30" t="str">
        <f>IF(I68="C","Mantenere il requisito e ripetere il controllo quando necessario.",IF(I68="NA","Esclusione motivata: riesaminare se cambia il perimetro.",IF(I68="NC",INDEX(Catalogo!$H$8:$H$237,MATCH(A68,Catalogo!$A$8:$A$237,0)),IF(I68="NV","Accertamento necessario prima della funzione interessata. "&amp;INDEX(Catalogo!$H$8:$H$237,MATCH(A68,Catalogo!$A$8:$A$237,0)),IF(I68="DA COMPILARE","Eseguire il controllo; non presumere conformità.","Integrare/correggere esito, evidenza, data e verificatore. Nessun via libera.")))))</f>
        <v>Eseguire il controllo; non presumere conformità.</v>
      </c>
      <c r="K68" s="30" t="str">
        <f>IFERROR(HYPERLINK("#'Azioni'!A"&amp;(MATCH(A68,Azioni!$A$8:$A$237,0)+7),"Apri "&amp;A68),"Apri "&amp;A68)</f>
        <v>Apri A05-15</v>
      </c>
      <c r="L68" s="30" t="str">
        <f>IF(AND(OR(I68="NC",I68="NV"),INDEX(Azioni!$O$8:$O$237,MATCH(A68,Azioni!$A$8:$A$237,0))="CHIUSA VERIFICATA"),"C dopo riesame",I68)</f>
        <v>DA COMPILARE</v>
      </c>
      <c r="M68" s="50" t="s">
        <v>320</v>
      </c>
    </row>
    <row r="69" spans="1:13" ht="72" customHeight="1">
      <c r="A69" s="49" t="s">
        <v>349</v>
      </c>
      <c r="B69" s="30" t="s">
        <v>30</v>
      </c>
      <c r="C69" s="30" t="s">
        <v>350</v>
      </c>
      <c r="D69" s="30" t="s">
        <v>234</v>
      </c>
      <c r="E69" s="38"/>
      <c r="F69" s="38"/>
      <c r="G69" s="39"/>
      <c r="H69" s="38"/>
      <c r="I69" s="30" t="str">
        <f>IF(E69="","DA COMPILARE",IF(AND(E69&lt;&gt;"C",E69&lt;&gt;"NC",E69&lt;&gt;"NV",E69&lt;&gt;"NA"),"ESITO NON VALIDO",IF(AND(E69="NA",INDEX(Catalogo!$F$8:$F$237,MATCH(A69,Catalogo!$A$8:$A$237,0))=0),"NA NON AMMESSO",IF(OR(LEN(TRIM(F69))=0,LEN(TRIM(H69))=0,G69=""),"INCOMPLETO",IF(NOT(ISNUMBER(G69)),"DATA NON VALIDA",IF(OR(G69&lt;=0,G69&gt;Anagrafica!$K$8),"DATA NON VALIDA",E69))))))</f>
        <v>DA COMPILARE</v>
      </c>
      <c r="J69" s="30" t="str">
        <f>IF(I69="C","Mantenere il requisito e ripetere il controllo quando necessario.",IF(I69="NA","Esclusione motivata: riesaminare se cambia il perimetro.",IF(I69="NC",INDEX(Catalogo!$H$8:$H$237,MATCH(A69,Catalogo!$A$8:$A$237,0)),IF(I69="NV","Accertamento necessario prima della funzione interessata. "&amp;INDEX(Catalogo!$H$8:$H$237,MATCH(A69,Catalogo!$A$8:$A$237,0)),IF(I69="DA COMPILARE","Eseguire il controllo; non presumere conformità.","Integrare/correggere esito, evidenza, data e verificatore. Nessun via libera.")))))</f>
        <v>Eseguire il controllo; non presumere conformità.</v>
      </c>
      <c r="K69" s="30" t="str">
        <f>IFERROR(HYPERLINK("#'Azioni'!A"&amp;(MATCH(A69,Azioni!$A$8:$A$237,0)+7),"Apri "&amp;A69),"Apri "&amp;A69)</f>
        <v>Apri A05-16</v>
      </c>
      <c r="L69" s="30" t="str">
        <f>IF(AND(OR(I69="NC",I69="NV"),INDEX(Azioni!$O$8:$O$237,MATCH(A69,Azioni!$A$8:$A$237,0))="CHIUSA VERIFICATA"),"C dopo riesame",I69)</f>
        <v>DA COMPILARE</v>
      </c>
      <c r="M69" s="50" t="s">
        <v>320</v>
      </c>
    </row>
    <row r="70" spans="1:13" ht="72" customHeight="1">
      <c r="A70" s="49" t="s">
        <v>351</v>
      </c>
      <c r="B70" s="30" t="s">
        <v>30</v>
      </c>
      <c r="C70" s="30" t="s">
        <v>352</v>
      </c>
      <c r="D70" s="30" t="s">
        <v>234</v>
      </c>
      <c r="E70" s="38"/>
      <c r="F70" s="38"/>
      <c r="G70" s="39"/>
      <c r="H70" s="38"/>
      <c r="I70" s="30" t="str">
        <f>IF(E70="","DA COMPILARE",IF(AND(E70&lt;&gt;"C",E70&lt;&gt;"NC",E70&lt;&gt;"NV",E70&lt;&gt;"NA"),"ESITO NON VALIDO",IF(AND(E70="NA",INDEX(Catalogo!$F$8:$F$237,MATCH(A70,Catalogo!$A$8:$A$237,0))=0),"NA NON AMMESSO",IF(OR(LEN(TRIM(F70))=0,LEN(TRIM(H70))=0,G70=""),"INCOMPLETO",IF(NOT(ISNUMBER(G70)),"DATA NON VALIDA",IF(OR(G70&lt;=0,G70&gt;Anagrafica!$K$8),"DATA NON VALIDA",E70))))))</f>
        <v>DA COMPILARE</v>
      </c>
      <c r="J70" s="30" t="str">
        <f>IF(I70="C","Mantenere il requisito e ripetere il controllo quando necessario.",IF(I70="NA","Esclusione motivata: riesaminare se cambia il perimetro.",IF(I70="NC",INDEX(Catalogo!$H$8:$H$237,MATCH(A70,Catalogo!$A$8:$A$237,0)),IF(I70="NV","Accertamento necessario prima della funzione interessata. "&amp;INDEX(Catalogo!$H$8:$H$237,MATCH(A70,Catalogo!$A$8:$A$237,0)),IF(I70="DA COMPILARE","Eseguire il controllo; non presumere conformità.","Integrare/correggere esito, evidenza, data e verificatore. Nessun via libera.")))))</f>
        <v>Eseguire il controllo; non presumere conformità.</v>
      </c>
      <c r="K70" s="30" t="str">
        <f>IFERROR(HYPERLINK("#'Azioni'!A"&amp;(MATCH(A70,Azioni!$A$8:$A$237,0)+7),"Apri "&amp;A70),"Apri "&amp;A70)</f>
        <v>Apri A05-17</v>
      </c>
      <c r="L70" s="30" t="str">
        <f>IF(AND(OR(I70="NC",I70="NV"),INDEX(Azioni!$O$8:$O$237,MATCH(A70,Azioni!$A$8:$A$237,0))="CHIUSA VERIFICATA"),"C dopo riesame",I70)</f>
        <v>DA COMPILARE</v>
      </c>
      <c r="M70" s="50" t="s">
        <v>320</v>
      </c>
    </row>
    <row r="71" spans="1:13" ht="72" customHeight="1">
      <c r="A71" s="49" t="s">
        <v>353</v>
      </c>
      <c r="B71" s="30" t="s">
        <v>30</v>
      </c>
      <c r="C71" s="30" t="s">
        <v>354</v>
      </c>
      <c r="D71" s="30" t="s">
        <v>234</v>
      </c>
      <c r="E71" s="38"/>
      <c r="F71" s="38"/>
      <c r="G71" s="39"/>
      <c r="H71" s="38"/>
      <c r="I71" s="30" t="str">
        <f>IF(E71="","DA COMPILARE",IF(AND(E71&lt;&gt;"C",E71&lt;&gt;"NC",E71&lt;&gt;"NV",E71&lt;&gt;"NA"),"ESITO NON VALIDO",IF(AND(E71="NA",INDEX(Catalogo!$F$8:$F$237,MATCH(A71,Catalogo!$A$8:$A$237,0))=0),"NA NON AMMESSO",IF(OR(LEN(TRIM(F71))=0,LEN(TRIM(H71))=0,G71=""),"INCOMPLETO",IF(NOT(ISNUMBER(G71)),"DATA NON VALIDA",IF(OR(G71&lt;=0,G71&gt;Anagrafica!$K$8),"DATA NON VALIDA",E71))))))</f>
        <v>DA COMPILARE</v>
      </c>
      <c r="J71" s="30" t="str">
        <f>IF(I71="C","Mantenere il requisito e ripetere il controllo quando necessario.",IF(I71="NA","Esclusione motivata: riesaminare se cambia il perimetro.",IF(I71="NC",INDEX(Catalogo!$H$8:$H$237,MATCH(A71,Catalogo!$A$8:$A$237,0)),IF(I71="NV","Accertamento necessario prima della funzione interessata. "&amp;INDEX(Catalogo!$H$8:$H$237,MATCH(A71,Catalogo!$A$8:$A$237,0)),IF(I71="DA COMPILARE","Eseguire il controllo; non presumere conformità.","Integrare/correggere esito, evidenza, data e verificatore. Nessun via libera.")))))</f>
        <v>Eseguire il controllo; non presumere conformità.</v>
      </c>
      <c r="K71" s="30" t="str">
        <f>IFERROR(HYPERLINK("#'Azioni'!A"&amp;(MATCH(A71,Azioni!$A$8:$A$237,0)+7),"Apri "&amp;A71),"Apri "&amp;A71)</f>
        <v>Apri A05-18</v>
      </c>
      <c r="L71" s="30" t="str">
        <f>IF(AND(OR(I71="NC",I71="NV"),INDEX(Azioni!$O$8:$O$237,MATCH(A71,Azioni!$A$8:$A$237,0))="CHIUSA VERIFICATA"),"C dopo riesame",I71)</f>
        <v>DA COMPILARE</v>
      </c>
      <c r="M71" s="50" t="s">
        <v>320</v>
      </c>
    </row>
    <row r="72" spans="1:13" ht="72" customHeight="1">
      <c r="A72" s="49" t="s">
        <v>355</v>
      </c>
      <c r="B72" s="30" t="s">
        <v>30</v>
      </c>
      <c r="C72" s="30" t="s">
        <v>356</v>
      </c>
      <c r="D72" s="30" t="s">
        <v>234</v>
      </c>
      <c r="E72" s="38"/>
      <c r="F72" s="38"/>
      <c r="G72" s="39"/>
      <c r="H72" s="38"/>
      <c r="I72" s="30" t="str">
        <f>IF(E72="","DA COMPILARE",IF(AND(E72&lt;&gt;"C",E72&lt;&gt;"NC",E72&lt;&gt;"NV",E72&lt;&gt;"NA"),"ESITO NON VALIDO",IF(AND(E72="NA",INDEX(Catalogo!$F$8:$F$237,MATCH(A72,Catalogo!$A$8:$A$237,0))=0),"NA NON AMMESSO",IF(OR(LEN(TRIM(F72))=0,LEN(TRIM(H72))=0,G72=""),"INCOMPLETO",IF(NOT(ISNUMBER(G72)),"DATA NON VALIDA",IF(OR(G72&lt;=0,G72&gt;Anagrafica!$K$8),"DATA NON VALIDA",E72))))))</f>
        <v>DA COMPILARE</v>
      </c>
      <c r="J72" s="30" t="str">
        <f>IF(I72="C","Mantenere il requisito e ripetere il controllo quando necessario.",IF(I72="NA","Esclusione motivata: riesaminare se cambia il perimetro.",IF(I72="NC",INDEX(Catalogo!$H$8:$H$237,MATCH(A72,Catalogo!$A$8:$A$237,0)),IF(I72="NV","Accertamento necessario prima della funzione interessata. "&amp;INDEX(Catalogo!$H$8:$H$237,MATCH(A72,Catalogo!$A$8:$A$237,0)),IF(I72="DA COMPILARE","Eseguire il controllo; non presumere conformità.","Integrare/correggere esito, evidenza, data e verificatore. Nessun via libera.")))))</f>
        <v>Eseguire il controllo; non presumere conformità.</v>
      </c>
      <c r="K72" s="30" t="str">
        <f>IFERROR(HYPERLINK("#'Azioni'!A"&amp;(MATCH(A72,Azioni!$A$8:$A$237,0)+7),"Apri "&amp;A72),"Apri "&amp;A72)</f>
        <v>Apri A05-19</v>
      </c>
      <c r="L72" s="30" t="str">
        <f>IF(AND(OR(I72="NC",I72="NV"),INDEX(Azioni!$O$8:$O$237,MATCH(A72,Azioni!$A$8:$A$237,0))="CHIUSA VERIFICATA"),"C dopo riesame",I72)</f>
        <v>DA COMPILARE</v>
      </c>
      <c r="M72" s="50" t="s">
        <v>320</v>
      </c>
    </row>
    <row r="73" spans="1:13" ht="72" customHeight="1">
      <c r="A73" s="49" t="s">
        <v>357</v>
      </c>
      <c r="B73" s="30" t="s">
        <v>30</v>
      </c>
      <c r="C73" s="30" t="s">
        <v>358</v>
      </c>
      <c r="D73" s="30" t="s">
        <v>234</v>
      </c>
      <c r="E73" s="38"/>
      <c r="F73" s="38"/>
      <c r="G73" s="39"/>
      <c r="H73" s="38"/>
      <c r="I73" s="30" t="str">
        <f>IF(E73="","DA COMPILARE",IF(AND(E73&lt;&gt;"C",E73&lt;&gt;"NC",E73&lt;&gt;"NV",E73&lt;&gt;"NA"),"ESITO NON VALIDO",IF(AND(E73="NA",INDEX(Catalogo!$F$8:$F$237,MATCH(A73,Catalogo!$A$8:$A$237,0))=0),"NA NON AMMESSO",IF(OR(LEN(TRIM(F73))=0,LEN(TRIM(H73))=0,G73=""),"INCOMPLETO",IF(NOT(ISNUMBER(G73)),"DATA NON VALIDA",IF(OR(G73&lt;=0,G73&gt;Anagrafica!$K$8),"DATA NON VALIDA",E73))))))</f>
        <v>DA COMPILARE</v>
      </c>
      <c r="J73" s="30" t="str">
        <f>IF(I73="C","Mantenere il requisito e ripetere il controllo quando necessario.",IF(I73="NA","Esclusione motivata: riesaminare se cambia il perimetro.",IF(I73="NC",INDEX(Catalogo!$H$8:$H$237,MATCH(A73,Catalogo!$A$8:$A$237,0)),IF(I73="NV","Accertamento necessario prima della funzione interessata. "&amp;INDEX(Catalogo!$H$8:$H$237,MATCH(A73,Catalogo!$A$8:$A$237,0)),IF(I73="DA COMPILARE","Eseguire il controllo; non presumere conformità.","Integrare/correggere esito, evidenza, data e verificatore. Nessun via libera.")))))</f>
        <v>Eseguire il controllo; non presumere conformità.</v>
      </c>
      <c r="K73" s="30" t="str">
        <f>IFERROR(HYPERLINK("#'Azioni'!A"&amp;(MATCH(A73,Azioni!$A$8:$A$237,0)+7),"Apri "&amp;A73),"Apri "&amp;A73)</f>
        <v>Apri A05-20</v>
      </c>
      <c r="L73" s="30" t="str">
        <f>IF(AND(OR(I73="NC",I73="NV"),INDEX(Azioni!$O$8:$O$237,MATCH(A73,Azioni!$A$8:$A$237,0))="CHIUSA VERIFICATA"),"C dopo riesame",I73)</f>
        <v>DA COMPILARE</v>
      </c>
      <c r="M73" s="50" t="s">
        <v>320</v>
      </c>
    </row>
    <row r="74" spans="1:13" ht="72" customHeight="1">
      <c r="A74" s="49" t="s">
        <v>359</v>
      </c>
      <c r="B74" s="30" t="s">
        <v>30</v>
      </c>
      <c r="C74" s="30" t="s">
        <v>360</v>
      </c>
      <c r="D74" s="30" t="s">
        <v>234</v>
      </c>
      <c r="E74" s="38"/>
      <c r="F74" s="38"/>
      <c r="G74" s="39"/>
      <c r="H74" s="38"/>
      <c r="I74" s="30" t="str">
        <f>IF(E74="","DA COMPILARE",IF(AND(E74&lt;&gt;"C",E74&lt;&gt;"NC",E74&lt;&gt;"NV",E74&lt;&gt;"NA"),"ESITO NON VALIDO",IF(AND(E74="NA",INDEX(Catalogo!$F$8:$F$237,MATCH(A74,Catalogo!$A$8:$A$237,0))=0),"NA NON AMMESSO",IF(OR(LEN(TRIM(F74))=0,LEN(TRIM(H74))=0,G74=""),"INCOMPLETO",IF(NOT(ISNUMBER(G74)),"DATA NON VALIDA",IF(OR(G74&lt;=0,G74&gt;Anagrafica!$K$8),"DATA NON VALIDA",E74))))))</f>
        <v>DA COMPILARE</v>
      </c>
      <c r="J74" s="30" t="str">
        <f>IF(I74="C","Mantenere il requisito e ripetere il controllo quando necessario.",IF(I74="NA","Esclusione motivata: riesaminare se cambia il perimetro.",IF(I74="NC",INDEX(Catalogo!$H$8:$H$237,MATCH(A74,Catalogo!$A$8:$A$237,0)),IF(I74="NV","Accertamento necessario prima della funzione interessata. "&amp;INDEX(Catalogo!$H$8:$H$237,MATCH(A74,Catalogo!$A$8:$A$237,0)),IF(I74="DA COMPILARE","Eseguire il controllo; non presumere conformità.","Integrare/correggere esito, evidenza, data e verificatore. Nessun via libera.")))))</f>
        <v>Eseguire il controllo; non presumere conformità.</v>
      </c>
      <c r="K74" s="30" t="str">
        <f>IFERROR(HYPERLINK("#'Azioni'!A"&amp;(MATCH(A74,Azioni!$A$8:$A$237,0)+7),"Apri "&amp;A74),"Apri "&amp;A74)</f>
        <v>Apri A05-21</v>
      </c>
      <c r="L74" s="30" t="str">
        <f>IF(AND(OR(I74="NC",I74="NV"),INDEX(Azioni!$O$8:$O$237,MATCH(A74,Azioni!$A$8:$A$237,0))="CHIUSA VERIFICATA"),"C dopo riesame",I74)</f>
        <v>DA COMPILARE</v>
      </c>
      <c r="M74" s="50" t="s">
        <v>320</v>
      </c>
    </row>
    <row r="75" spans="1:13" ht="72" customHeight="1">
      <c r="A75" s="49" t="s">
        <v>361</v>
      </c>
      <c r="B75" s="30" t="s">
        <v>32</v>
      </c>
      <c r="C75" s="30" t="s">
        <v>362</v>
      </c>
      <c r="D75" s="30" t="s">
        <v>234</v>
      </c>
      <c r="E75" s="38"/>
      <c r="F75" s="38"/>
      <c r="G75" s="39"/>
      <c r="H75" s="38"/>
      <c r="I75" s="30" t="str">
        <f>IF(E75="","DA COMPILARE",IF(AND(E75&lt;&gt;"C",E75&lt;&gt;"NC",E75&lt;&gt;"NV",E75&lt;&gt;"NA"),"ESITO NON VALIDO",IF(AND(E75="NA",INDEX(Catalogo!$F$8:$F$237,MATCH(A75,Catalogo!$A$8:$A$237,0))=0),"NA NON AMMESSO",IF(OR(LEN(TRIM(F75))=0,LEN(TRIM(H75))=0,G75=""),"INCOMPLETO",IF(NOT(ISNUMBER(G75)),"DATA NON VALIDA",IF(OR(G75&lt;=0,G75&gt;Anagrafica!$K$8),"DATA NON VALIDA",E75))))))</f>
        <v>DA COMPILARE</v>
      </c>
      <c r="J75" s="30" t="str">
        <f>IF(I75="C","Mantenere il requisito e ripetere il controllo quando necessario.",IF(I75="NA","Esclusione motivata: riesaminare se cambia il perimetro.",IF(I75="NC",INDEX(Catalogo!$H$8:$H$237,MATCH(A75,Catalogo!$A$8:$A$237,0)),IF(I75="NV","Accertamento necessario prima della funzione interessata. "&amp;INDEX(Catalogo!$H$8:$H$237,MATCH(A75,Catalogo!$A$8:$A$237,0)),IF(I75="DA COMPILARE","Eseguire il controllo; non presumere conformità.","Integrare/correggere esito, evidenza, data e verificatore. Nessun via libera.")))))</f>
        <v>Eseguire il controllo; non presumere conformità.</v>
      </c>
      <c r="K75" s="30" t="str">
        <f>IFERROR(HYPERLINK("#'Azioni'!A"&amp;(MATCH(A75,Azioni!$A$8:$A$237,0)+7),"Apri "&amp;A75),"Apri "&amp;A75)</f>
        <v>Apri A06-01</v>
      </c>
      <c r="L75" s="30" t="str">
        <f>IF(AND(OR(I75="NC",I75="NV"),INDEX(Azioni!$O$8:$O$237,MATCH(A75,Azioni!$A$8:$A$237,0))="CHIUSA VERIFICATA"),"C dopo riesame",I75)</f>
        <v>DA COMPILARE</v>
      </c>
      <c r="M75" s="50" t="s">
        <v>363</v>
      </c>
    </row>
    <row r="76" spans="1:13" ht="72" customHeight="1">
      <c r="A76" s="49" t="s">
        <v>364</v>
      </c>
      <c r="B76" s="30" t="s">
        <v>32</v>
      </c>
      <c r="C76" s="30" t="s">
        <v>365</v>
      </c>
      <c r="D76" s="30" t="s">
        <v>234</v>
      </c>
      <c r="E76" s="38"/>
      <c r="F76" s="38"/>
      <c r="G76" s="39"/>
      <c r="H76" s="38"/>
      <c r="I76" s="30" t="str">
        <f>IF(E76="","DA COMPILARE",IF(AND(E76&lt;&gt;"C",E76&lt;&gt;"NC",E76&lt;&gt;"NV",E76&lt;&gt;"NA"),"ESITO NON VALIDO",IF(AND(E76="NA",INDEX(Catalogo!$F$8:$F$237,MATCH(A76,Catalogo!$A$8:$A$237,0))=0),"NA NON AMMESSO",IF(OR(LEN(TRIM(F76))=0,LEN(TRIM(H76))=0,G76=""),"INCOMPLETO",IF(NOT(ISNUMBER(G76)),"DATA NON VALIDA",IF(OR(G76&lt;=0,G76&gt;Anagrafica!$K$8),"DATA NON VALIDA",E76))))))</f>
        <v>DA COMPILARE</v>
      </c>
      <c r="J76" s="30" t="str">
        <f>IF(I76="C","Mantenere il requisito e ripetere il controllo quando necessario.",IF(I76="NA","Esclusione motivata: riesaminare se cambia il perimetro.",IF(I76="NC",INDEX(Catalogo!$H$8:$H$237,MATCH(A76,Catalogo!$A$8:$A$237,0)),IF(I76="NV","Accertamento necessario prima della funzione interessata. "&amp;INDEX(Catalogo!$H$8:$H$237,MATCH(A76,Catalogo!$A$8:$A$237,0)),IF(I76="DA COMPILARE","Eseguire il controllo; non presumere conformità.","Integrare/correggere esito, evidenza, data e verificatore. Nessun via libera.")))))</f>
        <v>Eseguire il controllo; non presumere conformità.</v>
      </c>
      <c r="K76" s="30" t="str">
        <f>IFERROR(HYPERLINK("#'Azioni'!A"&amp;(MATCH(A76,Azioni!$A$8:$A$237,0)+7),"Apri "&amp;A76),"Apri "&amp;A76)</f>
        <v>Apri A06-02</v>
      </c>
      <c r="L76" s="30" t="str">
        <f>IF(AND(OR(I76="NC",I76="NV"),INDEX(Azioni!$O$8:$O$237,MATCH(A76,Azioni!$A$8:$A$237,0))="CHIUSA VERIFICATA"),"C dopo riesame",I76)</f>
        <v>DA COMPILARE</v>
      </c>
      <c r="M76" s="50" t="s">
        <v>363</v>
      </c>
    </row>
    <row r="77" spans="1:13" ht="72" customHeight="1">
      <c r="A77" s="49" t="s">
        <v>366</v>
      </c>
      <c r="B77" s="30" t="s">
        <v>32</v>
      </c>
      <c r="C77" s="30" t="s">
        <v>367</v>
      </c>
      <c r="D77" s="30" t="s">
        <v>234</v>
      </c>
      <c r="E77" s="38"/>
      <c r="F77" s="38"/>
      <c r="G77" s="39"/>
      <c r="H77" s="38"/>
      <c r="I77" s="30" t="str">
        <f>IF(E77="","DA COMPILARE",IF(AND(E77&lt;&gt;"C",E77&lt;&gt;"NC",E77&lt;&gt;"NV",E77&lt;&gt;"NA"),"ESITO NON VALIDO",IF(AND(E77="NA",INDEX(Catalogo!$F$8:$F$237,MATCH(A77,Catalogo!$A$8:$A$237,0))=0),"NA NON AMMESSO",IF(OR(LEN(TRIM(F77))=0,LEN(TRIM(H77))=0,G77=""),"INCOMPLETO",IF(NOT(ISNUMBER(G77)),"DATA NON VALIDA",IF(OR(G77&lt;=0,G77&gt;Anagrafica!$K$8),"DATA NON VALIDA",E77))))))</f>
        <v>DA COMPILARE</v>
      </c>
      <c r="J77" s="30" t="str">
        <f>IF(I77="C","Mantenere il requisito e ripetere il controllo quando necessario.",IF(I77="NA","Esclusione motivata: riesaminare se cambia il perimetro.",IF(I77="NC",INDEX(Catalogo!$H$8:$H$237,MATCH(A77,Catalogo!$A$8:$A$237,0)),IF(I77="NV","Accertamento necessario prima della funzione interessata. "&amp;INDEX(Catalogo!$H$8:$H$237,MATCH(A77,Catalogo!$A$8:$A$237,0)),IF(I77="DA COMPILARE","Eseguire il controllo; non presumere conformità.","Integrare/correggere esito, evidenza, data e verificatore. Nessun via libera.")))))</f>
        <v>Eseguire il controllo; non presumere conformità.</v>
      </c>
      <c r="K77" s="30" t="str">
        <f>IFERROR(HYPERLINK("#'Azioni'!A"&amp;(MATCH(A77,Azioni!$A$8:$A$237,0)+7),"Apri "&amp;A77),"Apri "&amp;A77)</f>
        <v>Apri A06-03</v>
      </c>
      <c r="L77" s="30" t="str">
        <f>IF(AND(OR(I77="NC",I77="NV"),INDEX(Azioni!$O$8:$O$237,MATCH(A77,Azioni!$A$8:$A$237,0))="CHIUSA VERIFICATA"),"C dopo riesame",I77)</f>
        <v>DA COMPILARE</v>
      </c>
      <c r="M77" s="50" t="s">
        <v>363</v>
      </c>
    </row>
    <row r="78" spans="1:13" ht="72" customHeight="1">
      <c r="A78" s="49" t="s">
        <v>368</v>
      </c>
      <c r="B78" s="30" t="s">
        <v>32</v>
      </c>
      <c r="C78" s="30" t="s">
        <v>369</v>
      </c>
      <c r="D78" s="30" t="s">
        <v>234</v>
      </c>
      <c r="E78" s="38"/>
      <c r="F78" s="38"/>
      <c r="G78" s="39"/>
      <c r="H78" s="38"/>
      <c r="I78" s="30" t="str">
        <f>IF(E78="","DA COMPILARE",IF(AND(E78&lt;&gt;"C",E78&lt;&gt;"NC",E78&lt;&gt;"NV",E78&lt;&gt;"NA"),"ESITO NON VALIDO",IF(AND(E78="NA",INDEX(Catalogo!$F$8:$F$237,MATCH(A78,Catalogo!$A$8:$A$237,0))=0),"NA NON AMMESSO",IF(OR(LEN(TRIM(F78))=0,LEN(TRIM(H78))=0,G78=""),"INCOMPLETO",IF(NOT(ISNUMBER(G78)),"DATA NON VALIDA",IF(OR(G78&lt;=0,G78&gt;Anagrafica!$K$8),"DATA NON VALIDA",E78))))))</f>
        <v>DA COMPILARE</v>
      </c>
      <c r="J78" s="30" t="str">
        <f>IF(I78="C","Mantenere il requisito e ripetere il controllo quando necessario.",IF(I78="NA","Esclusione motivata: riesaminare se cambia il perimetro.",IF(I78="NC",INDEX(Catalogo!$H$8:$H$237,MATCH(A78,Catalogo!$A$8:$A$237,0)),IF(I78="NV","Accertamento necessario prima della funzione interessata. "&amp;INDEX(Catalogo!$H$8:$H$237,MATCH(A78,Catalogo!$A$8:$A$237,0)),IF(I78="DA COMPILARE","Eseguire il controllo; non presumere conformità.","Integrare/correggere esito, evidenza, data e verificatore. Nessun via libera.")))))</f>
        <v>Eseguire il controllo; non presumere conformità.</v>
      </c>
      <c r="K78" s="30" t="str">
        <f>IFERROR(HYPERLINK("#'Azioni'!A"&amp;(MATCH(A78,Azioni!$A$8:$A$237,0)+7),"Apri "&amp;A78),"Apri "&amp;A78)</f>
        <v>Apri A06-04</v>
      </c>
      <c r="L78" s="30" t="str">
        <f>IF(AND(OR(I78="NC",I78="NV"),INDEX(Azioni!$O$8:$O$237,MATCH(A78,Azioni!$A$8:$A$237,0))="CHIUSA VERIFICATA"),"C dopo riesame",I78)</f>
        <v>DA COMPILARE</v>
      </c>
      <c r="M78" s="50" t="s">
        <v>363</v>
      </c>
    </row>
    <row r="79" spans="1:13" ht="72" customHeight="1">
      <c r="A79" s="49" t="s">
        <v>370</v>
      </c>
      <c r="B79" s="30" t="s">
        <v>32</v>
      </c>
      <c r="C79" s="30" t="s">
        <v>371</v>
      </c>
      <c r="D79" s="30" t="s">
        <v>234</v>
      </c>
      <c r="E79" s="38"/>
      <c r="F79" s="38"/>
      <c r="G79" s="39"/>
      <c r="H79" s="38"/>
      <c r="I79" s="30" t="str">
        <f>IF(E79="","DA COMPILARE",IF(AND(E79&lt;&gt;"C",E79&lt;&gt;"NC",E79&lt;&gt;"NV",E79&lt;&gt;"NA"),"ESITO NON VALIDO",IF(AND(E79="NA",INDEX(Catalogo!$F$8:$F$237,MATCH(A79,Catalogo!$A$8:$A$237,0))=0),"NA NON AMMESSO",IF(OR(LEN(TRIM(F79))=0,LEN(TRIM(H79))=0,G79=""),"INCOMPLETO",IF(NOT(ISNUMBER(G79)),"DATA NON VALIDA",IF(OR(G79&lt;=0,G79&gt;Anagrafica!$K$8),"DATA NON VALIDA",E79))))))</f>
        <v>DA COMPILARE</v>
      </c>
      <c r="J79" s="30" t="str">
        <f>IF(I79="C","Mantenere il requisito e ripetere il controllo quando necessario.",IF(I79="NA","Esclusione motivata: riesaminare se cambia il perimetro.",IF(I79="NC",INDEX(Catalogo!$H$8:$H$237,MATCH(A79,Catalogo!$A$8:$A$237,0)),IF(I79="NV","Accertamento necessario prima della funzione interessata. "&amp;INDEX(Catalogo!$H$8:$H$237,MATCH(A79,Catalogo!$A$8:$A$237,0)),IF(I79="DA COMPILARE","Eseguire il controllo; non presumere conformità.","Integrare/correggere esito, evidenza, data e verificatore. Nessun via libera.")))))</f>
        <v>Eseguire il controllo; non presumere conformità.</v>
      </c>
      <c r="K79" s="30" t="str">
        <f>IFERROR(HYPERLINK("#'Azioni'!A"&amp;(MATCH(A79,Azioni!$A$8:$A$237,0)+7),"Apri "&amp;A79),"Apri "&amp;A79)</f>
        <v>Apri A06-05</v>
      </c>
      <c r="L79" s="30" t="str">
        <f>IF(AND(OR(I79="NC",I79="NV"),INDEX(Azioni!$O$8:$O$237,MATCH(A79,Azioni!$A$8:$A$237,0))="CHIUSA VERIFICATA"),"C dopo riesame",I79)</f>
        <v>DA COMPILARE</v>
      </c>
      <c r="M79" s="50" t="s">
        <v>363</v>
      </c>
    </row>
    <row r="80" spans="1:13" ht="72" customHeight="1">
      <c r="A80" s="49" t="s">
        <v>372</v>
      </c>
      <c r="B80" s="30" t="s">
        <v>32</v>
      </c>
      <c r="C80" s="30" t="s">
        <v>373</v>
      </c>
      <c r="D80" s="30" t="s">
        <v>234</v>
      </c>
      <c r="E80" s="38"/>
      <c r="F80" s="38"/>
      <c r="G80" s="39"/>
      <c r="H80" s="38"/>
      <c r="I80" s="30" t="str">
        <f>IF(E80="","DA COMPILARE",IF(AND(E80&lt;&gt;"C",E80&lt;&gt;"NC",E80&lt;&gt;"NV",E80&lt;&gt;"NA"),"ESITO NON VALIDO",IF(AND(E80="NA",INDEX(Catalogo!$F$8:$F$237,MATCH(A80,Catalogo!$A$8:$A$237,0))=0),"NA NON AMMESSO",IF(OR(LEN(TRIM(F80))=0,LEN(TRIM(H80))=0,G80=""),"INCOMPLETO",IF(NOT(ISNUMBER(G80)),"DATA NON VALIDA",IF(OR(G80&lt;=0,G80&gt;Anagrafica!$K$8),"DATA NON VALIDA",E80))))))</f>
        <v>DA COMPILARE</v>
      </c>
      <c r="J80" s="30" t="str">
        <f>IF(I80="C","Mantenere il requisito e ripetere il controllo quando necessario.",IF(I80="NA","Esclusione motivata: riesaminare se cambia il perimetro.",IF(I80="NC",INDEX(Catalogo!$H$8:$H$237,MATCH(A80,Catalogo!$A$8:$A$237,0)),IF(I80="NV","Accertamento necessario prima della funzione interessata. "&amp;INDEX(Catalogo!$H$8:$H$237,MATCH(A80,Catalogo!$A$8:$A$237,0)),IF(I80="DA COMPILARE","Eseguire il controllo; non presumere conformità.","Integrare/correggere esito, evidenza, data e verificatore. Nessun via libera.")))))</f>
        <v>Eseguire il controllo; non presumere conformità.</v>
      </c>
      <c r="K80" s="30" t="str">
        <f>IFERROR(HYPERLINK("#'Azioni'!A"&amp;(MATCH(A80,Azioni!$A$8:$A$237,0)+7),"Apri "&amp;A80),"Apri "&amp;A80)</f>
        <v>Apri A06-06</v>
      </c>
      <c r="L80" s="30" t="str">
        <f>IF(AND(OR(I80="NC",I80="NV"),INDEX(Azioni!$O$8:$O$237,MATCH(A80,Azioni!$A$8:$A$237,0))="CHIUSA VERIFICATA"),"C dopo riesame",I80)</f>
        <v>DA COMPILARE</v>
      </c>
      <c r="M80" s="50" t="s">
        <v>363</v>
      </c>
    </row>
    <row r="81" spans="1:13" ht="72" customHeight="1">
      <c r="A81" s="49" t="s">
        <v>374</v>
      </c>
      <c r="B81" s="30" t="s">
        <v>32</v>
      </c>
      <c r="C81" s="30" t="s">
        <v>375</v>
      </c>
      <c r="D81" s="30" t="s">
        <v>234</v>
      </c>
      <c r="E81" s="38"/>
      <c r="F81" s="38"/>
      <c r="G81" s="39"/>
      <c r="H81" s="38"/>
      <c r="I81" s="30" t="str">
        <f>IF(E81="","DA COMPILARE",IF(AND(E81&lt;&gt;"C",E81&lt;&gt;"NC",E81&lt;&gt;"NV",E81&lt;&gt;"NA"),"ESITO NON VALIDO",IF(AND(E81="NA",INDEX(Catalogo!$F$8:$F$237,MATCH(A81,Catalogo!$A$8:$A$237,0))=0),"NA NON AMMESSO",IF(OR(LEN(TRIM(F81))=0,LEN(TRIM(H81))=0,G81=""),"INCOMPLETO",IF(NOT(ISNUMBER(G81)),"DATA NON VALIDA",IF(OR(G81&lt;=0,G81&gt;Anagrafica!$K$8),"DATA NON VALIDA",E81))))))</f>
        <v>DA COMPILARE</v>
      </c>
      <c r="J81" s="30" t="str">
        <f>IF(I81="C","Mantenere il requisito e ripetere il controllo quando necessario.",IF(I81="NA","Esclusione motivata: riesaminare se cambia il perimetro.",IF(I81="NC",INDEX(Catalogo!$H$8:$H$237,MATCH(A81,Catalogo!$A$8:$A$237,0)),IF(I81="NV","Accertamento necessario prima della funzione interessata. "&amp;INDEX(Catalogo!$H$8:$H$237,MATCH(A81,Catalogo!$A$8:$A$237,0)),IF(I81="DA COMPILARE","Eseguire il controllo; non presumere conformità.","Integrare/correggere esito, evidenza, data e verificatore. Nessun via libera.")))))</f>
        <v>Eseguire il controllo; non presumere conformità.</v>
      </c>
      <c r="K81" s="30" t="str">
        <f>IFERROR(HYPERLINK("#'Azioni'!A"&amp;(MATCH(A81,Azioni!$A$8:$A$237,0)+7),"Apri "&amp;A81),"Apri "&amp;A81)</f>
        <v>Apri A06-07</v>
      </c>
      <c r="L81" s="30" t="str">
        <f>IF(AND(OR(I81="NC",I81="NV"),INDEX(Azioni!$O$8:$O$237,MATCH(A81,Azioni!$A$8:$A$237,0))="CHIUSA VERIFICATA"),"C dopo riesame",I81)</f>
        <v>DA COMPILARE</v>
      </c>
      <c r="M81" s="50" t="s">
        <v>363</v>
      </c>
    </row>
    <row r="82" spans="1:13" ht="72" customHeight="1">
      <c r="A82" s="49" t="s">
        <v>376</v>
      </c>
      <c r="B82" s="30" t="s">
        <v>32</v>
      </c>
      <c r="C82" s="30" t="s">
        <v>377</v>
      </c>
      <c r="D82" s="30" t="s">
        <v>234</v>
      </c>
      <c r="E82" s="38"/>
      <c r="F82" s="38"/>
      <c r="G82" s="39"/>
      <c r="H82" s="38"/>
      <c r="I82" s="30" t="str">
        <f>IF(E82="","DA COMPILARE",IF(AND(E82&lt;&gt;"C",E82&lt;&gt;"NC",E82&lt;&gt;"NV",E82&lt;&gt;"NA"),"ESITO NON VALIDO",IF(AND(E82="NA",INDEX(Catalogo!$F$8:$F$237,MATCH(A82,Catalogo!$A$8:$A$237,0))=0),"NA NON AMMESSO",IF(OR(LEN(TRIM(F82))=0,LEN(TRIM(H82))=0,G82=""),"INCOMPLETO",IF(NOT(ISNUMBER(G82)),"DATA NON VALIDA",IF(OR(G82&lt;=0,G82&gt;Anagrafica!$K$8),"DATA NON VALIDA",E82))))))</f>
        <v>DA COMPILARE</v>
      </c>
      <c r="J82" s="30" t="str">
        <f>IF(I82="C","Mantenere il requisito e ripetere il controllo quando necessario.",IF(I82="NA","Esclusione motivata: riesaminare se cambia il perimetro.",IF(I82="NC",INDEX(Catalogo!$H$8:$H$237,MATCH(A82,Catalogo!$A$8:$A$237,0)),IF(I82="NV","Accertamento necessario prima della funzione interessata. "&amp;INDEX(Catalogo!$H$8:$H$237,MATCH(A82,Catalogo!$A$8:$A$237,0)),IF(I82="DA COMPILARE","Eseguire il controllo; non presumere conformità.","Integrare/correggere esito, evidenza, data e verificatore. Nessun via libera.")))))</f>
        <v>Eseguire il controllo; non presumere conformità.</v>
      </c>
      <c r="K82" s="30" t="str">
        <f>IFERROR(HYPERLINK("#'Azioni'!A"&amp;(MATCH(A82,Azioni!$A$8:$A$237,0)+7),"Apri "&amp;A82),"Apri "&amp;A82)</f>
        <v>Apri A06-08</v>
      </c>
      <c r="L82" s="30" t="str">
        <f>IF(AND(OR(I82="NC",I82="NV"),INDEX(Azioni!$O$8:$O$237,MATCH(A82,Azioni!$A$8:$A$237,0))="CHIUSA VERIFICATA"),"C dopo riesame",I82)</f>
        <v>DA COMPILARE</v>
      </c>
      <c r="M82" s="50" t="s">
        <v>363</v>
      </c>
    </row>
    <row r="83" spans="1:13" ht="72" customHeight="1">
      <c r="A83" s="49" t="s">
        <v>378</v>
      </c>
      <c r="B83" s="30" t="s">
        <v>32</v>
      </c>
      <c r="C83" s="30" t="s">
        <v>379</v>
      </c>
      <c r="D83" s="30" t="s">
        <v>234</v>
      </c>
      <c r="E83" s="38"/>
      <c r="F83" s="38"/>
      <c r="G83" s="39"/>
      <c r="H83" s="38"/>
      <c r="I83" s="30" t="str">
        <f>IF(E83="","DA COMPILARE",IF(AND(E83&lt;&gt;"C",E83&lt;&gt;"NC",E83&lt;&gt;"NV",E83&lt;&gt;"NA"),"ESITO NON VALIDO",IF(AND(E83="NA",INDEX(Catalogo!$F$8:$F$237,MATCH(A83,Catalogo!$A$8:$A$237,0))=0),"NA NON AMMESSO",IF(OR(LEN(TRIM(F83))=0,LEN(TRIM(H83))=0,G83=""),"INCOMPLETO",IF(NOT(ISNUMBER(G83)),"DATA NON VALIDA",IF(OR(G83&lt;=0,G83&gt;Anagrafica!$K$8),"DATA NON VALIDA",E83))))))</f>
        <v>DA COMPILARE</v>
      </c>
      <c r="J83" s="30" t="str">
        <f>IF(I83="C","Mantenere il requisito e ripetere il controllo quando necessario.",IF(I83="NA","Esclusione motivata: riesaminare se cambia il perimetro.",IF(I83="NC",INDEX(Catalogo!$H$8:$H$237,MATCH(A83,Catalogo!$A$8:$A$237,0)),IF(I83="NV","Accertamento necessario prima della funzione interessata. "&amp;INDEX(Catalogo!$H$8:$H$237,MATCH(A83,Catalogo!$A$8:$A$237,0)),IF(I83="DA COMPILARE","Eseguire il controllo; non presumere conformità.","Integrare/correggere esito, evidenza, data e verificatore. Nessun via libera.")))))</f>
        <v>Eseguire il controllo; non presumere conformità.</v>
      </c>
      <c r="K83" s="30" t="str">
        <f>IFERROR(HYPERLINK("#'Azioni'!A"&amp;(MATCH(A83,Azioni!$A$8:$A$237,0)+7),"Apri "&amp;A83),"Apri "&amp;A83)</f>
        <v>Apri A06-09</v>
      </c>
      <c r="L83" s="30" t="str">
        <f>IF(AND(OR(I83="NC",I83="NV"),INDEX(Azioni!$O$8:$O$237,MATCH(A83,Azioni!$A$8:$A$237,0))="CHIUSA VERIFICATA"),"C dopo riesame",I83)</f>
        <v>DA COMPILARE</v>
      </c>
      <c r="M83" s="50" t="s">
        <v>380</v>
      </c>
    </row>
    <row r="84" spans="1:13" ht="72" customHeight="1">
      <c r="A84" s="49" t="s">
        <v>381</v>
      </c>
      <c r="B84" s="30" t="s">
        <v>32</v>
      </c>
      <c r="C84" s="30" t="s">
        <v>382</v>
      </c>
      <c r="D84" s="30" t="s">
        <v>234</v>
      </c>
      <c r="E84" s="38"/>
      <c r="F84" s="38"/>
      <c r="G84" s="39"/>
      <c r="H84" s="38"/>
      <c r="I84" s="30" t="str">
        <f>IF(E84="","DA COMPILARE",IF(AND(E84&lt;&gt;"C",E84&lt;&gt;"NC",E84&lt;&gt;"NV",E84&lt;&gt;"NA"),"ESITO NON VALIDO",IF(AND(E84="NA",INDEX(Catalogo!$F$8:$F$237,MATCH(A84,Catalogo!$A$8:$A$237,0))=0),"NA NON AMMESSO",IF(OR(LEN(TRIM(F84))=0,LEN(TRIM(H84))=0,G84=""),"INCOMPLETO",IF(NOT(ISNUMBER(G84)),"DATA NON VALIDA",IF(OR(G84&lt;=0,G84&gt;Anagrafica!$K$8),"DATA NON VALIDA",E84))))))</f>
        <v>DA COMPILARE</v>
      </c>
      <c r="J84" s="30" t="str">
        <f>IF(I84="C","Mantenere il requisito e ripetere il controllo quando necessario.",IF(I84="NA","Esclusione motivata: riesaminare se cambia il perimetro.",IF(I84="NC",INDEX(Catalogo!$H$8:$H$237,MATCH(A84,Catalogo!$A$8:$A$237,0)),IF(I84="NV","Accertamento necessario prima della funzione interessata. "&amp;INDEX(Catalogo!$H$8:$H$237,MATCH(A84,Catalogo!$A$8:$A$237,0)),IF(I84="DA COMPILARE","Eseguire il controllo; non presumere conformità.","Integrare/correggere esito, evidenza, data e verificatore. Nessun via libera.")))))</f>
        <v>Eseguire il controllo; non presumere conformità.</v>
      </c>
      <c r="K84" s="30" t="str">
        <f>IFERROR(HYPERLINK("#'Azioni'!A"&amp;(MATCH(A84,Azioni!$A$8:$A$237,0)+7),"Apri "&amp;A84),"Apri "&amp;A84)</f>
        <v>Apri A06-10</v>
      </c>
      <c r="L84" s="30" t="str">
        <f>IF(AND(OR(I84="NC",I84="NV"),INDEX(Azioni!$O$8:$O$237,MATCH(A84,Azioni!$A$8:$A$237,0))="CHIUSA VERIFICATA"),"C dopo riesame",I84)</f>
        <v>DA COMPILARE</v>
      </c>
      <c r="M84" s="50" t="s">
        <v>380</v>
      </c>
    </row>
    <row r="85" spans="1:13" ht="72" customHeight="1">
      <c r="A85" s="49" t="s">
        <v>383</v>
      </c>
      <c r="B85" s="30" t="s">
        <v>32</v>
      </c>
      <c r="C85" s="30" t="s">
        <v>384</v>
      </c>
      <c r="D85" s="30" t="s">
        <v>234</v>
      </c>
      <c r="E85" s="38"/>
      <c r="F85" s="38"/>
      <c r="G85" s="39"/>
      <c r="H85" s="38"/>
      <c r="I85" s="30" t="str">
        <f>IF(E85="","DA COMPILARE",IF(AND(E85&lt;&gt;"C",E85&lt;&gt;"NC",E85&lt;&gt;"NV",E85&lt;&gt;"NA"),"ESITO NON VALIDO",IF(AND(E85="NA",INDEX(Catalogo!$F$8:$F$237,MATCH(A85,Catalogo!$A$8:$A$237,0))=0),"NA NON AMMESSO",IF(OR(LEN(TRIM(F85))=0,LEN(TRIM(H85))=0,G85=""),"INCOMPLETO",IF(NOT(ISNUMBER(G85)),"DATA NON VALIDA",IF(OR(G85&lt;=0,G85&gt;Anagrafica!$K$8),"DATA NON VALIDA",E85))))))</f>
        <v>DA COMPILARE</v>
      </c>
      <c r="J85" s="30" t="str">
        <f>IF(I85="C","Mantenere il requisito e ripetere il controllo quando necessario.",IF(I85="NA","Esclusione motivata: riesaminare se cambia il perimetro.",IF(I85="NC",INDEX(Catalogo!$H$8:$H$237,MATCH(A85,Catalogo!$A$8:$A$237,0)),IF(I85="NV","Accertamento necessario prima della funzione interessata. "&amp;INDEX(Catalogo!$H$8:$H$237,MATCH(A85,Catalogo!$A$8:$A$237,0)),IF(I85="DA COMPILARE","Eseguire il controllo; non presumere conformità.","Integrare/correggere esito, evidenza, data e verificatore. Nessun via libera.")))))</f>
        <v>Eseguire il controllo; non presumere conformità.</v>
      </c>
      <c r="K85" s="30" t="str">
        <f>IFERROR(HYPERLINK("#'Azioni'!A"&amp;(MATCH(A85,Azioni!$A$8:$A$237,0)+7),"Apri "&amp;A85),"Apri "&amp;A85)</f>
        <v>Apri A06-11</v>
      </c>
      <c r="L85" s="30" t="str">
        <f>IF(AND(OR(I85="NC",I85="NV"),INDEX(Azioni!$O$8:$O$237,MATCH(A85,Azioni!$A$8:$A$237,0))="CHIUSA VERIFICATA"),"C dopo riesame",I85)</f>
        <v>DA COMPILARE</v>
      </c>
      <c r="M85" s="50" t="s">
        <v>385</v>
      </c>
    </row>
    <row r="86" spans="1:13" ht="72" customHeight="1">
      <c r="A86" s="49" t="s">
        <v>386</v>
      </c>
      <c r="B86" s="30" t="s">
        <v>32</v>
      </c>
      <c r="C86" s="30" t="s">
        <v>387</v>
      </c>
      <c r="D86" s="30" t="s">
        <v>234</v>
      </c>
      <c r="E86" s="38"/>
      <c r="F86" s="38"/>
      <c r="G86" s="39"/>
      <c r="H86" s="38"/>
      <c r="I86" s="30" t="str">
        <f>IF(E86="","DA COMPILARE",IF(AND(E86&lt;&gt;"C",E86&lt;&gt;"NC",E86&lt;&gt;"NV",E86&lt;&gt;"NA"),"ESITO NON VALIDO",IF(AND(E86="NA",INDEX(Catalogo!$F$8:$F$237,MATCH(A86,Catalogo!$A$8:$A$237,0))=0),"NA NON AMMESSO",IF(OR(LEN(TRIM(F86))=0,LEN(TRIM(H86))=0,G86=""),"INCOMPLETO",IF(NOT(ISNUMBER(G86)),"DATA NON VALIDA",IF(OR(G86&lt;=0,G86&gt;Anagrafica!$K$8),"DATA NON VALIDA",E86))))))</f>
        <v>DA COMPILARE</v>
      </c>
      <c r="J86" s="30" t="str">
        <f>IF(I86="C","Mantenere il requisito e ripetere il controllo quando necessario.",IF(I86="NA","Esclusione motivata: riesaminare se cambia il perimetro.",IF(I86="NC",INDEX(Catalogo!$H$8:$H$237,MATCH(A86,Catalogo!$A$8:$A$237,0)),IF(I86="NV","Accertamento necessario prima della funzione interessata. "&amp;INDEX(Catalogo!$H$8:$H$237,MATCH(A86,Catalogo!$A$8:$A$237,0)),IF(I86="DA COMPILARE","Eseguire il controllo; non presumere conformità.","Integrare/correggere esito, evidenza, data e verificatore. Nessun via libera.")))))</f>
        <v>Eseguire il controllo; non presumere conformità.</v>
      </c>
      <c r="K86" s="30" t="str">
        <f>IFERROR(HYPERLINK("#'Azioni'!A"&amp;(MATCH(A86,Azioni!$A$8:$A$237,0)+7),"Apri "&amp;A86),"Apri "&amp;A86)</f>
        <v>Apri A06-12</v>
      </c>
      <c r="L86" s="30" t="str">
        <f>IF(AND(OR(I86="NC",I86="NV"),INDEX(Azioni!$O$8:$O$237,MATCH(A86,Azioni!$A$8:$A$237,0))="CHIUSA VERIFICATA"),"C dopo riesame",I86)</f>
        <v>DA COMPILARE</v>
      </c>
      <c r="M86" s="50" t="s">
        <v>363</v>
      </c>
    </row>
    <row r="87" spans="1:13" ht="72" customHeight="1">
      <c r="A87" s="49" t="s">
        <v>388</v>
      </c>
      <c r="B87" s="30" t="s">
        <v>34</v>
      </c>
      <c r="C87" s="30" t="s">
        <v>389</v>
      </c>
      <c r="D87" s="30" t="s">
        <v>234</v>
      </c>
      <c r="E87" s="38"/>
      <c r="F87" s="38"/>
      <c r="G87" s="39"/>
      <c r="H87" s="38"/>
      <c r="I87" s="30" t="str">
        <f>IF(E87="","DA COMPILARE",IF(AND(E87&lt;&gt;"C",E87&lt;&gt;"NC",E87&lt;&gt;"NV",E87&lt;&gt;"NA"),"ESITO NON VALIDO",IF(AND(E87="NA",INDEX(Catalogo!$F$8:$F$237,MATCH(A87,Catalogo!$A$8:$A$237,0))=0),"NA NON AMMESSO",IF(OR(LEN(TRIM(F87))=0,LEN(TRIM(H87))=0,G87=""),"INCOMPLETO",IF(NOT(ISNUMBER(G87)),"DATA NON VALIDA",IF(OR(G87&lt;=0,G87&gt;Anagrafica!$K$8),"DATA NON VALIDA",E87))))))</f>
        <v>DA COMPILARE</v>
      </c>
      <c r="J87" s="30" t="str">
        <f>IF(I87="C","Mantenere il requisito e ripetere il controllo quando necessario.",IF(I87="NA","Esclusione motivata: riesaminare se cambia il perimetro.",IF(I87="NC",INDEX(Catalogo!$H$8:$H$237,MATCH(A87,Catalogo!$A$8:$A$237,0)),IF(I87="NV","Accertamento necessario prima della funzione interessata. "&amp;INDEX(Catalogo!$H$8:$H$237,MATCH(A87,Catalogo!$A$8:$A$237,0)),IF(I87="DA COMPILARE","Eseguire il controllo; non presumere conformità.","Integrare/correggere esito, evidenza, data e verificatore. Nessun via libera.")))))</f>
        <v>Eseguire il controllo; non presumere conformità.</v>
      </c>
      <c r="K87" s="30" t="str">
        <f>IFERROR(HYPERLINK("#'Azioni'!A"&amp;(MATCH(A87,Azioni!$A$8:$A$237,0)+7),"Apri "&amp;A87),"Apri "&amp;A87)</f>
        <v>Apri A07-01</v>
      </c>
      <c r="L87" s="30" t="str">
        <f>IF(AND(OR(I87="NC",I87="NV"),INDEX(Azioni!$O$8:$O$237,MATCH(A87,Azioni!$A$8:$A$237,0))="CHIUSA VERIFICATA"),"C dopo riesame",I87)</f>
        <v>DA COMPILARE</v>
      </c>
      <c r="M87" s="50" t="s">
        <v>390</v>
      </c>
    </row>
    <row r="88" spans="1:13" ht="72" customHeight="1">
      <c r="A88" s="49" t="s">
        <v>391</v>
      </c>
      <c r="B88" s="30" t="s">
        <v>34</v>
      </c>
      <c r="C88" s="30" t="s">
        <v>392</v>
      </c>
      <c r="D88" s="30" t="s">
        <v>234</v>
      </c>
      <c r="E88" s="38"/>
      <c r="F88" s="38"/>
      <c r="G88" s="39"/>
      <c r="H88" s="38"/>
      <c r="I88" s="30" t="str">
        <f>IF(E88="","DA COMPILARE",IF(AND(E88&lt;&gt;"C",E88&lt;&gt;"NC",E88&lt;&gt;"NV",E88&lt;&gt;"NA"),"ESITO NON VALIDO",IF(AND(E88="NA",INDEX(Catalogo!$F$8:$F$237,MATCH(A88,Catalogo!$A$8:$A$237,0))=0),"NA NON AMMESSO",IF(OR(LEN(TRIM(F88))=0,LEN(TRIM(H88))=0,G88=""),"INCOMPLETO",IF(NOT(ISNUMBER(G88)),"DATA NON VALIDA",IF(OR(G88&lt;=0,G88&gt;Anagrafica!$K$8),"DATA NON VALIDA",E88))))))</f>
        <v>DA COMPILARE</v>
      </c>
      <c r="J88" s="30" t="str">
        <f>IF(I88="C","Mantenere il requisito e ripetere il controllo quando necessario.",IF(I88="NA","Esclusione motivata: riesaminare se cambia il perimetro.",IF(I88="NC",INDEX(Catalogo!$H$8:$H$237,MATCH(A88,Catalogo!$A$8:$A$237,0)),IF(I88="NV","Accertamento necessario prima della funzione interessata. "&amp;INDEX(Catalogo!$H$8:$H$237,MATCH(A88,Catalogo!$A$8:$A$237,0)),IF(I88="DA COMPILARE","Eseguire il controllo; non presumere conformità.","Integrare/correggere esito, evidenza, data e verificatore. Nessun via libera.")))))</f>
        <v>Eseguire il controllo; non presumere conformità.</v>
      </c>
      <c r="K88" s="30" t="str">
        <f>IFERROR(HYPERLINK("#'Azioni'!A"&amp;(MATCH(A88,Azioni!$A$8:$A$237,0)+7),"Apri "&amp;A88),"Apri "&amp;A88)</f>
        <v>Apri A07-02</v>
      </c>
      <c r="L88" s="30" t="str">
        <f>IF(AND(OR(I88="NC",I88="NV"),INDEX(Azioni!$O$8:$O$237,MATCH(A88,Azioni!$A$8:$A$237,0))="CHIUSA VERIFICATA"),"C dopo riesame",I88)</f>
        <v>DA COMPILARE</v>
      </c>
      <c r="M88" s="50" t="s">
        <v>390</v>
      </c>
    </row>
    <row r="89" spans="1:13" ht="72" customHeight="1">
      <c r="A89" s="49" t="s">
        <v>393</v>
      </c>
      <c r="B89" s="30" t="s">
        <v>34</v>
      </c>
      <c r="C89" s="30" t="s">
        <v>394</v>
      </c>
      <c r="D89" s="30" t="s">
        <v>234</v>
      </c>
      <c r="E89" s="38"/>
      <c r="F89" s="38"/>
      <c r="G89" s="39"/>
      <c r="H89" s="38"/>
      <c r="I89" s="30" t="str">
        <f>IF(E89="","DA COMPILARE",IF(AND(E89&lt;&gt;"C",E89&lt;&gt;"NC",E89&lt;&gt;"NV",E89&lt;&gt;"NA"),"ESITO NON VALIDO",IF(AND(E89="NA",INDEX(Catalogo!$F$8:$F$237,MATCH(A89,Catalogo!$A$8:$A$237,0))=0),"NA NON AMMESSO",IF(OR(LEN(TRIM(F89))=0,LEN(TRIM(H89))=0,G89=""),"INCOMPLETO",IF(NOT(ISNUMBER(G89)),"DATA NON VALIDA",IF(OR(G89&lt;=0,G89&gt;Anagrafica!$K$8),"DATA NON VALIDA",E89))))))</f>
        <v>DA COMPILARE</v>
      </c>
      <c r="J89" s="30" t="str">
        <f>IF(I89="C","Mantenere il requisito e ripetere il controllo quando necessario.",IF(I89="NA","Esclusione motivata: riesaminare se cambia il perimetro.",IF(I89="NC",INDEX(Catalogo!$H$8:$H$237,MATCH(A89,Catalogo!$A$8:$A$237,0)),IF(I89="NV","Accertamento necessario prima della funzione interessata. "&amp;INDEX(Catalogo!$H$8:$H$237,MATCH(A89,Catalogo!$A$8:$A$237,0)),IF(I89="DA COMPILARE","Eseguire il controllo; non presumere conformità.","Integrare/correggere esito, evidenza, data e verificatore. Nessun via libera.")))))</f>
        <v>Eseguire il controllo; non presumere conformità.</v>
      </c>
      <c r="K89" s="30" t="str">
        <f>IFERROR(HYPERLINK("#'Azioni'!A"&amp;(MATCH(A89,Azioni!$A$8:$A$237,0)+7),"Apri "&amp;A89),"Apri "&amp;A89)</f>
        <v>Apri A07-03</v>
      </c>
      <c r="L89" s="30" t="str">
        <f>IF(AND(OR(I89="NC",I89="NV"),INDEX(Azioni!$O$8:$O$237,MATCH(A89,Azioni!$A$8:$A$237,0))="CHIUSA VERIFICATA"),"C dopo riesame",I89)</f>
        <v>DA COMPILARE</v>
      </c>
      <c r="M89" s="50" t="s">
        <v>390</v>
      </c>
    </row>
    <row r="90" spans="1:13" ht="72" customHeight="1">
      <c r="A90" s="49" t="s">
        <v>395</v>
      </c>
      <c r="B90" s="30" t="s">
        <v>34</v>
      </c>
      <c r="C90" s="30" t="s">
        <v>396</v>
      </c>
      <c r="D90" s="30" t="s">
        <v>234</v>
      </c>
      <c r="E90" s="38"/>
      <c r="F90" s="38"/>
      <c r="G90" s="39"/>
      <c r="H90" s="38"/>
      <c r="I90" s="30" t="str">
        <f>IF(E90="","DA COMPILARE",IF(AND(E90&lt;&gt;"C",E90&lt;&gt;"NC",E90&lt;&gt;"NV",E90&lt;&gt;"NA"),"ESITO NON VALIDO",IF(AND(E90="NA",INDEX(Catalogo!$F$8:$F$237,MATCH(A90,Catalogo!$A$8:$A$237,0))=0),"NA NON AMMESSO",IF(OR(LEN(TRIM(F90))=0,LEN(TRIM(H90))=0,G90=""),"INCOMPLETO",IF(NOT(ISNUMBER(G90)),"DATA NON VALIDA",IF(OR(G90&lt;=0,G90&gt;Anagrafica!$K$8),"DATA NON VALIDA",E90))))))</f>
        <v>DA COMPILARE</v>
      </c>
      <c r="J90" s="30" t="str">
        <f>IF(I90="C","Mantenere il requisito e ripetere il controllo quando necessario.",IF(I90="NA","Esclusione motivata: riesaminare se cambia il perimetro.",IF(I90="NC",INDEX(Catalogo!$H$8:$H$237,MATCH(A90,Catalogo!$A$8:$A$237,0)),IF(I90="NV","Accertamento necessario prima della funzione interessata. "&amp;INDEX(Catalogo!$H$8:$H$237,MATCH(A90,Catalogo!$A$8:$A$237,0)),IF(I90="DA COMPILARE","Eseguire il controllo; non presumere conformità.","Integrare/correggere esito, evidenza, data e verificatore. Nessun via libera.")))))</f>
        <v>Eseguire il controllo; non presumere conformità.</v>
      </c>
      <c r="K90" s="30" t="str">
        <f>IFERROR(HYPERLINK("#'Azioni'!A"&amp;(MATCH(A90,Azioni!$A$8:$A$237,0)+7),"Apri "&amp;A90),"Apri "&amp;A90)</f>
        <v>Apri A07-04</v>
      </c>
      <c r="L90" s="30" t="str">
        <f>IF(AND(OR(I90="NC",I90="NV"),INDEX(Azioni!$O$8:$O$237,MATCH(A90,Azioni!$A$8:$A$237,0))="CHIUSA VERIFICATA"),"C dopo riesame",I90)</f>
        <v>DA COMPILARE</v>
      </c>
      <c r="M90" s="50" t="s">
        <v>390</v>
      </c>
    </row>
    <row r="91" spans="1:13" ht="72" customHeight="1">
      <c r="A91" s="49" t="s">
        <v>397</v>
      </c>
      <c r="B91" s="30" t="s">
        <v>34</v>
      </c>
      <c r="C91" s="30" t="s">
        <v>398</v>
      </c>
      <c r="D91" s="30" t="s">
        <v>234</v>
      </c>
      <c r="E91" s="38"/>
      <c r="F91" s="38"/>
      <c r="G91" s="39"/>
      <c r="H91" s="38"/>
      <c r="I91" s="30" t="str">
        <f>IF(E91="","DA COMPILARE",IF(AND(E91&lt;&gt;"C",E91&lt;&gt;"NC",E91&lt;&gt;"NV",E91&lt;&gt;"NA"),"ESITO NON VALIDO",IF(AND(E91="NA",INDEX(Catalogo!$F$8:$F$237,MATCH(A91,Catalogo!$A$8:$A$237,0))=0),"NA NON AMMESSO",IF(OR(LEN(TRIM(F91))=0,LEN(TRIM(H91))=0,G91=""),"INCOMPLETO",IF(NOT(ISNUMBER(G91)),"DATA NON VALIDA",IF(OR(G91&lt;=0,G91&gt;Anagrafica!$K$8),"DATA NON VALIDA",E91))))))</f>
        <v>DA COMPILARE</v>
      </c>
      <c r="J91" s="30" t="str">
        <f>IF(I91="C","Mantenere il requisito e ripetere il controllo quando necessario.",IF(I91="NA","Esclusione motivata: riesaminare se cambia il perimetro.",IF(I91="NC",INDEX(Catalogo!$H$8:$H$237,MATCH(A91,Catalogo!$A$8:$A$237,0)),IF(I91="NV","Accertamento necessario prima della funzione interessata. "&amp;INDEX(Catalogo!$H$8:$H$237,MATCH(A91,Catalogo!$A$8:$A$237,0)),IF(I91="DA COMPILARE","Eseguire il controllo; non presumere conformità.","Integrare/correggere esito, evidenza, data e verificatore. Nessun via libera.")))))</f>
        <v>Eseguire il controllo; non presumere conformità.</v>
      </c>
      <c r="K91" s="30" t="str">
        <f>IFERROR(HYPERLINK("#'Azioni'!A"&amp;(MATCH(A91,Azioni!$A$8:$A$237,0)+7),"Apri "&amp;A91),"Apri "&amp;A91)</f>
        <v>Apri A07-05</v>
      </c>
      <c r="L91" s="30" t="str">
        <f>IF(AND(OR(I91="NC",I91="NV"),INDEX(Azioni!$O$8:$O$237,MATCH(A91,Azioni!$A$8:$A$237,0))="CHIUSA VERIFICATA"),"C dopo riesame",I91)</f>
        <v>DA COMPILARE</v>
      </c>
      <c r="M91" s="50" t="s">
        <v>390</v>
      </c>
    </row>
    <row r="92" spans="1:13" ht="72" customHeight="1">
      <c r="A92" s="49" t="s">
        <v>399</v>
      </c>
      <c r="B92" s="30" t="s">
        <v>34</v>
      </c>
      <c r="C92" s="30" t="s">
        <v>400</v>
      </c>
      <c r="D92" s="30" t="s">
        <v>234</v>
      </c>
      <c r="E92" s="38"/>
      <c r="F92" s="38"/>
      <c r="G92" s="39"/>
      <c r="H92" s="38"/>
      <c r="I92" s="30" t="str">
        <f>IF(E92="","DA COMPILARE",IF(AND(E92&lt;&gt;"C",E92&lt;&gt;"NC",E92&lt;&gt;"NV",E92&lt;&gt;"NA"),"ESITO NON VALIDO",IF(AND(E92="NA",INDEX(Catalogo!$F$8:$F$237,MATCH(A92,Catalogo!$A$8:$A$237,0))=0),"NA NON AMMESSO",IF(OR(LEN(TRIM(F92))=0,LEN(TRIM(H92))=0,G92=""),"INCOMPLETO",IF(NOT(ISNUMBER(G92)),"DATA NON VALIDA",IF(OR(G92&lt;=0,G92&gt;Anagrafica!$K$8),"DATA NON VALIDA",E92))))))</f>
        <v>DA COMPILARE</v>
      </c>
      <c r="J92" s="30" t="str">
        <f>IF(I92="C","Mantenere il requisito e ripetere il controllo quando necessario.",IF(I92="NA","Esclusione motivata: riesaminare se cambia il perimetro.",IF(I92="NC",INDEX(Catalogo!$H$8:$H$237,MATCH(A92,Catalogo!$A$8:$A$237,0)),IF(I92="NV","Accertamento necessario prima della funzione interessata. "&amp;INDEX(Catalogo!$H$8:$H$237,MATCH(A92,Catalogo!$A$8:$A$237,0)),IF(I92="DA COMPILARE","Eseguire il controllo; non presumere conformità.","Integrare/correggere esito, evidenza, data e verificatore. Nessun via libera.")))))</f>
        <v>Eseguire il controllo; non presumere conformità.</v>
      </c>
      <c r="K92" s="30" t="str">
        <f>IFERROR(HYPERLINK("#'Azioni'!A"&amp;(MATCH(A92,Azioni!$A$8:$A$237,0)+7),"Apri "&amp;A92),"Apri "&amp;A92)</f>
        <v>Apri A07-06</v>
      </c>
      <c r="L92" s="30" t="str">
        <f>IF(AND(OR(I92="NC",I92="NV"),INDEX(Azioni!$O$8:$O$237,MATCH(A92,Azioni!$A$8:$A$237,0))="CHIUSA VERIFICATA"),"C dopo riesame",I92)</f>
        <v>DA COMPILARE</v>
      </c>
      <c r="M92" s="50" t="s">
        <v>390</v>
      </c>
    </row>
    <row r="93" spans="1:13" ht="72" customHeight="1">
      <c r="A93" s="49" t="s">
        <v>401</v>
      </c>
      <c r="B93" s="30" t="s">
        <v>34</v>
      </c>
      <c r="C93" s="30" t="s">
        <v>402</v>
      </c>
      <c r="D93" s="30" t="s">
        <v>234</v>
      </c>
      <c r="E93" s="38"/>
      <c r="F93" s="38"/>
      <c r="G93" s="39"/>
      <c r="H93" s="38"/>
      <c r="I93" s="30" t="str">
        <f>IF(E93="","DA COMPILARE",IF(AND(E93&lt;&gt;"C",E93&lt;&gt;"NC",E93&lt;&gt;"NV",E93&lt;&gt;"NA"),"ESITO NON VALIDO",IF(AND(E93="NA",INDEX(Catalogo!$F$8:$F$237,MATCH(A93,Catalogo!$A$8:$A$237,0))=0),"NA NON AMMESSO",IF(OR(LEN(TRIM(F93))=0,LEN(TRIM(H93))=0,G93=""),"INCOMPLETO",IF(NOT(ISNUMBER(G93)),"DATA NON VALIDA",IF(OR(G93&lt;=0,G93&gt;Anagrafica!$K$8),"DATA NON VALIDA",E93))))))</f>
        <v>DA COMPILARE</v>
      </c>
      <c r="J93" s="30" t="str">
        <f>IF(I93="C","Mantenere il requisito e ripetere il controllo quando necessario.",IF(I93="NA","Esclusione motivata: riesaminare se cambia il perimetro.",IF(I93="NC",INDEX(Catalogo!$H$8:$H$237,MATCH(A93,Catalogo!$A$8:$A$237,0)),IF(I93="NV","Accertamento necessario prima della funzione interessata. "&amp;INDEX(Catalogo!$H$8:$H$237,MATCH(A93,Catalogo!$A$8:$A$237,0)),IF(I93="DA COMPILARE","Eseguire il controllo; non presumere conformità.","Integrare/correggere esito, evidenza, data e verificatore. Nessun via libera.")))))</f>
        <v>Eseguire il controllo; non presumere conformità.</v>
      </c>
      <c r="K93" s="30" t="str">
        <f>IFERROR(HYPERLINK("#'Azioni'!A"&amp;(MATCH(A93,Azioni!$A$8:$A$237,0)+7),"Apri "&amp;A93),"Apri "&amp;A93)</f>
        <v>Apri A07-07</v>
      </c>
      <c r="L93" s="30" t="str">
        <f>IF(AND(OR(I93="NC",I93="NV"),INDEX(Azioni!$O$8:$O$237,MATCH(A93,Azioni!$A$8:$A$237,0))="CHIUSA VERIFICATA"),"C dopo riesame",I93)</f>
        <v>DA COMPILARE</v>
      </c>
      <c r="M93" s="50" t="s">
        <v>390</v>
      </c>
    </row>
    <row r="94" spans="1:13" ht="72" customHeight="1">
      <c r="A94" s="49" t="s">
        <v>403</v>
      </c>
      <c r="B94" s="30" t="s">
        <v>34</v>
      </c>
      <c r="C94" s="30" t="s">
        <v>404</v>
      </c>
      <c r="D94" s="30" t="s">
        <v>234</v>
      </c>
      <c r="E94" s="38"/>
      <c r="F94" s="38"/>
      <c r="G94" s="39"/>
      <c r="H94" s="38"/>
      <c r="I94" s="30" t="str">
        <f>IF(E94="","DA COMPILARE",IF(AND(E94&lt;&gt;"C",E94&lt;&gt;"NC",E94&lt;&gt;"NV",E94&lt;&gt;"NA"),"ESITO NON VALIDO",IF(AND(E94="NA",INDEX(Catalogo!$F$8:$F$237,MATCH(A94,Catalogo!$A$8:$A$237,0))=0),"NA NON AMMESSO",IF(OR(LEN(TRIM(F94))=0,LEN(TRIM(H94))=0,G94=""),"INCOMPLETO",IF(NOT(ISNUMBER(G94)),"DATA NON VALIDA",IF(OR(G94&lt;=0,G94&gt;Anagrafica!$K$8),"DATA NON VALIDA",E94))))))</f>
        <v>DA COMPILARE</v>
      </c>
      <c r="J94" s="30" t="str">
        <f>IF(I94="C","Mantenere il requisito e ripetere il controllo quando necessario.",IF(I94="NA","Esclusione motivata: riesaminare se cambia il perimetro.",IF(I94="NC",INDEX(Catalogo!$H$8:$H$237,MATCH(A94,Catalogo!$A$8:$A$237,0)),IF(I94="NV","Accertamento necessario prima della funzione interessata. "&amp;INDEX(Catalogo!$H$8:$H$237,MATCH(A94,Catalogo!$A$8:$A$237,0)),IF(I94="DA COMPILARE","Eseguire il controllo; non presumere conformità.","Integrare/correggere esito, evidenza, data e verificatore. Nessun via libera.")))))</f>
        <v>Eseguire il controllo; non presumere conformità.</v>
      </c>
      <c r="K94" s="30" t="str">
        <f>IFERROR(HYPERLINK("#'Azioni'!A"&amp;(MATCH(A94,Azioni!$A$8:$A$237,0)+7),"Apri "&amp;A94),"Apri "&amp;A94)</f>
        <v>Apri A07-08</v>
      </c>
      <c r="L94" s="30" t="str">
        <f>IF(AND(OR(I94="NC",I94="NV"),INDEX(Azioni!$O$8:$O$237,MATCH(A94,Azioni!$A$8:$A$237,0))="CHIUSA VERIFICATA"),"C dopo riesame",I94)</f>
        <v>DA COMPILARE</v>
      </c>
      <c r="M94" s="50" t="s">
        <v>405</v>
      </c>
    </row>
    <row r="95" spans="1:13" ht="72" customHeight="1">
      <c r="A95" s="49" t="s">
        <v>406</v>
      </c>
      <c r="B95" s="30" t="s">
        <v>34</v>
      </c>
      <c r="C95" s="30" t="s">
        <v>407</v>
      </c>
      <c r="D95" s="30" t="s">
        <v>234</v>
      </c>
      <c r="E95" s="38"/>
      <c r="F95" s="38"/>
      <c r="G95" s="39"/>
      <c r="H95" s="38"/>
      <c r="I95" s="30" t="str">
        <f>IF(E95="","DA COMPILARE",IF(AND(E95&lt;&gt;"C",E95&lt;&gt;"NC",E95&lt;&gt;"NV",E95&lt;&gt;"NA"),"ESITO NON VALIDO",IF(AND(E95="NA",INDEX(Catalogo!$F$8:$F$237,MATCH(A95,Catalogo!$A$8:$A$237,0))=0),"NA NON AMMESSO",IF(OR(LEN(TRIM(F95))=0,LEN(TRIM(H95))=0,G95=""),"INCOMPLETO",IF(NOT(ISNUMBER(G95)),"DATA NON VALIDA",IF(OR(G95&lt;=0,G95&gt;Anagrafica!$K$8),"DATA NON VALIDA",E95))))))</f>
        <v>DA COMPILARE</v>
      </c>
      <c r="J95" s="30" t="str">
        <f>IF(I95="C","Mantenere il requisito e ripetere il controllo quando necessario.",IF(I95="NA","Esclusione motivata: riesaminare se cambia il perimetro.",IF(I95="NC",INDEX(Catalogo!$H$8:$H$237,MATCH(A95,Catalogo!$A$8:$A$237,0)),IF(I95="NV","Accertamento necessario prima della funzione interessata. "&amp;INDEX(Catalogo!$H$8:$H$237,MATCH(A95,Catalogo!$A$8:$A$237,0)),IF(I95="DA COMPILARE","Eseguire il controllo; non presumere conformità.","Integrare/correggere esito, evidenza, data e verificatore. Nessun via libera.")))))</f>
        <v>Eseguire il controllo; non presumere conformità.</v>
      </c>
      <c r="K95" s="30" t="str">
        <f>IFERROR(HYPERLINK("#'Azioni'!A"&amp;(MATCH(A95,Azioni!$A$8:$A$237,0)+7),"Apri "&amp;A95),"Apri "&amp;A95)</f>
        <v>Apri A07-09</v>
      </c>
      <c r="L95" s="30" t="str">
        <f>IF(AND(OR(I95="NC",I95="NV"),INDEX(Azioni!$O$8:$O$237,MATCH(A95,Azioni!$A$8:$A$237,0))="CHIUSA VERIFICATA"),"C dopo riesame",I95)</f>
        <v>DA COMPILARE</v>
      </c>
      <c r="M95" s="50" t="s">
        <v>390</v>
      </c>
    </row>
    <row r="96" spans="1:13" ht="72" customHeight="1">
      <c r="A96" s="49" t="s">
        <v>408</v>
      </c>
      <c r="B96" s="30" t="s">
        <v>34</v>
      </c>
      <c r="C96" s="30" t="s">
        <v>409</v>
      </c>
      <c r="D96" s="30" t="s">
        <v>234</v>
      </c>
      <c r="E96" s="38"/>
      <c r="F96" s="38"/>
      <c r="G96" s="39"/>
      <c r="H96" s="38"/>
      <c r="I96" s="30" t="str">
        <f>IF(E96="","DA COMPILARE",IF(AND(E96&lt;&gt;"C",E96&lt;&gt;"NC",E96&lt;&gt;"NV",E96&lt;&gt;"NA"),"ESITO NON VALIDO",IF(AND(E96="NA",INDEX(Catalogo!$F$8:$F$237,MATCH(A96,Catalogo!$A$8:$A$237,0))=0),"NA NON AMMESSO",IF(OR(LEN(TRIM(F96))=0,LEN(TRIM(H96))=0,G96=""),"INCOMPLETO",IF(NOT(ISNUMBER(G96)),"DATA NON VALIDA",IF(OR(G96&lt;=0,G96&gt;Anagrafica!$K$8),"DATA NON VALIDA",E96))))))</f>
        <v>DA COMPILARE</v>
      </c>
      <c r="J96" s="30" t="str">
        <f>IF(I96="C","Mantenere il requisito e ripetere il controllo quando necessario.",IF(I96="NA","Esclusione motivata: riesaminare se cambia il perimetro.",IF(I96="NC",INDEX(Catalogo!$H$8:$H$237,MATCH(A96,Catalogo!$A$8:$A$237,0)),IF(I96="NV","Accertamento necessario prima della funzione interessata. "&amp;INDEX(Catalogo!$H$8:$H$237,MATCH(A96,Catalogo!$A$8:$A$237,0)),IF(I96="DA COMPILARE","Eseguire il controllo; non presumere conformità.","Integrare/correggere esito, evidenza, data e verificatore. Nessun via libera.")))))</f>
        <v>Eseguire il controllo; non presumere conformità.</v>
      </c>
      <c r="K96" s="30" t="str">
        <f>IFERROR(HYPERLINK("#'Azioni'!A"&amp;(MATCH(A96,Azioni!$A$8:$A$237,0)+7),"Apri "&amp;A96),"Apri "&amp;A96)</f>
        <v>Apri A07-10</v>
      </c>
      <c r="L96" s="30" t="str">
        <f>IF(AND(OR(I96="NC",I96="NV"),INDEX(Azioni!$O$8:$O$237,MATCH(A96,Azioni!$A$8:$A$237,0))="CHIUSA VERIFICATA"),"C dopo riesame",I96)</f>
        <v>DA COMPILARE</v>
      </c>
      <c r="M96" s="50" t="s">
        <v>390</v>
      </c>
    </row>
    <row r="97" spans="1:13" ht="72" customHeight="1">
      <c r="A97" s="49" t="s">
        <v>410</v>
      </c>
      <c r="B97" s="30" t="s">
        <v>34</v>
      </c>
      <c r="C97" s="30" t="s">
        <v>411</v>
      </c>
      <c r="D97" s="30" t="s">
        <v>234</v>
      </c>
      <c r="E97" s="38"/>
      <c r="F97" s="38"/>
      <c r="G97" s="39"/>
      <c r="H97" s="38"/>
      <c r="I97" s="30" t="str">
        <f>IF(E97="","DA COMPILARE",IF(AND(E97&lt;&gt;"C",E97&lt;&gt;"NC",E97&lt;&gt;"NV",E97&lt;&gt;"NA"),"ESITO NON VALIDO",IF(AND(E97="NA",INDEX(Catalogo!$F$8:$F$237,MATCH(A97,Catalogo!$A$8:$A$237,0))=0),"NA NON AMMESSO",IF(OR(LEN(TRIM(F97))=0,LEN(TRIM(H97))=0,G97=""),"INCOMPLETO",IF(NOT(ISNUMBER(G97)),"DATA NON VALIDA",IF(OR(G97&lt;=0,G97&gt;Anagrafica!$K$8),"DATA NON VALIDA",E97))))))</f>
        <v>DA COMPILARE</v>
      </c>
      <c r="J97" s="30" t="str">
        <f>IF(I97="C","Mantenere il requisito e ripetere il controllo quando necessario.",IF(I97="NA","Esclusione motivata: riesaminare se cambia il perimetro.",IF(I97="NC",INDEX(Catalogo!$H$8:$H$237,MATCH(A97,Catalogo!$A$8:$A$237,0)),IF(I97="NV","Accertamento necessario prima della funzione interessata. "&amp;INDEX(Catalogo!$H$8:$H$237,MATCH(A97,Catalogo!$A$8:$A$237,0)),IF(I97="DA COMPILARE","Eseguire il controllo; non presumere conformità.","Integrare/correggere esito, evidenza, data e verificatore. Nessun via libera.")))))</f>
        <v>Eseguire il controllo; non presumere conformità.</v>
      </c>
      <c r="K97" s="30" t="str">
        <f>IFERROR(HYPERLINK("#'Azioni'!A"&amp;(MATCH(A97,Azioni!$A$8:$A$237,0)+7),"Apri "&amp;A97),"Apri "&amp;A97)</f>
        <v>Apri A07-11</v>
      </c>
      <c r="L97" s="30" t="str">
        <f>IF(AND(OR(I97="NC",I97="NV"),INDEX(Azioni!$O$8:$O$237,MATCH(A97,Azioni!$A$8:$A$237,0))="CHIUSA VERIFICATA"),"C dopo riesame",I97)</f>
        <v>DA COMPILARE</v>
      </c>
      <c r="M97" s="50" t="s">
        <v>412</v>
      </c>
    </row>
    <row r="98" spans="1:13" ht="72" customHeight="1">
      <c r="A98" s="49" t="s">
        <v>413</v>
      </c>
      <c r="B98" s="30" t="s">
        <v>34</v>
      </c>
      <c r="C98" s="30" t="s">
        <v>414</v>
      </c>
      <c r="D98" s="30" t="s">
        <v>234</v>
      </c>
      <c r="E98" s="38"/>
      <c r="F98" s="38"/>
      <c r="G98" s="39"/>
      <c r="H98" s="38"/>
      <c r="I98" s="30" t="str">
        <f>IF(E98="","DA COMPILARE",IF(AND(E98&lt;&gt;"C",E98&lt;&gt;"NC",E98&lt;&gt;"NV",E98&lt;&gt;"NA"),"ESITO NON VALIDO",IF(AND(E98="NA",INDEX(Catalogo!$F$8:$F$237,MATCH(A98,Catalogo!$A$8:$A$237,0))=0),"NA NON AMMESSO",IF(OR(LEN(TRIM(F98))=0,LEN(TRIM(H98))=0,G98=""),"INCOMPLETO",IF(NOT(ISNUMBER(G98)),"DATA NON VALIDA",IF(OR(G98&lt;=0,G98&gt;Anagrafica!$K$8),"DATA NON VALIDA",E98))))))</f>
        <v>DA COMPILARE</v>
      </c>
      <c r="J98" s="30" t="str">
        <f>IF(I98="C","Mantenere il requisito e ripetere il controllo quando necessario.",IF(I98="NA","Esclusione motivata: riesaminare se cambia il perimetro.",IF(I98="NC",INDEX(Catalogo!$H$8:$H$237,MATCH(A98,Catalogo!$A$8:$A$237,0)),IF(I98="NV","Accertamento necessario prima della funzione interessata. "&amp;INDEX(Catalogo!$H$8:$H$237,MATCH(A98,Catalogo!$A$8:$A$237,0)),IF(I98="DA COMPILARE","Eseguire il controllo; non presumere conformità.","Integrare/correggere esito, evidenza, data e verificatore. Nessun via libera.")))))</f>
        <v>Eseguire il controllo; non presumere conformità.</v>
      </c>
      <c r="K98" s="30" t="str">
        <f>IFERROR(HYPERLINK("#'Azioni'!A"&amp;(MATCH(A98,Azioni!$A$8:$A$237,0)+7),"Apri "&amp;A98),"Apri "&amp;A98)</f>
        <v>Apri A07-12</v>
      </c>
      <c r="L98" s="30" t="str">
        <f>IF(AND(OR(I98="NC",I98="NV"),INDEX(Azioni!$O$8:$O$237,MATCH(A98,Azioni!$A$8:$A$237,0))="CHIUSA VERIFICATA"),"C dopo riesame",I98)</f>
        <v>DA COMPILARE</v>
      </c>
      <c r="M98" s="50" t="s">
        <v>412</v>
      </c>
    </row>
    <row r="99" spans="1:13" ht="72" customHeight="1">
      <c r="A99" s="49" t="s">
        <v>415</v>
      </c>
      <c r="B99" s="30" t="s">
        <v>34</v>
      </c>
      <c r="C99" s="30" t="s">
        <v>416</v>
      </c>
      <c r="D99" s="30" t="s">
        <v>234</v>
      </c>
      <c r="E99" s="38"/>
      <c r="F99" s="38"/>
      <c r="G99" s="39"/>
      <c r="H99" s="38"/>
      <c r="I99" s="30" t="str">
        <f>IF(E99="","DA COMPILARE",IF(AND(E99&lt;&gt;"C",E99&lt;&gt;"NC",E99&lt;&gt;"NV",E99&lt;&gt;"NA"),"ESITO NON VALIDO",IF(AND(E99="NA",INDEX(Catalogo!$F$8:$F$237,MATCH(A99,Catalogo!$A$8:$A$237,0))=0),"NA NON AMMESSO",IF(OR(LEN(TRIM(F99))=0,LEN(TRIM(H99))=0,G99=""),"INCOMPLETO",IF(NOT(ISNUMBER(G99)),"DATA NON VALIDA",IF(OR(G99&lt;=0,G99&gt;Anagrafica!$K$8),"DATA NON VALIDA",E99))))))</f>
        <v>DA COMPILARE</v>
      </c>
      <c r="J99" s="30" t="str">
        <f>IF(I99="C","Mantenere il requisito e ripetere il controllo quando necessario.",IF(I99="NA","Esclusione motivata: riesaminare se cambia il perimetro.",IF(I99="NC",INDEX(Catalogo!$H$8:$H$237,MATCH(A99,Catalogo!$A$8:$A$237,0)),IF(I99="NV","Accertamento necessario prima della funzione interessata. "&amp;INDEX(Catalogo!$H$8:$H$237,MATCH(A99,Catalogo!$A$8:$A$237,0)),IF(I99="DA COMPILARE","Eseguire il controllo; non presumere conformità.","Integrare/correggere esito, evidenza, data e verificatore. Nessun via libera.")))))</f>
        <v>Eseguire il controllo; non presumere conformità.</v>
      </c>
      <c r="K99" s="30" t="str">
        <f>IFERROR(HYPERLINK("#'Azioni'!A"&amp;(MATCH(A99,Azioni!$A$8:$A$237,0)+7),"Apri "&amp;A99),"Apri "&amp;A99)</f>
        <v>Apri A07-13</v>
      </c>
      <c r="L99" s="30" t="str">
        <f>IF(AND(OR(I99="NC",I99="NV"),INDEX(Azioni!$O$8:$O$237,MATCH(A99,Azioni!$A$8:$A$237,0))="CHIUSA VERIFICATA"),"C dopo riesame",I99)</f>
        <v>DA COMPILARE</v>
      </c>
      <c r="M99" s="50" t="s">
        <v>417</v>
      </c>
    </row>
    <row r="100" spans="1:13" ht="72" customHeight="1">
      <c r="A100" s="49" t="s">
        <v>418</v>
      </c>
      <c r="B100" s="30" t="s">
        <v>34</v>
      </c>
      <c r="C100" s="30" t="s">
        <v>419</v>
      </c>
      <c r="D100" s="30" t="s">
        <v>234</v>
      </c>
      <c r="E100" s="38"/>
      <c r="F100" s="38"/>
      <c r="G100" s="39"/>
      <c r="H100" s="38"/>
      <c r="I100" s="30" t="str">
        <f>IF(E100="","DA COMPILARE",IF(AND(E100&lt;&gt;"C",E100&lt;&gt;"NC",E100&lt;&gt;"NV",E100&lt;&gt;"NA"),"ESITO NON VALIDO",IF(AND(E100="NA",INDEX(Catalogo!$F$8:$F$237,MATCH(A100,Catalogo!$A$8:$A$237,0))=0),"NA NON AMMESSO",IF(OR(LEN(TRIM(F100))=0,LEN(TRIM(H100))=0,G100=""),"INCOMPLETO",IF(NOT(ISNUMBER(G100)),"DATA NON VALIDA",IF(OR(G100&lt;=0,G100&gt;Anagrafica!$K$8),"DATA NON VALIDA",E100))))))</f>
        <v>DA COMPILARE</v>
      </c>
      <c r="J100" s="30" t="str">
        <f>IF(I100="C","Mantenere il requisito e ripetere il controllo quando necessario.",IF(I100="NA","Esclusione motivata: riesaminare se cambia il perimetro.",IF(I100="NC",INDEX(Catalogo!$H$8:$H$237,MATCH(A100,Catalogo!$A$8:$A$237,0)),IF(I100="NV","Accertamento necessario prima della funzione interessata. "&amp;INDEX(Catalogo!$H$8:$H$237,MATCH(A100,Catalogo!$A$8:$A$237,0)),IF(I100="DA COMPILARE","Eseguire il controllo; non presumere conformità.","Integrare/correggere esito, evidenza, data e verificatore. Nessun via libera.")))))</f>
        <v>Eseguire il controllo; non presumere conformità.</v>
      </c>
      <c r="K100" s="30" t="str">
        <f>IFERROR(HYPERLINK("#'Azioni'!A"&amp;(MATCH(A100,Azioni!$A$8:$A$237,0)+7),"Apri "&amp;A100),"Apri "&amp;A100)</f>
        <v>Apri A07-14</v>
      </c>
      <c r="L100" s="30" t="str">
        <f>IF(AND(OR(I100="NC",I100="NV"),INDEX(Azioni!$O$8:$O$237,MATCH(A100,Azioni!$A$8:$A$237,0))="CHIUSA VERIFICATA"),"C dopo riesame",I100)</f>
        <v>DA COMPILARE</v>
      </c>
      <c r="M100" s="50" t="s">
        <v>417</v>
      </c>
    </row>
    <row r="101" spans="1:13" ht="72" customHeight="1">
      <c r="A101" s="49" t="s">
        <v>420</v>
      </c>
      <c r="B101" s="30" t="s">
        <v>34</v>
      </c>
      <c r="C101" s="30" t="s">
        <v>421</v>
      </c>
      <c r="D101" s="30" t="s">
        <v>234</v>
      </c>
      <c r="E101" s="38"/>
      <c r="F101" s="38"/>
      <c r="G101" s="39"/>
      <c r="H101" s="38"/>
      <c r="I101" s="30" t="str">
        <f>IF(E101="","DA COMPILARE",IF(AND(E101&lt;&gt;"C",E101&lt;&gt;"NC",E101&lt;&gt;"NV",E101&lt;&gt;"NA"),"ESITO NON VALIDO",IF(AND(E101="NA",INDEX(Catalogo!$F$8:$F$237,MATCH(A101,Catalogo!$A$8:$A$237,0))=0),"NA NON AMMESSO",IF(OR(LEN(TRIM(F101))=0,LEN(TRIM(H101))=0,G101=""),"INCOMPLETO",IF(NOT(ISNUMBER(G101)),"DATA NON VALIDA",IF(OR(G101&lt;=0,G101&gt;Anagrafica!$K$8),"DATA NON VALIDA",E101))))))</f>
        <v>DA COMPILARE</v>
      </c>
      <c r="J101" s="30" t="str">
        <f>IF(I101="C","Mantenere il requisito e ripetere il controllo quando necessario.",IF(I101="NA","Esclusione motivata: riesaminare se cambia il perimetro.",IF(I101="NC",INDEX(Catalogo!$H$8:$H$237,MATCH(A101,Catalogo!$A$8:$A$237,0)),IF(I101="NV","Accertamento necessario prima della funzione interessata. "&amp;INDEX(Catalogo!$H$8:$H$237,MATCH(A101,Catalogo!$A$8:$A$237,0)),IF(I101="DA COMPILARE","Eseguire il controllo; non presumere conformità.","Integrare/correggere esito, evidenza, data e verificatore. Nessun via libera.")))))</f>
        <v>Eseguire il controllo; non presumere conformità.</v>
      </c>
      <c r="K101" s="30" t="str">
        <f>IFERROR(HYPERLINK("#'Azioni'!A"&amp;(MATCH(A101,Azioni!$A$8:$A$237,0)+7),"Apri "&amp;A101),"Apri "&amp;A101)</f>
        <v>Apri A07-15</v>
      </c>
      <c r="L101" s="30" t="str">
        <f>IF(AND(OR(I101="NC",I101="NV"),INDEX(Azioni!$O$8:$O$237,MATCH(A101,Azioni!$A$8:$A$237,0))="CHIUSA VERIFICATA"),"C dopo riesame",I101)</f>
        <v>DA COMPILARE</v>
      </c>
      <c r="M101" s="50" t="s">
        <v>417</v>
      </c>
    </row>
    <row r="102" spans="1:13" ht="72" customHeight="1">
      <c r="A102" s="49" t="s">
        <v>422</v>
      </c>
      <c r="B102" s="30" t="s">
        <v>36</v>
      </c>
      <c r="C102" s="30" t="s">
        <v>423</v>
      </c>
      <c r="D102" s="30" t="s">
        <v>234</v>
      </c>
      <c r="E102" s="38"/>
      <c r="F102" s="38"/>
      <c r="G102" s="39"/>
      <c r="H102" s="38"/>
      <c r="I102" s="30" t="str">
        <f>IF(E102="","DA COMPILARE",IF(AND(E102&lt;&gt;"C",E102&lt;&gt;"NC",E102&lt;&gt;"NV",E102&lt;&gt;"NA"),"ESITO NON VALIDO",IF(AND(E102="NA",INDEX(Catalogo!$F$8:$F$237,MATCH(A102,Catalogo!$A$8:$A$237,0))=0),"NA NON AMMESSO",IF(OR(LEN(TRIM(F102))=0,LEN(TRIM(H102))=0,G102=""),"INCOMPLETO",IF(NOT(ISNUMBER(G102)),"DATA NON VALIDA",IF(OR(G102&lt;=0,G102&gt;Anagrafica!$K$8),"DATA NON VALIDA",E102))))))</f>
        <v>DA COMPILARE</v>
      </c>
      <c r="J102" s="30" t="str">
        <f>IF(I102="C","Mantenere il requisito e ripetere il controllo quando necessario.",IF(I102="NA","Esclusione motivata: riesaminare se cambia il perimetro.",IF(I102="NC",INDEX(Catalogo!$H$8:$H$237,MATCH(A102,Catalogo!$A$8:$A$237,0)),IF(I102="NV","Accertamento necessario prima della funzione interessata. "&amp;INDEX(Catalogo!$H$8:$H$237,MATCH(A102,Catalogo!$A$8:$A$237,0)),IF(I102="DA COMPILARE","Eseguire il controllo; non presumere conformità.","Integrare/correggere esito, evidenza, data e verificatore. Nessun via libera.")))))</f>
        <v>Eseguire il controllo; non presumere conformità.</v>
      </c>
      <c r="K102" s="30" t="str">
        <f>IFERROR(HYPERLINK("#'Azioni'!A"&amp;(MATCH(A102,Azioni!$A$8:$A$237,0)+7),"Apri "&amp;A102),"Apri "&amp;A102)</f>
        <v>Apri A08-01</v>
      </c>
      <c r="L102" s="30" t="str">
        <f>IF(AND(OR(I102="NC",I102="NV"),INDEX(Azioni!$O$8:$O$237,MATCH(A102,Azioni!$A$8:$A$237,0))="CHIUSA VERIFICATA"),"C dopo riesame",I102)</f>
        <v>DA COMPILARE</v>
      </c>
      <c r="M102" s="50" t="s">
        <v>424</v>
      </c>
    </row>
    <row r="103" spans="1:13" ht="72" customHeight="1">
      <c r="A103" s="49" t="s">
        <v>425</v>
      </c>
      <c r="B103" s="30" t="s">
        <v>36</v>
      </c>
      <c r="C103" s="30" t="s">
        <v>426</v>
      </c>
      <c r="D103" s="30" t="s">
        <v>234</v>
      </c>
      <c r="E103" s="38"/>
      <c r="F103" s="38"/>
      <c r="G103" s="39"/>
      <c r="H103" s="38"/>
      <c r="I103" s="30" t="str">
        <f>IF(E103="","DA COMPILARE",IF(AND(E103&lt;&gt;"C",E103&lt;&gt;"NC",E103&lt;&gt;"NV",E103&lt;&gt;"NA"),"ESITO NON VALIDO",IF(AND(E103="NA",INDEX(Catalogo!$F$8:$F$237,MATCH(A103,Catalogo!$A$8:$A$237,0))=0),"NA NON AMMESSO",IF(OR(LEN(TRIM(F103))=0,LEN(TRIM(H103))=0,G103=""),"INCOMPLETO",IF(NOT(ISNUMBER(G103)),"DATA NON VALIDA",IF(OR(G103&lt;=0,G103&gt;Anagrafica!$K$8),"DATA NON VALIDA",E103))))))</f>
        <v>DA COMPILARE</v>
      </c>
      <c r="J103" s="30" t="str">
        <f>IF(I103="C","Mantenere il requisito e ripetere il controllo quando necessario.",IF(I103="NA","Esclusione motivata: riesaminare se cambia il perimetro.",IF(I103="NC",INDEX(Catalogo!$H$8:$H$237,MATCH(A103,Catalogo!$A$8:$A$237,0)),IF(I103="NV","Accertamento necessario prima della funzione interessata. "&amp;INDEX(Catalogo!$H$8:$H$237,MATCH(A103,Catalogo!$A$8:$A$237,0)),IF(I103="DA COMPILARE","Eseguire il controllo; non presumere conformità.","Integrare/correggere esito, evidenza, data e verificatore. Nessun via libera.")))))</f>
        <v>Eseguire il controllo; non presumere conformità.</v>
      </c>
      <c r="K103" s="30" t="str">
        <f>IFERROR(HYPERLINK("#'Azioni'!A"&amp;(MATCH(A103,Azioni!$A$8:$A$237,0)+7),"Apri "&amp;A103),"Apri "&amp;A103)</f>
        <v>Apri A08-02</v>
      </c>
      <c r="L103" s="30" t="str">
        <f>IF(AND(OR(I103="NC",I103="NV"),INDEX(Azioni!$O$8:$O$237,MATCH(A103,Azioni!$A$8:$A$237,0))="CHIUSA VERIFICATA"),"C dopo riesame",I103)</f>
        <v>DA COMPILARE</v>
      </c>
      <c r="M103" s="50" t="s">
        <v>424</v>
      </c>
    </row>
    <row r="104" spans="1:13" ht="72" customHeight="1">
      <c r="A104" s="49" t="s">
        <v>427</v>
      </c>
      <c r="B104" s="30" t="s">
        <v>36</v>
      </c>
      <c r="C104" s="30" t="s">
        <v>428</v>
      </c>
      <c r="D104" s="30" t="s">
        <v>234</v>
      </c>
      <c r="E104" s="38"/>
      <c r="F104" s="38"/>
      <c r="G104" s="39"/>
      <c r="H104" s="38"/>
      <c r="I104" s="30" t="str">
        <f>IF(E104="","DA COMPILARE",IF(AND(E104&lt;&gt;"C",E104&lt;&gt;"NC",E104&lt;&gt;"NV",E104&lt;&gt;"NA"),"ESITO NON VALIDO",IF(AND(E104="NA",INDEX(Catalogo!$F$8:$F$237,MATCH(A104,Catalogo!$A$8:$A$237,0))=0),"NA NON AMMESSO",IF(OR(LEN(TRIM(F104))=0,LEN(TRIM(H104))=0,G104=""),"INCOMPLETO",IF(NOT(ISNUMBER(G104)),"DATA NON VALIDA",IF(OR(G104&lt;=0,G104&gt;Anagrafica!$K$8),"DATA NON VALIDA",E104))))))</f>
        <v>DA COMPILARE</v>
      </c>
      <c r="J104" s="30" t="str">
        <f>IF(I104="C","Mantenere il requisito e ripetere il controllo quando necessario.",IF(I104="NA","Esclusione motivata: riesaminare se cambia il perimetro.",IF(I104="NC",INDEX(Catalogo!$H$8:$H$237,MATCH(A104,Catalogo!$A$8:$A$237,0)),IF(I104="NV","Accertamento necessario prima della funzione interessata. "&amp;INDEX(Catalogo!$H$8:$H$237,MATCH(A104,Catalogo!$A$8:$A$237,0)),IF(I104="DA COMPILARE","Eseguire il controllo; non presumere conformità.","Integrare/correggere esito, evidenza, data e verificatore. Nessun via libera.")))))</f>
        <v>Eseguire il controllo; non presumere conformità.</v>
      </c>
      <c r="K104" s="30" t="str">
        <f>IFERROR(HYPERLINK("#'Azioni'!A"&amp;(MATCH(A104,Azioni!$A$8:$A$237,0)+7),"Apri "&amp;A104),"Apri "&amp;A104)</f>
        <v>Apri A08-03</v>
      </c>
      <c r="L104" s="30" t="str">
        <f>IF(AND(OR(I104="NC",I104="NV"),INDEX(Azioni!$O$8:$O$237,MATCH(A104,Azioni!$A$8:$A$237,0))="CHIUSA VERIFICATA"),"C dopo riesame",I104)</f>
        <v>DA COMPILARE</v>
      </c>
      <c r="M104" s="50" t="s">
        <v>424</v>
      </c>
    </row>
    <row r="105" spans="1:13" ht="72" customHeight="1">
      <c r="A105" s="49" t="s">
        <v>429</v>
      </c>
      <c r="B105" s="30" t="s">
        <v>36</v>
      </c>
      <c r="C105" s="30" t="s">
        <v>430</v>
      </c>
      <c r="D105" s="30" t="s">
        <v>234</v>
      </c>
      <c r="E105" s="38"/>
      <c r="F105" s="38"/>
      <c r="G105" s="39"/>
      <c r="H105" s="38"/>
      <c r="I105" s="30" t="str">
        <f>IF(E105="","DA COMPILARE",IF(AND(E105&lt;&gt;"C",E105&lt;&gt;"NC",E105&lt;&gt;"NV",E105&lt;&gt;"NA"),"ESITO NON VALIDO",IF(AND(E105="NA",INDEX(Catalogo!$F$8:$F$237,MATCH(A105,Catalogo!$A$8:$A$237,0))=0),"NA NON AMMESSO",IF(OR(LEN(TRIM(F105))=0,LEN(TRIM(H105))=0,G105=""),"INCOMPLETO",IF(NOT(ISNUMBER(G105)),"DATA NON VALIDA",IF(OR(G105&lt;=0,G105&gt;Anagrafica!$K$8),"DATA NON VALIDA",E105))))))</f>
        <v>DA COMPILARE</v>
      </c>
      <c r="J105" s="30" t="str">
        <f>IF(I105="C","Mantenere il requisito e ripetere il controllo quando necessario.",IF(I105="NA","Esclusione motivata: riesaminare se cambia il perimetro.",IF(I105="NC",INDEX(Catalogo!$H$8:$H$237,MATCH(A105,Catalogo!$A$8:$A$237,0)),IF(I105="NV","Accertamento necessario prima della funzione interessata. "&amp;INDEX(Catalogo!$H$8:$H$237,MATCH(A105,Catalogo!$A$8:$A$237,0)),IF(I105="DA COMPILARE","Eseguire il controllo; non presumere conformità.","Integrare/correggere esito, evidenza, data e verificatore. Nessun via libera.")))))</f>
        <v>Eseguire il controllo; non presumere conformità.</v>
      </c>
      <c r="K105" s="30" t="str">
        <f>IFERROR(HYPERLINK("#'Azioni'!A"&amp;(MATCH(A105,Azioni!$A$8:$A$237,0)+7),"Apri "&amp;A105),"Apri "&amp;A105)</f>
        <v>Apri A08-04</v>
      </c>
      <c r="L105" s="30" t="str">
        <f>IF(AND(OR(I105="NC",I105="NV"),INDEX(Azioni!$O$8:$O$237,MATCH(A105,Azioni!$A$8:$A$237,0))="CHIUSA VERIFICATA"),"C dopo riesame",I105)</f>
        <v>DA COMPILARE</v>
      </c>
      <c r="M105" s="50" t="s">
        <v>424</v>
      </c>
    </row>
    <row r="106" spans="1:13" ht="72" customHeight="1">
      <c r="A106" s="49" t="s">
        <v>431</v>
      </c>
      <c r="B106" s="30" t="s">
        <v>36</v>
      </c>
      <c r="C106" s="30" t="s">
        <v>432</v>
      </c>
      <c r="D106" s="30" t="s">
        <v>234</v>
      </c>
      <c r="E106" s="38"/>
      <c r="F106" s="38"/>
      <c r="G106" s="39"/>
      <c r="H106" s="38"/>
      <c r="I106" s="30" t="str">
        <f>IF(E106="","DA COMPILARE",IF(AND(E106&lt;&gt;"C",E106&lt;&gt;"NC",E106&lt;&gt;"NV",E106&lt;&gt;"NA"),"ESITO NON VALIDO",IF(AND(E106="NA",INDEX(Catalogo!$F$8:$F$237,MATCH(A106,Catalogo!$A$8:$A$237,0))=0),"NA NON AMMESSO",IF(OR(LEN(TRIM(F106))=0,LEN(TRIM(H106))=0,G106=""),"INCOMPLETO",IF(NOT(ISNUMBER(G106)),"DATA NON VALIDA",IF(OR(G106&lt;=0,G106&gt;Anagrafica!$K$8),"DATA NON VALIDA",E106))))))</f>
        <v>DA COMPILARE</v>
      </c>
      <c r="J106" s="30" t="str">
        <f>IF(I106="C","Mantenere il requisito e ripetere il controllo quando necessario.",IF(I106="NA","Esclusione motivata: riesaminare se cambia il perimetro.",IF(I106="NC",INDEX(Catalogo!$H$8:$H$237,MATCH(A106,Catalogo!$A$8:$A$237,0)),IF(I106="NV","Accertamento necessario prima della funzione interessata. "&amp;INDEX(Catalogo!$H$8:$H$237,MATCH(A106,Catalogo!$A$8:$A$237,0)),IF(I106="DA COMPILARE","Eseguire il controllo; non presumere conformità.","Integrare/correggere esito, evidenza, data e verificatore. Nessun via libera.")))))</f>
        <v>Eseguire il controllo; non presumere conformità.</v>
      </c>
      <c r="K106" s="30" t="str">
        <f>IFERROR(HYPERLINK("#'Azioni'!A"&amp;(MATCH(A106,Azioni!$A$8:$A$237,0)+7),"Apri "&amp;A106),"Apri "&amp;A106)</f>
        <v>Apri A08-05</v>
      </c>
      <c r="L106" s="30" t="str">
        <f>IF(AND(OR(I106="NC",I106="NV"),INDEX(Azioni!$O$8:$O$237,MATCH(A106,Azioni!$A$8:$A$237,0))="CHIUSA VERIFICATA"),"C dopo riesame",I106)</f>
        <v>DA COMPILARE</v>
      </c>
      <c r="M106" s="50" t="s">
        <v>424</v>
      </c>
    </row>
    <row r="107" spans="1:13" ht="72" customHeight="1">
      <c r="A107" s="49" t="s">
        <v>433</v>
      </c>
      <c r="B107" s="30" t="s">
        <v>36</v>
      </c>
      <c r="C107" s="30" t="s">
        <v>434</v>
      </c>
      <c r="D107" s="30" t="s">
        <v>234</v>
      </c>
      <c r="E107" s="38"/>
      <c r="F107" s="38"/>
      <c r="G107" s="39"/>
      <c r="H107" s="38"/>
      <c r="I107" s="30" t="str">
        <f>IF(E107="","DA COMPILARE",IF(AND(E107&lt;&gt;"C",E107&lt;&gt;"NC",E107&lt;&gt;"NV",E107&lt;&gt;"NA"),"ESITO NON VALIDO",IF(AND(E107="NA",INDEX(Catalogo!$F$8:$F$237,MATCH(A107,Catalogo!$A$8:$A$237,0))=0),"NA NON AMMESSO",IF(OR(LEN(TRIM(F107))=0,LEN(TRIM(H107))=0,G107=""),"INCOMPLETO",IF(NOT(ISNUMBER(G107)),"DATA NON VALIDA",IF(OR(G107&lt;=0,G107&gt;Anagrafica!$K$8),"DATA NON VALIDA",E107))))))</f>
        <v>DA COMPILARE</v>
      </c>
      <c r="J107" s="30" t="str">
        <f>IF(I107="C","Mantenere il requisito e ripetere il controllo quando necessario.",IF(I107="NA","Esclusione motivata: riesaminare se cambia il perimetro.",IF(I107="NC",INDEX(Catalogo!$H$8:$H$237,MATCH(A107,Catalogo!$A$8:$A$237,0)),IF(I107="NV","Accertamento necessario prima della funzione interessata. "&amp;INDEX(Catalogo!$H$8:$H$237,MATCH(A107,Catalogo!$A$8:$A$237,0)),IF(I107="DA COMPILARE","Eseguire il controllo; non presumere conformità.","Integrare/correggere esito, evidenza, data e verificatore. Nessun via libera.")))))</f>
        <v>Eseguire il controllo; non presumere conformità.</v>
      </c>
      <c r="K107" s="30" t="str">
        <f>IFERROR(HYPERLINK("#'Azioni'!A"&amp;(MATCH(A107,Azioni!$A$8:$A$237,0)+7),"Apri "&amp;A107),"Apri "&amp;A107)</f>
        <v>Apri A08-06</v>
      </c>
      <c r="L107" s="30" t="str">
        <f>IF(AND(OR(I107="NC",I107="NV"),INDEX(Azioni!$O$8:$O$237,MATCH(A107,Azioni!$A$8:$A$237,0))="CHIUSA VERIFICATA"),"C dopo riesame",I107)</f>
        <v>DA COMPILARE</v>
      </c>
      <c r="M107" s="50" t="s">
        <v>424</v>
      </c>
    </row>
    <row r="108" spans="1:13" ht="72" customHeight="1">
      <c r="A108" s="49" t="s">
        <v>435</v>
      </c>
      <c r="B108" s="30" t="s">
        <v>36</v>
      </c>
      <c r="C108" s="30" t="s">
        <v>436</v>
      </c>
      <c r="D108" s="30" t="s">
        <v>234</v>
      </c>
      <c r="E108" s="38"/>
      <c r="F108" s="38"/>
      <c r="G108" s="39"/>
      <c r="H108" s="38"/>
      <c r="I108" s="30" t="str">
        <f>IF(E108="","DA COMPILARE",IF(AND(E108&lt;&gt;"C",E108&lt;&gt;"NC",E108&lt;&gt;"NV",E108&lt;&gt;"NA"),"ESITO NON VALIDO",IF(AND(E108="NA",INDEX(Catalogo!$F$8:$F$237,MATCH(A108,Catalogo!$A$8:$A$237,0))=0),"NA NON AMMESSO",IF(OR(LEN(TRIM(F108))=0,LEN(TRIM(H108))=0,G108=""),"INCOMPLETO",IF(NOT(ISNUMBER(G108)),"DATA NON VALIDA",IF(OR(G108&lt;=0,G108&gt;Anagrafica!$K$8),"DATA NON VALIDA",E108))))))</f>
        <v>DA COMPILARE</v>
      </c>
      <c r="J108" s="30" t="str">
        <f>IF(I108="C","Mantenere il requisito e ripetere il controllo quando necessario.",IF(I108="NA","Esclusione motivata: riesaminare se cambia il perimetro.",IF(I108="NC",INDEX(Catalogo!$H$8:$H$237,MATCH(A108,Catalogo!$A$8:$A$237,0)),IF(I108="NV","Accertamento necessario prima della funzione interessata. "&amp;INDEX(Catalogo!$H$8:$H$237,MATCH(A108,Catalogo!$A$8:$A$237,0)),IF(I108="DA COMPILARE","Eseguire il controllo; non presumere conformità.","Integrare/correggere esito, evidenza, data e verificatore. Nessun via libera.")))))</f>
        <v>Eseguire il controllo; non presumere conformità.</v>
      </c>
      <c r="K108" s="30" t="str">
        <f>IFERROR(HYPERLINK("#'Azioni'!A"&amp;(MATCH(A108,Azioni!$A$8:$A$237,0)+7),"Apri "&amp;A108),"Apri "&amp;A108)</f>
        <v>Apri A08-07</v>
      </c>
      <c r="L108" s="30" t="str">
        <f>IF(AND(OR(I108="NC",I108="NV"),INDEX(Azioni!$O$8:$O$237,MATCH(A108,Azioni!$A$8:$A$237,0))="CHIUSA VERIFICATA"),"C dopo riesame",I108)</f>
        <v>DA COMPILARE</v>
      </c>
      <c r="M108" s="50" t="s">
        <v>424</v>
      </c>
    </row>
    <row r="109" spans="1:13" ht="72" customHeight="1">
      <c r="A109" s="49" t="s">
        <v>437</v>
      </c>
      <c r="B109" s="30" t="s">
        <v>36</v>
      </c>
      <c r="C109" s="30" t="s">
        <v>438</v>
      </c>
      <c r="D109" s="30" t="s">
        <v>234</v>
      </c>
      <c r="E109" s="38"/>
      <c r="F109" s="38"/>
      <c r="G109" s="39"/>
      <c r="H109" s="38"/>
      <c r="I109" s="30" t="str">
        <f>IF(E109="","DA COMPILARE",IF(AND(E109&lt;&gt;"C",E109&lt;&gt;"NC",E109&lt;&gt;"NV",E109&lt;&gt;"NA"),"ESITO NON VALIDO",IF(AND(E109="NA",INDEX(Catalogo!$F$8:$F$237,MATCH(A109,Catalogo!$A$8:$A$237,0))=0),"NA NON AMMESSO",IF(OR(LEN(TRIM(F109))=0,LEN(TRIM(H109))=0,G109=""),"INCOMPLETO",IF(NOT(ISNUMBER(G109)),"DATA NON VALIDA",IF(OR(G109&lt;=0,G109&gt;Anagrafica!$K$8),"DATA NON VALIDA",E109))))))</f>
        <v>DA COMPILARE</v>
      </c>
      <c r="J109" s="30" t="str">
        <f>IF(I109="C","Mantenere il requisito e ripetere il controllo quando necessario.",IF(I109="NA","Esclusione motivata: riesaminare se cambia il perimetro.",IF(I109="NC",INDEX(Catalogo!$H$8:$H$237,MATCH(A109,Catalogo!$A$8:$A$237,0)),IF(I109="NV","Accertamento necessario prima della funzione interessata. "&amp;INDEX(Catalogo!$H$8:$H$237,MATCH(A109,Catalogo!$A$8:$A$237,0)),IF(I109="DA COMPILARE","Eseguire il controllo; non presumere conformità.","Integrare/correggere esito, evidenza, data e verificatore. Nessun via libera.")))))</f>
        <v>Eseguire il controllo; non presumere conformità.</v>
      </c>
      <c r="K109" s="30" t="str">
        <f>IFERROR(HYPERLINK("#'Azioni'!A"&amp;(MATCH(A109,Azioni!$A$8:$A$237,0)+7),"Apri "&amp;A109),"Apri "&amp;A109)</f>
        <v>Apri A08-08</v>
      </c>
      <c r="L109" s="30" t="str">
        <f>IF(AND(OR(I109="NC",I109="NV"),INDEX(Azioni!$O$8:$O$237,MATCH(A109,Azioni!$A$8:$A$237,0))="CHIUSA VERIFICATA"),"C dopo riesame",I109)</f>
        <v>DA COMPILARE</v>
      </c>
      <c r="M109" s="50" t="s">
        <v>424</v>
      </c>
    </row>
    <row r="110" spans="1:13" ht="72" customHeight="1">
      <c r="A110" s="49" t="s">
        <v>439</v>
      </c>
      <c r="B110" s="30" t="s">
        <v>38</v>
      </c>
      <c r="C110" s="30" t="s">
        <v>440</v>
      </c>
      <c r="D110" s="30" t="s">
        <v>234</v>
      </c>
      <c r="E110" s="38"/>
      <c r="F110" s="38"/>
      <c r="G110" s="39"/>
      <c r="H110" s="38"/>
      <c r="I110" s="30" t="str">
        <f>IF(E110="","DA COMPILARE",IF(AND(E110&lt;&gt;"C",E110&lt;&gt;"NC",E110&lt;&gt;"NV",E110&lt;&gt;"NA"),"ESITO NON VALIDO",IF(AND(E110="NA",INDEX(Catalogo!$F$8:$F$237,MATCH(A110,Catalogo!$A$8:$A$237,0))=0),"NA NON AMMESSO",IF(OR(LEN(TRIM(F110))=0,LEN(TRIM(H110))=0,G110=""),"INCOMPLETO",IF(NOT(ISNUMBER(G110)),"DATA NON VALIDA",IF(OR(G110&lt;=0,G110&gt;Anagrafica!$K$8),"DATA NON VALIDA",E110))))))</f>
        <v>DA COMPILARE</v>
      </c>
      <c r="J110" s="30" t="str">
        <f>IF(I110="C","Mantenere il requisito e ripetere il controllo quando necessario.",IF(I110="NA","Esclusione motivata: riesaminare se cambia il perimetro.",IF(I110="NC",INDEX(Catalogo!$H$8:$H$237,MATCH(A110,Catalogo!$A$8:$A$237,0)),IF(I110="NV","Accertamento necessario prima della funzione interessata. "&amp;INDEX(Catalogo!$H$8:$H$237,MATCH(A110,Catalogo!$A$8:$A$237,0)),IF(I110="DA COMPILARE","Eseguire il controllo; non presumere conformità.","Integrare/correggere esito, evidenza, data e verificatore. Nessun via libera.")))))</f>
        <v>Eseguire il controllo; non presumere conformità.</v>
      </c>
      <c r="K110" s="30" t="str">
        <f>IFERROR(HYPERLINK("#'Azioni'!A"&amp;(MATCH(A110,Azioni!$A$8:$A$237,0)+7),"Apri "&amp;A110),"Apri "&amp;A110)</f>
        <v>Apri A09-01</v>
      </c>
      <c r="L110" s="30" t="str">
        <f>IF(AND(OR(I110="NC",I110="NV"),INDEX(Azioni!$O$8:$O$237,MATCH(A110,Azioni!$A$8:$A$237,0))="CHIUSA VERIFICATA"),"C dopo riesame",I110)</f>
        <v>DA COMPILARE</v>
      </c>
      <c r="M110" s="50" t="s">
        <v>441</v>
      </c>
    </row>
    <row r="111" spans="1:13" ht="72" customHeight="1">
      <c r="A111" s="49" t="s">
        <v>442</v>
      </c>
      <c r="B111" s="30" t="s">
        <v>38</v>
      </c>
      <c r="C111" s="30" t="s">
        <v>443</v>
      </c>
      <c r="D111" s="30" t="s">
        <v>234</v>
      </c>
      <c r="E111" s="38"/>
      <c r="F111" s="38"/>
      <c r="G111" s="39"/>
      <c r="H111" s="38"/>
      <c r="I111" s="30" t="str">
        <f>IF(E111="","DA COMPILARE",IF(AND(E111&lt;&gt;"C",E111&lt;&gt;"NC",E111&lt;&gt;"NV",E111&lt;&gt;"NA"),"ESITO NON VALIDO",IF(AND(E111="NA",INDEX(Catalogo!$F$8:$F$237,MATCH(A111,Catalogo!$A$8:$A$237,0))=0),"NA NON AMMESSO",IF(OR(LEN(TRIM(F111))=0,LEN(TRIM(H111))=0,G111=""),"INCOMPLETO",IF(NOT(ISNUMBER(G111)),"DATA NON VALIDA",IF(OR(G111&lt;=0,G111&gt;Anagrafica!$K$8),"DATA NON VALIDA",E111))))))</f>
        <v>DA COMPILARE</v>
      </c>
      <c r="J111" s="30" t="str">
        <f>IF(I111="C","Mantenere il requisito e ripetere il controllo quando necessario.",IF(I111="NA","Esclusione motivata: riesaminare se cambia il perimetro.",IF(I111="NC",INDEX(Catalogo!$H$8:$H$237,MATCH(A111,Catalogo!$A$8:$A$237,0)),IF(I111="NV","Accertamento necessario prima della funzione interessata. "&amp;INDEX(Catalogo!$H$8:$H$237,MATCH(A111,Catalogo!$A$8:$A$237,0)),IF(I111="DA COMPILARE","Eseguire il controllo; non presumere conformità.","Integrare/correggere esito, evidenza, data e verificatore. Nessun via libera.")))))</f>
        <v>Eseguire il controllo; non presumere conformità.</v>
      </c>
      <c r="K111" s="30" t="str">
        <f>IFERROR(HYPERLINK("#'Azioni'!A"&amp;(MATCH(A111,Azioni!$A$8:$A$237,0)+7),"Apri "&amp;A111),"Apri "&amp;A111)</f>
        <v>Apri A09-02</v>
      </c>
      <c r="L111" s="30" t="str">
        <f>IF(AND(OR(I111="NC",I111="NV"),INDEX(Azioni!$O$8:$O$237,MATCH(A111,Azioni!$A$8:$A$237,0))="CHIUSA VERIFICATA"),"C dopo riesame",I111)</f>
        <v>DA COMPILARE</v>
      </c>
      <c r="M111" s="50" t="s">
        <v>441</v>
      </c>
    </row>
    <row r="112" spans="1:13" ht="72" customHeight="1">
      <c r="A112" s="49" t="s">
        <v>444</v>
      </c>
      <c r="B112" s="30" t="s">
        <v>38</v>
      </c>
      <c r="C112" s="30" t="s">
        <v>445</v>
      </c>
      <c r="D112" s="30" t="s">
        <v>234</v>
      </c>
      <c r="E112" s="38"/>
      <c r="F112" s="38"/>
      <c r="G112" s="39"/>
      <c r="H112" s="38"/>
      <c r="I112" s="30" t="str">
        <f>IF(E112="","DA COMPILARE",IF(AND(E112&lt;&gt;"C",E112&lt;&gt;"NC",E112&lt;&gt;"NV",E112&lt;&gt;"NA"),"ESITO NON VALIDO",IF(AND(E112="NA",INDEX(Catalogo!$F$8:$F$237,MATCH(A112,Catalogo!$A$8:$A$237,0))=0),"NA NON AMMESSO",IF(OR(LEN(TRIM(F112))=0,LEN(TRIM(H112))=0,G112=""),"INCOMPLETO",IF(NOT(ISNUMBER(G112)),"DATA NON VALIDA",IF(OR(G112&lt;=0,G112&gt;Anagrafica!$K$8),"DATA NON VALIDA",E112))))))</f>
        <v>DA COMPILARE</v>
      </c>
      <c r="J112" s="30" t="str">
        <f>IF(I112="C","Mantenere il requisito e ripetere il controllo quando necessario.",IF(I112="NA","Esclusione motivata: riesaminare se cambia il perimetro.",IF(I112="NC",INDEX(Catalogo!$H$8:$H$237,MATCH(A112,Catalogo!$A$8:$A$237,0)),IF(I112="NV","Accertamento necessario prima della funzione interessata. "&amp;INDEX(Catalogo!$H$8:$H$237,MATCH(A112,Catalogo!$A$8:$A$237,0)),IF(I112="DA COMPILARE","Eseguire il controllo; non presumere conformità.","Integrare/correggere esito, evidenza, data e verificatore. Nessun via libera.")))))</f>
        <v>Eseguire il controllo; non presumere conformità.</v>
      </c>
      <c r="K112" s="30" t="str">
        <f>IFERROR(HYPERLINK("#'Azioni'!A"&amp;(MATCH(A112,Azioni!$A$8:$A$237,0)+7),"Apri "&amp;A112),"Apri "&amp;A112)</f>
        <v>Apri A09-03</v>
      </c>
      <c r="L112" s="30" t="str">
        <f>IF(AND(OR(I112="NC",I112="NV"),INDEX(Azioni!$O$8:$O$237,MATCH(A112,Azioni!$A$8:$A$237,0))="CHIUSA VERIFICATA"),"C dopo riesame",I112)</f>
        <v>DA COMPILARE</v>
      </c>
      <c r="M112" s="50" t="s">
        <v>441</v>
      </c>
    </row>
    <row r="113" spans="1:13" ht="72" customHeight="1">
      <c r="A113" s="49" t="s">
        <v>446</v>
      </c>
      <c r="B113" s="30" t="s">
        <v>38</v>
      </c>
      <c r="C113" s="30" t="s">
        <v>447</v>
      </c>
      <c r="D113" s="30" t="s">
        <v>234</v>
      </c>
      <c r="E113" s="38"/>
      <c r="F113" s="38"/>
      <c r="G113" s="39"/>
      <c r="H113" s="38"/>
      <c r="I113" s="30" t="str">
        <f>IF(E113="","DA COMPILARE",IF(AND(E113&lt;&gt;"C",E113&lt;&gt;"NC",E113&lt;&gt;"NV",E113&lt;&gt;"NA"),"ESITO NON VALIDO",IF(AND(E113="NA",INDEX(Catalogo!$F$8:$F$237,MATCH(A113,Catalogo!$A$8:$A$237,0))=0),"NA NON AMMESSO",IF(OR(LEN(TRIM(F113))=0,LEN(TRIM(H113))=0,G113=""),"INCOMPLETO",IF(NOT(ISNUMBER(G113)),"DATA NON VALIDA",IF(OR(G113&lt;=0,G113&gt;Anagrafica!$K$8),"DATA NON VALIDA",E113))))))</f>
        <v>DA COMPILARE</v>
      </c>
      <c r="J113" s="30" t="str">
        <f>IF(I113="C","Mantenere il requisito e ripetere il controllo quando necessario.",IF(I113="NA","Esclusione motivata: riesaminare se cambia il perimetro.",IF(I113="NC",INDEX(Catalogo!$H$8:$H$237,MATCH(A113,Catalogo!$A$8:$A$237,0)),IF(I113="NV","Accertamento necessario prima della funzione interessata. "&amp;INDEX(Catalogo!$H$8:$H$237,MATCH(A113,Catalogo!$A$8:$A$237,0)),IF(I113="DA COMPILARE","Eseguire il controllo; non presumere conformità.","Integrare/correggere esito, evidenza, data e verificatore. Nessun via libera.")))))</f>
        <v>Eseguire il controllo; non presumere conformità.</v>
      </c>
      <c r="K113" s="30" t="str">
        <f>IFERROR(HYPERLINK("#'Azioni'!A"&amp;(MATCH(A113,Azioni!$A$8:$A$237,0)+7),"Apri "&amp;A113),"Apri "&amp;A113)</f>
        <v>Apri A09-04</v>
      </c>
      <c r="L113" s="30" t="str">
        <f>IF(AND(OR(I113="NC",I113="NV"),INDEX(Azioni!$O$8:$O$237,MATCH(A113,Azioni!$A$8:$A$237,0))="CHIUSA VERIFICATA"),"C dopo riesame",I113)</f>
        <v>DA COMPILARE</v>
      </c>
      <c r="M113" s="50" t="s">
        <v>441</v>
      </c>
    </row>
    <row r="114" spans="1:13" ht="72" customHeight="1">
      <c r="A114" s="49" t="s">
        <v>448</v>
      </c>
      <c r="B114" s="30" t="s">
        <v>38</v>
      </c>
      <c r="C114" s="30" t="s">
        <v>449</v>
      </c>
      <c r="D114" s="30" t="s">
        <v>234</v>
      </c>
      <c r="E114" s="38"/>
      <c r="F114" s="38"/>
      <c r="G114" s="39"/>
      <c r="H114" s="38"/>
      <c r="I114" s="30" t="str">
        <f>IF(E114="","DA COMPILARE",IF(AND(E114&lt;&gt;"C",E114&lt;&gt;"NC",E114&lt;&gt;"NV",E114&lt;&gt;"NA"),"ESITO NON VALIDO",IF(AND(E114="NA",INDEX(Catalogo!$F$8:$F$237,MATCH(A114,Catalogo!$A$8:$A$237,0))=0),"NA NON AMMESSO",IF(OR(LEN(TRIM(F114))=0,LEN(TRIM(H114))=0,G114=""),"INCOMPLETO",IF(NOT(ISNUMBER(G114)),"DATA NON VALIDA",IF(OR(G114&lt;=0,G114&gt;Anagrafica!$K$8),"DATA NON VALIDA",E114))))))</f>
        <v>DA COMPILARE</v>
      </c>
      <c r="J114" s="30" t="str">
        <f>IF(I114="C","Mantenere il requisito e ripetere il controllo quando necessario.",IF(I114="NA","Esclusione motivata: riesaminare se cambia il perimetro.",IF(I114="NC",INDEX(Catalogo!$H$8:$H$237,MATCH(A114,Catalogo!$A$8:$A$237,0)),IF(I114="NV","Accertamento necessario prima della funzione interessata. "&amp;INDEX(Catalogo!$H$8:$H$237,MATCH(A114,Catalogo!$A$8:$A$237,0)),IF(I114="DA COMPILARE","Eseguire il controllo; non presumere conformità.","Integrare/correggere esito, evidenza, data e verificatore. Nessun via libera.")))))</f>
        <v>Eseguire il controllo; non presumere conformità.</v>
      </c>
      <c r="K114" s="30" t="str">
        <f>IFERROR(HYPERLINK("#'Azioni'!A"&amp;(MATCH(A114,Azioni!$A$8:$A$237,0)+7),"Apri "&amp;A114),"Apri "&amp;A114)</f>
        <v>Apri A09-05</v>
      </c>
      <c r="L114" s="30" t="str">
        <f>IF(AND(OR(I114="NC",I114="NV"),INDEX(Azioni!$O$8:$O$237,MATCH(A114,Azioni!$A$8:$A$237,0))="CHIUSA VERIFICATA"),"C dopo riesame",I114)</f>
        <v>DA COMPILARE</v>
      </c>
      <c r="M114" s="50" t="s">
        <v>441</v>
      </c>
    </row>
    <row r="115" spans="1:13" ht="72" customHeight="1">
      <c r="A115" s="49" t="s">
        <v>450</v>
      </c>
      <c r="B115" s="30" t="s">
        <v>38</v>
      </c>
      <c r="C115" s="30" t="s">
        <v>451</v>
      </c>
      <c r="D115" s="30" t="s">
        <v>234</v>
      </c>
      <c r="E115" s="38"/>
      <c r="F115" s="38"/>
      <c r="G115" s="39"/>
      <c r="H115" s="38"/>
      <c r="I115" s="30" t="str">
        <f>IF(E115="","DA COMPILARE",IF(AND(E115&lt;&gt;"C",E115&lt;&gt;"NC",E115&lt;&gt;"NV",E115&lt;&gt;"NA"),"ESITO NON VALIDO",IF(AND(E115="NA",INDEX(Catalogo!$F$8:$F$237,MATCH(A115,Catalogo!$A$8:$A$237,0))=0),"NA NON AMMESSO",IF(OR(LEN(TRIM(F115))=0,LEN(TRIM(H115))=0,G115=""),"INCOMPLETO",IF(NOT(ISNUMBER(G115)),"DATA NON VALIDA",IF(OR(G115&lt;=0,G115&gt;Anagrafica!$K$8),"DATA NON VALIDA",E115))))))</f>
        <v>DA COMPILARE</v>
      </c>
      <c r="J115" s="30" t="str">
        <f>IF(I115="C","Mantenere il requisito e ripetere il controllo quando necessario.",IF(I115="NA","Esclusione motivata: riesaminare se cambia il perimetro.",IF(I115="NC",INDEX(Catalogo!$H$8:$H$237,MATCH(A115,Catalogo!$A$8:$A$237,0)),IF(I115="NV","Accertamento necessario prima della funzione interessata. "&amp;INDEX(Catalogo!$H$8:$H$237,MATCH(A115,Catalogo!$A$8:$A$237,0)),IF(I115="DA COMPILARE","Eseguire il controllo; non presumere conformità.","Integrare/correggere esito, evidenza, data e verificatore. Nessun via libera.")))))</f>
        <v>Eseguire il controllo; non presumere conformità.</v>
      </c>
      <c r="K115" s="30" t="str">
        <f>IFERROR(HYPERLINK("#'Azioni'!A"&amp;(MATCH(A115,Azioni!$A$8:$A$237,0)+7),"Apri "&amp;A115),"Apri "&amp;A115)</f>
        <v>Apri A09-06</v>
      </c>
      <c r="L115" s="30" t="str">
        <f>IF(AND(OR(I115="NC",I115="NV"),INDEX(Azioni!$O$8:$O$237,MATCH(A115,Azioni!$A$8:$A$237,0))="CHIUSA VERIFICATA"),"C dopo riesame",I115)</f>
        <v>DA COMPILARE</v>
      </c>
      <c r="M115" s="50" t="s">
        <v>441</v>
      </c>
    </row>
    <row r="116" spans="1:13" ht="72" customHeight="1">
      <c r="A116" s="49" t="s">
        <v>452</v>
      </c>
      <c r="B116" s="30" t="s">
        <v>38</v>
      </c>
      <c r="C116" s="30" t="s">
        <v>453</v>
      </c>
      <c r="D116" s="30" t="s">
        <v>234</v>
      </c>
      <c r="E116" s="38"/>
      <c r="F116" s="38"/>
      <c r="G116" s="39"/>
      <c r="H116" s="38"/>
      <c r="I116" s="30" t="str">
        <f>IF(E116="","DA COMPILARE",IF(AND(E116&lt;&gt;"C",E116&lt;&gt;"NC",E116&lt;&gt;"NV",E116&lt;&gt;"NA"),"ESITO NON VALIDO",IF(AND(E116="NA",INDEX(Catalogo!$F$8:$F$237,MATCH(A116,Catalogo!$A$8:$A$237,0))=0),"NA NON AMMESSO",IF(OR(LEN(TRIM(F116))=0,LEN(TRIM(H116))=0,G116=""),"INCOMPLETO",IF(NOT(ISNUMBER(G116)),"DATA NON VALIDA",IF(OR(G116&lt;=0,G116&gt;Anagrafica!$K$8),"DATA NON VALIDA",E116))))))</f>
        <v>DA COMPILARE</v>
      </c>
      <c r="J116" s="30" t="str">
        <f>IF(I116="C","Mantenere il requisito e ripetere il controllo quando necessario.",IF(I116="NA","Esclusione motivata: riesaminare se cambia il perimetro.",IF(I116="NC",INDEX(Catalogo!$H$8:$H$237,MATCH(A116,Catalogo!$A$8:$A$237,0)),IF(I116="NV","Accertamento necessario prima della funzione interessata. "&amp;INDEX(Catalogo!$H$8:$H$237,MATCH(A116,Catalogo!$A$8:$A$237,0)),IF(I116="DA COMPILARE","Eseguire il controllo; non presumere conformità.","Integrare/correggere esito, evidenza, data e verificatore. Nessun via libera.")))))</f>
        <v>Eseguire il controllo; non presumere conformità.</v>
      </c>
      <c r="K116" s="30" t="str">
        <f>IFERROR(HYPERLINK("#'Azioni'!A"&amp;(MATCH(A116,Azioni!$A$8:$A$237,0)+7),"Apri "&amp;A116),"Apri "&amp;A116)</f>
        <v>Apri A09-07</v>
      </c>
      <c r="L116" s="30" t="str">
        <f>IF(AND(OR(I116="NC",I116="NV"),INDEX(Azioni!$O$8:$O$237,MATCH(A116,Azioni!$A$8:$A$237,0))="CHIUSA VERIFICATA"),"C dopo riesame",I116)</f>
        <v>DA COMPILARE</v>
      </c>
      <c r="M116" s="50" t="s">
        <v>441</v>
      </c>
    </row>
    <row r="117" spans="1:13" ht="72" customHeight="1">
      <c r="A117" s="49" t="s">
        <v>454</v>
      </c>
      <c r="B117" s="30" t="s">
        <v>38</v>
      </c>
      <c r="C117" s="30" t="s">
        <v>455</v>
      </c>
      <c r="D117" s="30" t="s">
        <v>234</v>
      </c>
      <c r="E117" s="38"/>
      <c r="F117" s="38"/>
      <c r="G117" s="39"/>
      <c r="H117" s="38"/>
      <c r="I117" s="30" t="str">
        <f>IF(E117="","DA COMPILARE",IF(AND(E117&lt;&gt;"C",E117&lt;&gt;"NC",E117&lt;&gt;"NV",E117&lt;&gt;"NA"),"ESITO NON VALIDO",IF(AND(E117="NA",INDEX(Catalogo!$F$8:$F$237,MATCH(A117,Catalogo!$A$8:$A$237,0))=0),"NA NON AMMESSO",IF(OR(LEN(TRIM(F117))=0,LEN(TRIM(H117))=0,G117=""),"INCOMPLETO",IF(NOT(ISNUMBER(G117)),"DATA NON VALIDA",IF(OR(G117&lt;=0,G117&gt;Anagrafica!$K$8),"DATA NON VALIDA",E117))))))</f>
        <v>DA COMPILARE</v>
      </c>
      <c r="J117" s="30" t="str">
        <f>IF(I117="C","Mantenere il requisito e ripetere il controllo quando necessario.",IF(I117="NA","Esclusione motivata: riesaminare se cambia il perimetro.",IF(I117="NC",INDEX(Catalogo!$H$8:$H$237,MATCH(A117,Catalogo!$A$8:$A$237,0)),IF(I117="NV","Accertamento necessario prima della funzione interessata. "&amp;INDEX(Catalogo!$H$8:$H$237,MATCH(A117,Catalogo!$A$8:$A$237,0)),IF(I117="DA COMPILARE","Eseguire il controllo; non presumere conformità.","Integrare/correggere esito, evidenza, data e verificatore. Nessun via libera.")))))</f>
        <v>Eseguire il controllo; non presumere conformità.</v>
      </c>
      <c r="K117" s="30" t="str">
        <f>IFERROR(HYPERLINK("#'Azioni'!A"&amp;(MATCH(A117,Azioni!$A$8:$A$237,0)+7),"Apri "&amp;A117),"Apri "&amp;A117)</f>
        <v>Apri A09-08</v>
      </c>
      <c r="L117" s="30" t="str">
        <f>IF(AND(OR(I117="NC",I117="NV"),INDEX(Azioni!$O$8:$O$237,MATCH(A117,Azioni!$A$8:$A$237,0))="CHIUSA VERIFICATA"),"C dopo riesame",I117)</f>
        <v>DA COMPILARE</v>
      </c>
      <c r="M117" s="50" t="s">
        <v>441</v>
      </c>
    </row>
    <row r="118" spans="1:13" ht="72" customHeight="1">
      <c r="A118" s="49" t="s">
        <v>456</v>
      </c>
      <c r="B118" s="30" t="s">
        <v>40</v>
      </c>
      <c r="C118" s="30" t="s">
        <v>457</v>
      </c>
      <c r="D118" s="30" t="s">
        <v>234</v>
      </c>
      <c r="E118" s="38"/>
      <c r="F118" s="38"/>
      <c r="G118" s="39"/>
      <c r="H118" s="38"/>
      <c r="I118" s="30" t="str">
        <f>IF(E118="","DA COMPILARE",IF(AND(E118&lt;&gt;"C",E118&lt;&gt;"NC",E118&lt;&gt;"NV",E118&lt;&gt;"NA"),"ESITO NON VALIDO",IF(AND(E118="NA",INDEX(Catalogo!$F$8:$F$237,MATCH(A118,Catalogo!$A$8:$A$237,0))=0),"NA NON AMMESSO",IF(OR(LEN(TRIM(F118))=0,LEN(TRIM(H118))=0,G118=""),"INCOMPLETO",IF(NOT(ISNUMBER(G118)),"DATA NON VALIDA",IF(OR(G118&lt;=0,G118&gt;Anagrafica!$K$8),"DATA NON VALIDA",E118))))))</f>
        <v>DA COMPILARE</v>
      </c>
      <c r="J118" s="30" t="str">
        <f>IF(I118="C","Mantenere il requisito e ripetere il controllo quando necessario.",IF(I118="NA","Esclusione motivata: riesaminare se cambia il perimetro.",IF(I118="NC",INDEX(Catalogo!$H$8:$H$237,MATCH(A118,Catalogo!$A$8:$A$237,0)),IF(I118="NV","Accertamento necessario prima della funzione interessata. "&amp;INDEX(Catalogo!$H$8:$H$237,MATCH(A118,Catalogo!$A$8:$A$237,0)),IF(I118="DA COMPILARE","Eseguire il controllo; non presumere conformità.","Integrare/correggere esito, evidenza, data e verificatore. Nessun via libera.")))))</f>
        <v>Eseguire il controllo; non presumere conformità.</v>
      </c>
      <c r="K118" s="30" t="str">
        <f>IFERROR(HYPERLINK("#'Azioni'!A"&amp;(MATCH(A118,Azioni!$A$8:$A$237,0)+7),"Apri "&amp;A118),"Apri "&amp;A118)</f>
        <v>Apri A10-01</v>
      </c>
      <c r="L118" s="30" t="str">
        <f>IF(AND(OR(I118="NC",I118="NV"),INDEX(Azioni!$O$8:$O$237,MATCH(A118,Azioni!$A$8:$A$237,0))="CHIUSA VERIFICATA"),"C dopo riesame",I118)</f>
        <v>DA COMPILARE</v>
      </c>
      <c r="M118" s="50" t="s">
        <v>458</v>
      </c>
    </row>
    <row r="119" spans="1:13" ht="72" customHeight="1">
      <c r="A119" s="49" t="s">
        <v>459</v>
      </c>
      <c r="B119" s="30" t="s">
        <v>40</v>
      </c>
      <c r="C119" s="30" t="s">
        <v>460</v>
      </c>
      <c r="D119" s="30" t="s">
        <v>234</v>
      </c>
      <c r="E119" s="38"/>
      <c r="F119" s="38"/>
      <c r="G119" s="39"/>
      <c r="H119" s="38"/>
      <c r="I119" s="30" t="str">
        <f>IF(E119="","DA COMPILARE",IF(AND(E119&lt;&gt;"C",E119&lt;&gt;"NC",E119&lt;&gt;"NV",E119&lt;&gt;"NA"),"ESITO NON VALIDO",IF(AND(E119="NA",INDEX(Catalogo!$F$8:$F$237,MATCH(A119,Catalogo!$A$8:$A$237,0))=0),"NA NON AMMESSO",IF(OR(LEN(TRIM(F119))=0,LEN(TRIM(H119))=0,G119=""),"INCOMPLETO",IF(NOT(ISNUMBER(G119)),"DATA NON VALIDA",IF(OR(G119&lt;=0,G119&gt;Anagrafica!$K$8),"DATA NON VALIDA",E119))))))</f>
        <v>DA COMPILARE</v>
      </c>
      <c r="J119" s="30" t="str">
        <f>IF(I119="C","Mantenere il requisito e ripetere il controllo quando necessario.",IF(I119="NA","Esclusione motivata: riesaminare se cambia il perimetro.",IF(I119="NC",INDEX(Catalogo!$H$8:$H$237,MATCH(A119,Catalogo!$A$8:$A$237,0)),IF(I119="NV","Accertamento necessario prima della funzione interessata. "&amp;INDEX(Catalogo!$H$8:$H$237,MATCH(A119,Catalogo!$A$8:$A$237,0)),IF(I119="DA COMPILARE","Eseguire il controllo; non presumere conformità.","Integrare/correggere esito, evidenza, data e verificatore. Nessun via libera.")))))</f>
        <v>Eseguire il controllo; non presumere conformità.</v>
      </c>
      <c r="K119" s="30" t="str">
        <f>IFERROR(HYPERLINK("#'Azioni'!A"&amp;(MATCH(A119,Azioni!$A$8:$A$237,0)+7),"Apri "&amp;A119),"Apri "&amp;A119)</f>
        <v>Apri A10-02</v>
      </c>
      <c r="L119" s="30" t="str">
        <f>IF(AND(OR(I119="NC",I119="NV"),INDEX(Azioni!$O$8:$O$237,MATCH(A119,Azioni!$A$8:$A$237,0))="CHIUSA VERIFICATA"),"C dopo riesame",I119)</f>
        <v>DA COMPILARE</v>
      </c>
      <c r="M119" s="50" t="s">
        <v>458</v>
      </c>
    </row>
    <row r="120" spans="1:13" ht="72" customHeight="1">
      <c r="A120" s="49" t="s">
        <v>461</v>
      </c>
      <c r="B120" s="30" t="s">
        <v>40</v>
      </c>
      <c r="C120" s="30" t="s">
        <v>462</v>
      </c>
      <c r="D120" s="30" t="s">
        <v>234</v>
      </c>
      <c r="E120" s="38"/>
      <c r="F120" s="38"/>
      <c r="G120" s="39"/>
      <c r="H120" s="38"/>
      <c r="I120" s="30" t="str">
        <f>IF(E120="","DA COMPILARE",IF(AND(E120&lt;&gt;"C",E120&lt;&gt;"NC",E120&lt;&gt;"NV",E120&lt;&gt;"NA"),"ESITO NON VALIDO",IF(AND(E120="NA",INDEX(Catalogo!$F$8:$F$237,MATCH(A120,Catalogo!$A$8:$A$237,0))=0),"NA NON AMMESSO",IF(OR(LEN(TRIM(F120))=0,LEN(TRIM(H120))=0,G120=""),"INCOMPLETO",IF(NOT(ISNUMBER(G120)),"DATA NON VALIDA",IF(OR(G120&lt;=0,G120&gt;Anagrafica!$K$8),"DATA NON VALIDA",E120))))))</f>
        <v>DA COMPILARE</v>
      </c>
      <c r="J120" s="30" t="str">
        <f>IF(I120="C","Mantenere il requisito e ripetere il controllo quando necessario.",IF(I120="NA","Esclusione motivata: riesaminare se cambia il perimetro.",IF(I120="NC",INDEX(Catalogo!$H$8:$H$237,MATCH(A120,Catalogo!$A$8:$A$237,0)),IF(I120="NV","Accertamento necessario prima della funzione interessata. "&amp;INDEX(Catalogo!$H$8:$H$237,MATCH(A120,Catalogo!$A$8:$A$237,0)),IF(I120="DA COMPILARE","Eseguire il controllo; non presumere conformità.","Integrare/correggere esito, evidenza, data e verificatore. Nessun via libera.")))))</f>
        <v>Eseguire il controllo; non presumere conformità.</v>
      </c>
      <c r="K120" s="30" t="str">
        <f>IFERROR(HYPERLINK("#'Azioni'!A"&amp;(MATCH(A120,Azioni!$A$8:$A$237,0)+7),"Apri "&amp;A120),"Apri "&amp;A120)</f>
        <v>Apri A10-03</v>
      </c>
      <c r="L120" s="30" t="str">
        <f>IF(AND(OR(I120="NC",I120="NV"),INDEX(Azioni!$O$8:$O$237,MATCH(A120,Azioni!$A$8:$A$237,0))="CHIUSA VERIFICATA"),"C dopo riesame",I120)</f>
        <v>DA COMPILARE</v>
      </c>
      <c r="M120" s="50" t="s">
        <v>458</v>
      </c>
    </row>
    <row r="121" spans="1:13" ht="72" customHeight="1">
      <c r="A121" s="49" t="s">
        <v>463</v>
      </c>
      <c r="B121" s="30" t="s">
        <v>40</v>
      </c>
      <c r="C121" s="30" t="s">
        <v>464</v>
      </c>
      <c r="D121" s="30" t="s">
        <v>234</v>
      </c>
      <c r="E121" s="38"/>
      <c r="F121" s="38"/>
      <c r="G121" s="39"/>
      <c r="H121" s="38"/>
      <c r="I121" s="30" t="str">
        <f>IF(E121="","DA COMPILARE",IF(AND(E121&lt;&gt;"C",E121&lt;&gt;"NC",E121&lt;&gt;"NV",E121&lt;&gt;"NA"),"ESITO NON VALIDO",IF(AND(E121="NA",INDEX(Catalogo!$F$8:$F$237,MATCH(A121,Catalogo!$A$8:$A$237,0))=0),"NA NON AMMESSO",IF(OR(LEN(TRIM(F121))=0,LEN(TRIM(H121))=0,G121=""),"INCOMPLETO",IF(NOT(ISNUMBER(G121)),"DATA NON VALIDA",IF(OR(G121&lt;=0,G121&gt;Anagrafica!$K$8),"DATA NON VALIDA",E121))))))</f>
        <v>DA COMPILARE</v>
      </c>
      <c r="J121" s="30" t="str">
        <f>IF(I121="C","Mantenere il requisito e ripetere il controllo quando necessario.",IF(I121="NA","Esclusione motivata: riesaminare se cambia il perimetro.",IF(I121="NC",INDEX(Catalogo!$H$8:$H$237,MATCH(A121,Catalogo!$A$8:$A$237,0)),IF(I121="NV","Accertamento necessario prima della funzione interessata. "&amp;INDEX(Catalogo!$H$8:$H$237,MATCH(A121,Catalogo!$A$8:$A$237,0)),IF(I121="DA COMPILARE","Eseguire il controllo; non presumere conformità.","Integrare/correggere esito, evidenza, data e verificatore. Nessun via libera.")))))</f>
        <v>Eseguire il controllo; non presumere conformità.</v>
      </c>
      <c r="K121" s="30" t="str">
        <f>IFERROR(HYPERLINK("#'Azioni'!A"&amp;(MATCH(A121,Azioni!$A$8:$A$237,0)+7),"Apri "&amp;A121),"Apri "&amp;A121)</f>
        <v>Apri A10-04</v>
      </c>
      <c r="L121" s="30" t="str">
        <f>IF(AND(OR(I121="NC",I121="NV"),INDEX(Azioni!$O$8:$O$237,MATCH(A121,Azioni!$A$8:$A$237,0))="CHIUSA VERIFICATA"),"C dopo riesame",I121)</f>
        <v>DA COMPILARE</v>
      </c>
      <c r="M121" s="50" t="s">
        <v>458</v>
      </c>
    </row>
    <row r="122" spans="1:13" ht="72" customHeight="1">
      <c r="A122" s="49" t="s">
        <v>465</v>
      </c>
      <c r="B122" s="30" t="s">
        <v>40</v>
      </c>
      <c r="C122" s="30" t="s">
        <v>466</v>
      </c>
      <c r="D122" s="30" t="s">
        <v>234</v>
      </c>
      <c r="E122" s="38"/>
      <c r="F122" s="38"/>
      <c r="G122" s="39"/>
      <c r="H122" s="38"/>
      <c r="I122" s="30" t="str">
        <f>IF(E122="","DA COMPILARE",IF(AND(E122&lt;&gt;"C",E122&lt;&gt;"NC",E122&lt;&gt;"NV",E122&lt;&gt;"NA"),"ESITO NON VALIDO",IF(AND(E122="NA",INDEX(Catalogo!$F$8:$F$237,MATCH(A122,Catalogo!$A$8:$A$237,0))=0),"NA NON AMMESSO",IF(OR(LEN(TRIM(F122))=0,LEN(TRIM(H122))=0,G122=""),"INCOMPLETO",IF(NOT(ISNUMBER(G122)),"DATA NON VALIDA",IF(OR(G122&lt;=0,G122&gt;Anagrafica!$K$8),"DATA NON VALIDA",E122))))))</f>
        <v>DA COMPILARE</v>
      </c>
      <c r="J122" s="30" t="str">
        <f>IF(I122="C","Mantenere il requisito e ripetere il controllo quando necessario.",IF(I122="NA","Esclusione motivata: riesaminare se cambia il perimetro.",IF(I122="NC",INDEX(Catalogo!$H$8:$H$237,MATCH(A122,Catalogo!$A$8:$A$237,0)),IF(I122="NV","Accertamento necessario prima della funzione interessata. "&amp;INDEX(Catalogo!$H$8:$H$237,MATCH(A122,Catalogo!$A$8:$A$237,0)),IF(I122="DA COMPILARE","Eseguire il controllo; non presumere conformità.","Integrare/correggere esito, evidenza, data e verificatore. Nessun via libera.")))))</f>
        <v>Eseguire il controllo; non presumere conformità.</v>
      </c>
      <c r="K122" s="30" t="str">
        <f>IFERROR(HYPERLINK("#'Azioni'!A"&amp;(MATCH(A122,Azioni!$A$8:$A$237,0)+7),"Apri "&amp;A122),"Apri "&amp;A122)</f>
        <v>Apri A10-05</v>
      </c>
      <c r="L122" s="30" t="str">
        <f>IF(AND(OR(I122="NC",I122="NV"),INDEX(Azioni!$O$8:$O$237,MATCH(A122,Azioni!$A$8:$A$237,0))="CHIUSA VERIFICATA"),"C dopo riesame",I122)</f>
        <v>DA COMPILARE</v>
      </c>
      <c r="M122" s="50" t="s">
        <v>458</v>
      </c>
    </row>
    <row r="123" spans="1:13" ht="72" customHeight="1">
      <c r="A123" s="49" t="s">
        <v>467</v>
      </c>
      <c r="B123" s="30" t="s">
        <v>40</v>
      </c>
      <c r="C123" s="30" t="s">
        <v>468</v>
      </c>
      <c r="D123" s="30" t="s">
        <v>234</v>
      </c>
      <c r="E123" s="38"/>
      <c r="F123" s="38"/>
      <c r="G123" s="39"/>
      <c r="H123" s="38"/>
      <c r="I123" s="30" t="str">
        <f>IF(E123="","DA COMPILARE",IF(AND(E123&lt;&gt;"C",E123&lt;&gt;"NC",E123&lt;&gt;"NV",E123&lt;&gt;"NA"),"ESITO NON VALIDO",IF(AND(E123="NA",INDEX(Catalogo!$F$8:$F$237,MATCH(A123,Catalogo!$A$8:$A$237,0))=0),"NA NON AMMESSO",IF(OR(LEN(TRIM(F123))=0,LEN(TRIM(H123))=0,G123=""),"INCOMPLETO",IF(NOT(ISNUMBER(G123)),"DATA NON VALIDA",IF(OR(G123&lt;=0,G123&gt;Anagrafica!$K$8),"DATA NON VALIDA",E123))))))</f>
        <v>DA COMPILARE</v>
      </c>
      <c r="J123" s="30" t="str">
        <f>IF(I123="C","Mantenere il requisito e ripetere il controllo quando necessario.",IF(I123="NA","Esclusione motivata: riesaminare se cambia il perimetro.",IF(I123="NC",INDEX(Catalogo!$H$8:$H$237,MATCH(A123,Catalogo!$A$8:$A$237,0)),IF(I123="NV","Accertamento necessario prima della funzione interessata. "&amp;INDEX(Catalogo!$H$8:$H$237,MATCH(A123,Catalogo!$A$8:$A$237,0)),IF(I123="DA COMPILARE","Eseguire il controllo; non presumere conformità.","Integrare/correggere esito, evidenza, data e verificatore. Nessun via libera.")))))</f>
        <v>Eseguire il controllo; non presumere conformità.</v>
      </c>
      <c r="K123" s="30" t="str">
        <f>IFERROR(HYPERLINK("#'Azioni'!A"&amp;(MATCH(A123,Azioni!$A$8:$A$237,0)+7),"Apri "&amp;A123),"Apri "&amp;A123)</f>
        <v>Apri A10-06</v>
      </c>
      <c r="L123" s="30" t="str">
        <f>IF(AND(OR(I123="NC",I123="NV"),INDEX(Azioni!$O$8:$O$237,MATCH(A123,Azioni!$A$8:$A$237,0))="CHIUSA VERIFICATA"),"C dopo riesame",I123)</f>
        <v>DA COMPILARE</v>
      </c>
      <c r="M123" s="50" t="s">
        <v>458</v>
      </c>
    </row>
    <row r="124" spans="1:13" ht="72" customHeight="1">
      <c r="A124" s="49" t="s">
        <v>469</v>
      </c>
      <c r="B124" s="30" t="s">
        <v>40</v>
      </c>
      <c r="C124" s="30" t="s">
        <v>470</v>
      </c>
      <c r="D124" s="30" t="s">
        <v>234</v>
      </c>
      <c r="E124" s="38"/>
      <c r="F124" s="38"/>
      <c r="G124" s="39"/>
      <c r="H124" s="38"/>
      <c r="I124" s="30" t="str">
        <f>IF(E124="","DA COMPILARE",IF(AND(E124&lt;&gt;"C",E124&lt;&gt;"NC",E124&lt;&gt;"NV",E124&lt;&gt;"NA"),"ESITO NON VALIDO",IF(AND(E124="NA",INDEX(Catalogo!$F$8:$F$237,MATCH(A124,Catalogo!$A$8:$A$237,0))=0),"NA NON AMMESSO",IF(OR(LEN(TRIM(F124))=0,LEN(TRIM(H124))=0,G124=""),"INCOMPLETO",IF(NOT(ISNUMBER(G124)),"DATA NON VALIDA",IF(OR(G124&lt;=0,G124&gt;Anagrafica!$K$8),"DATA NON VALIDA",E124))))))</f>
        <v>DA COMPILARE</v>
      </c>
      <c r="J124" s="30" t="str">
        <f>IF(I124="C","Mantenere il requisito e ripetere il controllo quando necessario.",IF(I124="NA","Esclusione motivata: riesaminare se cambia il perimetro.",IF(I124="NC",INDEX(Catalogo!$H$8:$H$237,MATCH(A124,Catalogo!$A$8:$A$237,0)),IF(I124="NV","Accertamento necessario prima della funzione interessata. "&amp;INDEX(Catalogo!$H$8:$H$237,MATCH(A124,Catalogo!$A$8:$A$237,0)),IF(I124="DA COMPILARE","Eseguire il controllo; non presumere conformità.","Integrare/correggere esito, evidenza, data e verificatore. Nessun via libera.")))))</f>
        <v>Eseguire il controllo; non presumere conformità.</v>
      </c>
      <c r="K124" s="30" t="str">
        <f>IFERROR(HYPERLINK("#'Azioni'!A"&amp;(MATCH(A124,Azioni!$A$8:$A$237,0)+7),"Apri "&amp;A124),"Apri "&amp;A124)</f>
        <v>Apri A10-07</v>
      </c>
      <c r="L124" s="30" t="str">
        <f>IF(AND(OR(I124="NC",I124="NV"),INDEX(Azioni!$O$8:$O$237,MATCH(A124,Azioni!$A$8:$A$237,0))="CHIUSA VERIFICATA"),"C dopo riesame",I124)</f>
        <v>DA COMPILARE</v>
      </c>
      <c r="M124" s="50" t="s">
        <v>458</v>
      </c>
    </row>
    <row r="125" spans="1:13" ht="72" customHeight="1">
      <c r="A125" s="49" t="s">
        <v>471</v>
      </c>
      <c r="B125" s="30" t="s">
        <v>40</v>
      </c>
      <c r="C125" s="30" t="s">
        <v>472</v>
      </c>
      <c r="D125" s="30" t="s">
        <v>234</v>
      </c>
      <c r="E125" s="38"/>
      <c r="F125" s="38"/>
      <c r="G125" s="39"/>
      <c r="H125" s="38"/>
      <c r="I125" s="30" t="str">
        <f>IF(E125="","DA COMPILARE",IF(AND(E125&lt;&gt;"C",E125&lt;&gt;"NC",E125&lt;&gt;"NV",E125&lt;&gt;"NA"),"ESITO NON VALIDO",IF(AND(E125="NA",INDEX(Catalogo!$F$8:$F$237,MATCH(A125,Catalogo!$A$8:$A$237,0))=0),"NA NON AMMESSO",IF(OR(LEN(TRIM(F125))=0,LEN(TRIM(H125))=0,G125=""),"INCOMPLETO",IF(NOT(ISNUMBER(G125)),"DATA NON VALIDA",IF(OR(G125&lt;=0,G125&gt;Anagrafica!$K$8),"DATA NON VALIDA",E125))))))</f>
        <v>DA COMPILARE</v>
      </c>
      <c r="J125" s="30" t="str">
        <f>IF(I125="C","Mantenere il requisito e ripetere il controllo quando necessario.",IF(I125="NA","Esclusione motivata: riesaminare se cambia il perimetro.",IF(I125="NC",INDEX(Catalogo!$H$8:$H$237,MATCH(A125,Catalogo!$A$8:$A$237,0)),IF(I125="NV","Accertamento necessario prima della funzione interessata. "&amp;INDEX(Catalogo!$H$8:$H$237,MATCH(A125,Catalogo!$A$8:$A$237,0)),IF(I125="DA COMPILARE","Eseguire il controllo; non presumere conformità.","Integrare/correggere esito, evidenza, data e verificatore. Nessun via libera.")))))</f>
        <v>Eseguire il controllo; non presumere conformità.</v>
      </c>
      <c r="K125" s="30" t="str">
        <f>IFERROR(HYPERLINK("#'Azioni'!A"&amp;(MATCH(A125,Azioni!$A$8:$A$237,0)+7),"Apri "&amp;A125),"Apri "&amp;A125)</f>
        <v>Apri A10-08</v>
      </c>
      <c r="L125" s="30" t="str">
        <f>IF(AND(OR(I125="NC",I125="NV"),INDEX(Azioni!$O$8:$O$237,MATCH(A125,Azioni!$A$8:$A$237,0))="CHIUSA VERIFICATA"),"C dopo riesame",I125)</f>
        <v>DA COMPILARE</v>
      </c>
      <c r="M125" s="50" t="s">
        <v>458</v>
      </c>
    </row>
    <row r="126" spans="1:13" ht="72" customHeight="1">
      <c r="A126" s="49" t="s">
        <v>473</v>
      </c>
      <c r="B126" s="30" t="s">
        <v>40</v>
      </c>
      <c r="C126" s="30" t="s">
        <v>474</v>
      </c>
      <c r="D126" s="30" t="s">
        <v>234</v>
      </c>
      <c r="E126" s="38"/>
      <c r="F126" s="38"/>
      <c r="G126" s="39"/>
      <c r="H126" s="38"/>
      <c r="I126" s="30" t="str">
        <f>IF(E126="","DA COMPILARE",IF(AND(E126&lt;&gt;"C",E126&lt;&gt;"NC",E126&lt;&gt;"NV",E126&lt;&gt;"NA"),"ESITO NON VALIDO",IF(AND(E126="NA",INDEX(Catalogo!$F$8:$F$237,MATCH(A126,Catalogo!$A$8:$A$237,0))=0),"NA NON AMMESSO",IF(OR(LEN(TRIM(F126))=0,LEN(TRIM(H126))=0,G126=""),"INCOMPLETO",IF(NOT(ISNUMBER(G126)),"DATA NON VALIDA",IF(OR(G126&lt;=0,G126&gt;Anagrafica!$K$8),"DATA NON VALIDA",E126))))))</f>
        <v>DA COMPILARE</v>
      </c>
      <c r="J126" s="30" t="str">
        <f>IF(I126="C","Mantenere il requisito e ripetere il controllo quando necessario.",IF(I126="NA","Esclusione motivata: riesaminare se cambia il perimetro.",IF(I126="NC",INDEX(Catalogo!$H$8:$H$237,MATCH(A126,Catalogo!$A$8:$A$237,0)),IF(I126="NV","Accertamento necessario prima della funzione interessata. "&amp;INDEX(Catalogo!$H$8:$H$237,MATCH(A126,Catalogo!$A$8:$A$237,0)),IF(I126="DA COMPILARE","Eseguire il controllo; non presumere conformità.","Integrare/correggere esito, evidenza, data e verificatore. Nessun via libera.")))))</f>
        <v>Eseguire il controllo; non presumere conformità.</v>
      </c>
      <c r="K126" s="30" t="str">
        <f>IFERROR(HYPERLINK("#'Azioni'!A"&amp;(MATCH(A126,Azioni!$A$8:$A$237,0)+7),"Apri "&amp;A126),"Apri "&amp;A126)</f>
        <v>Apri A10-09</v>
      </c>
      <c r="L126" s="30" t="str">
        <f>IF(AND(OR(I126="NC",I126="NV"),INDEX(Azioni!$O$8:$O$237,MATCH(A126,Azioni!$A$8:$A$237,0))="CHIUSA VERIFICATA"),"C dopo riesame",I126)</f>
        <v>DA COMPILARE</v>
      </c>
      <c r="M126" s="50" t="s">
        <v>458</v>
      </c>
    </row>
    <row r="127" spans="1:13" ht="72" customHeight="1">
      <c r="A127" s="49" t="s">
        <v>475</v>
      </c>
      <c r="B127" s="30" t="s">
        <v>40</v>
      </c>
      <c r="C127" s="30" t="s">
        <v>476</v>
      </c>
      <c r="D127" s="30" t="s">
        <v>234</v>
      </c>
      <c r="E127" s="38"/>
      <c r="F127" s="38"/>
      <c r="G127" s="39"/>
      <c r="H127" s="38"/>
      <c r="I127" s="30" t="str">
        <f>IF(E127="","DA COMPILARE",IF(AND(E127&lt;&gt;"C",E127&lt;&gt;"NC",E127&lt;&gt;"NV",E127&lt;&gt;"NA"),"ESITO NON VALIDO",IF(AND(E127="NA",INDEX(Catalogo!$F$8:$F$237,MATCH(A127,Catalogo!$A$8:$A$237,0))=0),"NA NON AMMESSO",IF(OR(LEN(TRIM(F127))=0,LEN(TRIM(H127))=0,G127=""),"INCOMPLETO",IF(NOT(ISNUMBER(G127)),"DATA NON VALIDA",IF(OR(G127&lt;=0,G127&gt;Anagrafica!$K$8),"DATA NON VALIDA",E127))))))</f>
        <v>DA COMPILARE</v>
      </c>
      <c r="J127" s="30" t="str">
        <f>IF(I127="C","Mantenere il requisito e ripetere il controllo quando necessario.",IF(I127="NA","Esclusione motivata: riesaminare se cambia il perimetro.",IF(I127="NC",INDEX(Catalogo!$H$8:$H$237,MATCH(A127,Catalogo!$A$8:$A$237,0)),IF(I127="NV","Accertamento necessario prima della funzione interessata. "&amp;INDEX(Catalogo!$H$8:$H$237,MATCH(A127,Catalogo!$A$8:$A$237,0)),IF(I127="DA COMPILARE","Eseguire il controllo; non presumere conformità.","Integrare/correggere esito, evidenza, data e verificatore. Nessun via libera.")))))</f>
        <v>Eseguire il controllo; non presumere conformità.</v>
      </c>
      <c r="K127" s="30" t="str">
        <f>IFERROR(HYPERLINK("#'Azioni'!A"&amp;(MATCH(A127,Azioni!$A$8:$A$237,0)+7),"Apri "&amp;A127),"Apri "&amp;A127)</f>
        <v>Apri A10-10</v>
      </c>
      <c r="L127" s="30" t="str">
        <f>IF(AND(OR(I127="NC",I127="NV"),INDEX(Azioni!$O$8:$O$237,MATCH(A127,Azioni!$A$8:$A$237,0))="CHIUSA VERIFICATA"),"C dopo riesame",I127)</f>
        <v>DA COMPILARE</v>
      </c>
      <c r="M127" s="50" t="s">
        <v>458</v>
      </c>
    </row>
    <row r="128" spans="1:13" ht="72" customHeight="1">
      <c r="A128" s="49" t="s">
        <v>477</v>
      </c>
      <c r="B128" s="30" t="s">
        <v>40</v>
      </c>
      <c r="C128" s="30" t="s">
        <v>478</v>
      </c>
      <c r="D128" s="30" t="s">
        <v>234</v>
      </c>
      <c r="E128" s="38"/>
      <c r="F128" s="38"/>
      <c r="G128" s="39"/>
      <c r="H128" s="38"/>
      <c r="I128" s="30" t="str">
        <f>IF(E128="","DA COMPILARE",IF(AND(E128&lt;&gt;"C",E128&lt;&gt;"NC",E128&lt;&gt;"NV",E128&lt;&gt;"NA"),"ESITO NON VALIDO",IF(AND(E128="NA",INDEX(Catalogo!$F$8:$F$237,MATCH(A128,Catalogo!$A$8:$A$237,0))=0),"NA NON AMMESSO",IF(OR(LEN(TRIM(F128))=0,LEN(TRIM(H128))=0,G128=""),"INCOMPLETO",IF(NOT(ISNUMBER(G128)),"DATA NON VALIDA",IF(OR(G128&lt;=0,G128&gt;Anagrafica!$K$8),"DATA NON VALIDA",E128))))))</f>
        <v>DA COMPILARE</v>
      </c>
      <c r="J128" s="30" t="str">
        <f>IF(I128="C","Mantenere il requisito e ripetere il controllo quando necessario.",IF(I128="NA","Esclusione motivata: riesaminare se cambia il perimetro.",IF(I128="NC",INDEX(Catalogo!$H$8:$H$237,MATCH(A128,Catalogo!$A$8:$A$237,0)),IF(I128="NV","Accertamento necessario prima della funzione interessata. "&amp;INDEX(Catalogo!$H$8:$H$237,MATCH(A128,Catalogo!$A$8:$A$237,0)),IF(I128="DA COMPILARE","Eseguire il controllo; non presumere conformità.","Integrare/correggere esito, evidenza, data e verificatore. Nessun via libera.")))))</f>
        <v>Eseguire il controllo; non presumere conformità.</v>
      </c>
      <c r="K128" s="30" t="str">
        <f>IFERROR(HYPERLINK("#'Azioni'!A"&amp;(MATCH(A128,Azioni!$A$8:$A$237,0)+7),"Apri "&amp;A128),"Apri "&amp;A128)</f>
        <v>Apri A10-11</v>
      </c>
      <c r="L128" s="30" t="str">
        <f>IF(AND(OR(I128="NC",I128="NV"),INDEX(Azioni!$O$8:$O$237,MATCH(A128,Azioni!$A$8:$A$237,0))="CHIUSA VERIFICATA"),"C dopo riesame",I128)</f>
        <v>DA COMPILARE</v>
      </c>
      <c r="M128" s="50" t="s">
        <v>458</v>
      </c>
    </row>
    <row r="129" spans="1:13" ht="72" customHeight="1">
      <c r="A129" s="49" t="s">
        <v>479</v>
      </c>
      <c r="B129" s="30" t="s">
        <v>40</v>
      </c>
      <c r="C129" s="30" t="s">
        <v>480</v>
      </c>
      <c r="D129" s="30" t="s">
        <v>234</v>
      </c>
      <c r="E129" s="38"/>
      <c r="F129" s="38"/>
      <c r="G129" s="39"/>
      <c r="H129" s="38"/>
      <c r="I129" s="30" t="str">
        <f>IF(E129="","DA COMPILARE",IF(AND(E129&lt;&gt;"C",E129&lt;&gt;"NC",E129&lt;&gt;"NV",E129&lt;&gt;"NA"),"ESITO NON VALIDO",IF(AND(E129="NA",INDEX(Catalogo!$F$8:$F$237,MATCH(A129,Catalogo!$A$8:$A$237,0))=0),"NA NON AMMESSO",IF(OR(LEN(TRIM(F129))=0,LEN(TRIM(H129))=0,G129=""),"INCOMPLETO",IF(NOT(ISNUMBER(G129)),"DATA NON VALIDA",IF(OR(G129&lt;=0,G129&gt;Anagrafica!$K$8),"DATA NON VALIDA",E129))))))</f>
        <v>DA COMPILARE</v>
      </c>
      <c r="J129" s="30" t="str">
        <f>IF(I129="C","Mantenere il requisito e ripetere il controllo quando necessario.",IF(I129="NA","Esclusione motivata: riesaminare se cambia il perimetro.",IF(I129="NC",INDEX(Catalogo!$H$8:$H$237,MATCH(A129,Catalogo!$A$8:$A$237,0)),IF(I129="NV","Accertamento necessario prima della funzione interessata. "&amp;INDEX(Catalogo!$H$8:$H$237,MATCH(A129,Catalogo!$A$8:$A$237,0)),IF(I129="DA COMPILARE","Eseguire il controllo; non presumere conformità.","Integrare/correggere esito, evidenza, data e verificatore. Nessun via libera.")))))</f>
        <v>Eseguire il controllo; non presumere conformità.</v>
      </c>
      <c r="K129" s="30" t="str">
        <f>IFERROR(HYPERLINK("#'Azioni'!A"&amp;(MATCH(A129,Azioni!$A$8:$A$237,0)+7),"Apri "&amp;A129),"Apri "&amp;A129)</f>
        <v>Apri A10-12</v>
      </c>
      <c r="L129" s="30" t="str">
        <f>IF(AND(OR(I129="NC",I129="NV"),INDEX(Azioni!$O$8:$O$237,MATCH(A129,Azioni!$A$8:$A$237,0))="CHIUSA VERIFICATA"),"C dopo riesame",I129)</f>
        <v>DA COMPILARE</v>
      </c>
      <c r="M129" s="50" t="s">
        <v>458</v>
      </c>
    </row>
    <row r="130" spans="1:13" ht="72" customHeight="1">
      <c r="A130" s="49" t="s">
        <v>481</v>
      </c>
      <c r="B130" s="30" t="s">
        <v>40</v>
      </c>
      <c r="C130" s="30" t="s">
        <v>482</v>
      </c>
      <c r="D130" s="30" t="s">
        <v>234</v>
      </c>
      <c r="E130" s="38"/>
      <c r="F130" s="38"/>
      <c r="G130" s="39"/>
      <c r="H130" s="38"/>
      <c r="I130" s="30" t="str">
        <f>IF(E130="","DA COMPILARE",IF(AND(E130&lt;&gt;"C",E130&lt;&gt;"NC",E130&lt;&gt;"NV",E130&lt;&gt;"NA"),"ESITO NON VALIDO",IF(AND(E130="NA",INDEX(Catalogo!$F$8:$F$237,MATCH(A130,Catalogo!$A$8:$A$237,0))=0),"NA NON AMMESSO",IF(OR(LEN(TRIM(F130))=0,LEN(TRIM(H130))=0,G130=""),"INCOMPLETO",IF(NOT(ISNUMBER(G130)),"DATA NON VALIDA",IF(OR(G130&lt;=0,G130&gt;Anagrafica!$K$8),"DATA NON VALIDA",E130))))))</f>
        <v>DA COMPILARE</v>
      </c>
      <c r="J130" s="30" t="str">
        <f>IF(I130="C","Mantenere il requisito e ripetere il controllo quando necessario.",IF(I130="NA","Esclusione motivata: riesaminare se cambia il perimetro.",IF(I130="NC",INDEX(Catalogo!$H$8:$H$237,MATCH(A130,Catalogo!$A$8:$A$237,0)),IF(I130="NV","Accertamento necessario prima della funzione interessata. "&amp;INDEX(Catalogo!$H$8:$H$237,MATCH(A130,Catalogo!$A$8:$A$237,0)),IF(I130="DA COMPILARE","Eseguire il controllo; non presumere conformità.","Integrare/correggere esito, evidenza, data e verificatore. Nessun via libera.")))))</f>
        <v>Eseguire il controllo; non presumere conformità.</v>
      </c>
      <c r="K130" s="30" t="str">
        <f>IFERROR(HYPERLINK("#'Azioni'!A"&amp;(MATCH(A130,Azioni!$A$8:$A$237,0)+7),"Apri "&amp;A130),"Apri "&amp;A130)</f>
        <v>Apri A10-13</v>
      </c>
      <c r="L130" s="30" t="str">
        <f>IF(AND(OR(I130="NC",I130="NV"),INDEX(Azioni!$O$8:$O$237,MATCH(A130,Azioni!$A$8:$A$237,0))="CHIUSA VERIFICATA"),"C dopo riesame",I130)</f>
        <v>DA COMPILARE</v>
      </c>
      <c r="M130" s="50" t="s">
        <v>458</v>
      </c>
    </row>
    <row r="131" spans="1:13" ht="72" customHeight="1">
      <c r="A131" s="49" t="s">
        <v>483</v>
      </c>
      <c r="B131" s="30" t="s">
        <v>42</v>
      </c>
      <c r="C131" s="30" t="s">
        <v>484</v>
      </c>
      <c r="D131" s="30" t="s">
        <v>234</v>
      </c>
      <c r="E131" s="38"/>
      <c r="F131" s="38"/>
      <c r="G131" s="39"/>
      <c r="H131" s="38"/>
      <c r="I131" s="30" t="str">
        <f>IF(E131="","DA COMPILARE",IF(AND(E131&lt;&gt;"C",E131&lt;&gt;"NC",E131&lt;&gt;"NV",E131&lt;&gt;"NA"),"ESITO NON VALIDO",IF(AND(E131="NA",INDEX(Catalogo!$F$8:$F$237,MATCH(A131,Catalogo!$A$8:$A$237,0))=0),"NA NON AMMESSO",IF(OR(LEN(TRIM(F131))=0,LEN(TRIM(H131))=0,G131=""),"INCOMPLETO",IF(NOT(ISNUMBER(G131)),"DATA NON VALIDA",IF(OR(G131&lt;=0,G131&gt;Anagrafica!$K$8),"DATA NON VALIDA",E131))))))</f>
        <v>DA COMPILARE</v>
      </c>
      <c r="J131" s="30" t="str">
        <f>IF(I131="C","Mantenere il requisito e ripetere il controllo quando necessario.",IF(I131="NA","Esclusione motivata: riesaminare se cambia il perimetro.",IF(I131="NC",INDEX(Catalogo!$H$8:$H$237,MATCH(A131,Catalogo!$A$8:$A$237,0)),IF(I131="NV","Accertamento necessario prima della funzione interessata. "&amp;INDEX(Catalogo!$H$8:$H$237,MATCH(A131,Catalogo!$A$8:$A$237,0)),IF(I131="DA COMPILARE","Eseguire il controllo; non presumere conformità.","Integrare/correggere esito, evidenza, data e verificatore. Nessun via libera.")))))</f>
        <v>Eseguire il controllo; non presumere conformità.</v>
      </c>
      <c r="K131" s="30" t="str">
        <f>IFERROR(HYPERLINK("#'Azioni'!A"&amp;(MATCH(A131,Azioni!$A$8:$A$237,0)+7),"Apri "&amp;A131),"Apri "&amp;A131)</f>
        <v>Apri A11-01</v>
      </c>
      <c r="L131" s="30" t="str">
        <f>IF(AND(OR(I131="NC",I131="NV"),INDEX(Azioni!$O$8:$O$237,MATCH(A131,Azioni!$A$8:$A$237,0))="CHIUSA VERIFICATA"),"C dopo riesame",I131)</f>
        <v>DA COMPILARE</v>
      </c>
      <c r="M131" s="50" t="s">
        <v>485</v>
      </c>
    </row>
    <row r="132" spans="1:13" ht="72" customHeight="1">
      <c r="A132" s="49" t="s">
        <v>486</v>
      </c>
      <c r="B132" s="30" t="s">
        <v>42</v>
      </c>
      <c r="C132" s="30" t="s">
        <v>487</v>
      </c>
      <c r="D132" s="30" t="s">
        <v>234</v>
      </c>
      <c r="E132" s="38"/>
      <c r="F132" s="38"/>
      <c r="G132" s="39"/>
      <c r="H132" s="38"/>
      <c r="I132" s="30" t="str">
        <f>IF(E132="","DA COMPILARE",IF(AND(E132&lt;&gt;"C",E132&lt;&gt;"NC",E132&lt;&gt;"NV",E132&lt;&gt;"NA"),"ESITO NON VALIDO",IF(AND(E132="NA",INDEX(Catalogo!$F$8:$F$237,MATCH(A132,Catalogo!$A$8:$A$237,0))=0),"NA NON AMMESSO",IF(OR(LEN(TRIM(F132))=0,LEN(TRIM(H132))=0,G132=""),"INCOMPLETO",IF(NOT(ISNUMBER(G132)),"DATA NON VALIDA",IF(OR(G132&lt;=0,G132&gt;Anagrafica!$K$8),"DATA NON VALIDA",E132))))))</f>
        <v>DA COMPILARE</v>
      </c>
      <c r="J132" s="30" t="str">
        <f>IF(I132="C","Mantenere il requisito e ripetere il controllo quando necessario.",IF(I132="NA","Esclusione motivata: riesaminare se cambia il perimetro.",IF(I132="NC",INDEX(Catalogo!$H$8:$H$237,MATCH(A132,Catalogo!$A$8:$A$237,0)),IF(I132="NV","Accertamento necessario prima della funzione interessata. "&amp;INDEX(Catalogo!$H$8:$H$237,MATCH(A132,Catalogo!$A$8:$A$237,0)),IF(I132="DA COMPILARE","Eseguire il controllo; non presumere conformità.","Integrare/correggere esito, evidenza, data e verificatore. Nessun via libera.")))))</f>
        <v>Eseguire il controllo; non presumere conformità.</v>
      </c>
      <c r="K132" s="30" t="str">
        <f>IFERROR(HYPERLINK("#'Azioni'!A"&amp;(MATCH(A132,Azioni!$A$8:$A$237,0)+7),"Apri "&amp;A132),"Apri "&amp;A132)</f>
        <v>Apri A11-02</v>
      </c>
      <c r="L132" s="30" t="str">
        <f>IF(AND(OR(I132="NC",I132="NV"),INDEX(Azioni!$O$8:$O$237,MATCH(A132,Azioni!$A$8:$A$237,0))="CHIUSA VERIFICATA"),"C dopo riesame",I132)</f>
        <v>DA COMPILARE</v>
      </c>
      <c r="M132" s="50" t="s">
        <v>485</v>
      </c>
    </row>
    <row r="133" spans="1:13" ht="72" customHeight="1">
      <c r="A133" s="49" t="s">
        <v>488</v>
      </c>
      <c r="B133" s="30" t="s">
        <v>42</v>
      </c>
      <c r="C133" s="30" t="s">
        <v>489</v>
      </c>
      <c r="D133" s="30" t="s">
        <v>234</v>
      </c>
      <c r="E133" s="38"/>
      <c r="F133" s="38"/>
      <c r="G133" s="39"/>
      <c r="H133" s="38"/>
      <c r="I133" s="30" t="str">
        <f>IF(E133="","DA COMPILARE",IF(AND(E133&lt;&gt;"C",E133&lt;&gt;"NC",E133&lt;&gt;"NV",E133&lt;&gt;"NA"),"ESITO NON VALIDO",IF(AND(E133="NA",INDEX(Catalogo!$F$8:$F$237,MATCH(A133,Catalogo!$A$8:$A$237,0))=0),"NA NON AMMESSO",IF(OR(LEN(TRIM(F133))=0,LEN(TRIM(H133))=0,G133=""),"INCOMPLETO",IF(NOT(ISNUMBER(G133)),"DATA NON VALIDA",IF(OR(G133&lt;=0,G133&gt;Anagrafica!$K$8),"DATA NON VALIDA",E133))))))</f>
        <v>DA COMPILARE</v>
      </c>
      <c r="J133" s="30" t="str">
        <f>IF(I133="C","Mantenere il requisito e ripetere il controllo quando necessario.",IF(I133="NA","Esclusione motivata: riesaminare se cambia il perimetro.",IF(I133="NC",INDEX(Catalogo!$H$8:$H$237,MATCH(A133,Catalogo!$A$8:$A$237,0)),IF(I133="NV","Accertamento necessario prima della funzione interessata. "&amp;INDEX(Catalogo!$H$8:$H$237,MATCH(A133,Catalogo!$A$8:$A$237,0)),IF(I133="DA COMPILARE","Eseguire il controllo; non presumere conformità.","Integrare/correggere esito, evidenza, data e verificatore. Nessun via libera.")))))</f>
        <v>Eseguire il controllo; non presumere conformità.</v>
      </c>
      <c r="K133" s="30" t="str">
        <f>IFERROR(HYPERLINK("#'Azioni'!A"&amp;(MATCH(A133,Azioni!$A$8:$A$237,0)+7),"Apri "&amp;A133),"Apri "&amp;A133)</f>
        <v>Apri A11-03</v>
      </c>
      <c r="L133" s="30" t="str">
        <f>IF(AND(OR(I133="NC",I133="NV"),INDEX(Azioni!$O$8:$O$237,MATCH(A133,Azioni!$A$8:$A$237,0))="CHIUSA VERIFICATA"),"C dopo riesame",I133)</f>
        <v>DA COMPILARE</v>
      </c>
      <c r="M133" s="50" t="s">
        <v>485</v>
      </c>
    </row>
    <row r="134" spans="1:13" ht="72" customHeight="1">
      <c r="A134" s="49" t="s">
        <v>490</v>
      </c>
      <c r="B134" s="30" t="s">
        <v>42</v>
      </c>
      <c r="C134" s="30" t="s">
        <v>491</v>
      </c>
      <c r="D134" s="30" t="s">
        <v>234</v>
      </c>
      <c r="E134" s="38"/>
      <c r="F134" s="38"/>
      <c r="G134" s="39"/>
      <c r="H134" s="38"/>
      <c r="I134" s="30" t="str">
        <f>IF(E134="","DA COMPILARE",IF(AND(E134&lt;&gt;"C",E134&lt;&gt;"NC",E134&lt;&gt;"NV",E134&lt;&gt;"NA"),"ESITO NON VALIDO",IF(AND(E134="NA",INDEX(Catalogo!$F$8:$F$237,MATCH(A134,Catalogo!$A$8:$A$237,0))=0),"NA NON AMMESSO",IF(OR(LEN(TRIM(F134))=0,LEN(TRIM(H134))=0,G134=""),"INCOMPLETO",IF(NOT(ISNUMBER(G134)),"DATA NON VALIDA",IF(OR(G134&lt;=0,G134&gt;Anagrafica!$K$8),"DATA NON VALIDA",E134))))))</f>
        <v>DA COMPILARE</v>
      </c>
      <c r="J134" s="30" t="str">
        <f>IF(I134="C","Mantenere il requisito e ripetere il controllo quando necessario.",IF(I134="NA","Esclusione motivata: riesaminare se cambia il perimetro.",IF(I134="NC",INDEX(Catalogo!$H$8:$H$237,MATCH(A134,Catalogo!$A$8:$A$237,0)),IF(I134="NV","Accertamento necessario prima della funzione interessata. "&amp;INDEX(Catalogo!$H$8:$H$237,MATCH(A134,Catalogo!$A$8:$A$237,0)),IF(I134="DA COMPILARE","Eseguire il controllo; non presumere conformità.","Integrare/correggere esito, evidenza, data e verificatore. Nessun via libera.")))))</f>
        <v>Eseguire il controllo; non presumere conformità.</v>
      </c>
      <c r="K134" s="30" t="str">
        <f>IFERROR(HYPERLINK("#'Azioni'!A"&amp;(MATCH(A134,Azioni!$A$8:$A$237,0)+7),"Apri "&amp;A134),"Apri "&amp;A134)</f>
        <v>Apri A11-04</v>
      </c>
      <c r="L134" s="30" t="str">
        <f>IF(AND(OR(I134="NC",I134="NV"),INDEX(Azioni!$O$8:$O$237,MATCH(A134,Azioni!$A$8:$A$237,0))="CHIUSA VERIFICATA"),"C dopo riesame",I134)</f>
        <v>DA COMPILARE</v>
      </c>
      <c r="M134" s="50" t="s">
        <v>485</v>
      </c>
    </row>
    <row r="135" spans="1:13" ht="72" customHeight="1">
      <c r="A135" s="49" t="s">
        <v>492</v>
      </c>
      <c r="B135" s="30" t="s">
        <v>42</v>
      </c>
      <c r="C135" s="30" t="s">
        <v>493</v>
      </c>
      <c r="D135" s="30" t="s">
        <v>234</v>
      </c>
      <c r="E135" s="38"/>
      <c r="F135" s="38"/>
      <c r="G135" s="39"/>
      <c r="H135" s="38"/>
      <c r="I135" s="30" t="str">
        <f>IF(E135="","DA COMPILARE",IF(AND(E135&lt;&gt;"C",E135&lt;&gt;"NC",E135&lt;&gt;"NV",E135&lt;&gt;"NA"),"ESITO NON VALIDO",IF(AND(E135="NA",INDEX(Catalogo!$F$8:$F$237,MATCH(A135,Catalogo!$A$8:$A$237,0))=0),"NA NON AMMESSO",IF(OR(LEN(TRIM(F135))=0,LEN(TRIM(H135))=0,G135=""),"INCOMPLETO",IF(NOT(ISNUMBER(G135)),"DATA NON VALIDA",IF(OR(G135&lt;=0,G135&gt;Anagrafica!$K$8),"DATA NON VALIDA",E135))))))</f>
        <v>DA COMPILARE</v>
      </c>
      <c r="J135" s="30" t="str">
        <f>IF(I135="C","Mantenere il requisito e ripetere il controllo quando necessario.",IF(I135="NA","Esclusione motivata: riesaminare se cambia il perimetro.",IF(I135="NC",INDEX(Catalogo!$H$8:$H$237,MATCH(A135,Catalogo!$A$8:$A$237,0)),IF(I135="NV","Accertamento necessario prima della funzione interessata. "&amp;INDEX(Catalogo!$H$8:$H$237,MATCH(A135,Catalogo!$A$8:$A$237,0)),IF(I135="DA COMPILARE","Eseguire il controllo; non presumere conformità.","Integrare/correggere esito, evidenza, data e verificatore. Nessun via libera.")))))</f>
        <v>Eseguire il controllo; non presumere conformità.</v>
      </c>
      <c r="K135" s="30" t="str">
        <f>IFERROR(HYPERLINK("#'Azioni'!A"&amp;(MATCH(A135,Azioni!$A$8:$A$237,0)+7),"Apri "&amp;A135),"Apri "&amp;A135)</f>
        <v>Apri A11-05</v>
      </c>
      <c r="L135" s="30" t="str">
        <f>IF(AND(OR(I135="NC",I135="NV"),INDEX(Azioni!$O$8:$O$237,MATCH(A135,Azioni!$A$8:$A$237,0))="CHIUSA VERIFICATA"),"C dopo riesame",I135)</f>
        <v>DA COMPILARE</v>
      </c>
      <c r="M135" s="50" t="s">
        <v>485</v>
      </c>
    </row>
    <row r="136" spans="1:13" ht="72" customHeight="1">
      <c r="A136" s="49" t="s">
        <v>494</v>
      </c>
      <c r="B136" s="30" t="s">
        <v>44</v>
      </c>
      <c r="C136" s="30" t="s">
        <v>495</v>
      </c>
      <c r="D136" s="30" t="s">
        <v>234</v>
      </c>
      <c r="E136" s="38"/>
      <c r="F136" s="38"/>
      <c r="G136" s="39"/>
      <c r="H136" s="38"/>
      <c r="I136" s="30" t="str">
        <f>IF(E136="","DA COMPILARE",IF(AND(E136&lt;&gt;"C",E136&lt;&gt;"NC",E136&lt;&gt;"NV",E136&lt;&gt;"NA"),"ESITO NON VALIDO",IF(AND(E136="NA",INDEX(Catalogo!$F$8:$F$237,MATCH(A136,Catalogo!$A$8:$A$237,0))=0),"NA NON AMMESSO",IF(OR(LEN(TRIM(F136))=0,LEN(TRIM(H136))=0,G136=""),"INCOMPLETO",IF(NOT(ISNUMBER(G136)),"DATA NON VALIDA",IF(OR(G136&lt;=0,G136&gt;Anagrafica!$K$8),"DATA NON VALIDA",E136))))))</f>
        <v>DA COMPILARE</v>
      </c>
      <c r="J136" s="30" t="str">
        <f>IF(I136="C","Mantenere il requisito e ripetere il controllo quando necessario.",IF(I136="NA","Esclusione motivata: riesaminare se cambia il perimetro.",IF(I136="NC",INDEX(Catalogo!$H$8:$H$237,MATCH(A136,Catalogo!$A$8:$A$237,0)),IF(I136="NV","Accertamento necessario prima della funzione interessata. "&amp;INDEX(Catalogo!$H$8:$H$237,MATCH(A136,Catalogo!$A$8:$A$237,0)),IF(I136="DA COMPILARE","Eseguire il controllo; non presumere conformità.","Integrare/correggere esito, evidenza, data e verificatore. Nessun via libera.")))))</f>
        <v>Eseguire il controllo; non presumere conformità.</v>
      </c>
      <c r="K136" s="30" t="str">
        <f>IFERROR(HYPERLINK("#'Azioni'!A"&amp;(MATCH(A136,Azioni!$A$8:$A$237,0)+7),"Apri "&amp;A136),"Apri "&amp;A136)</f>
        <v>Apri A12-01</v>
      </c>
      <c r="L136" s="30" t="str">
        <f>IF(AND(OR(I136="NC",I136="NV"),INDEX(Azioni!$O$8:$O$237,MATCH(A136,Azioni!$A$8:$A$237,0))="CHIUSA VERIFICATA"),"C dopo riesame",I136)</f>
        <v>DA COMPILARE</v>
      </c>
      <c r="M136" s="50" t="s">
        <v>496</v>
      </c>
    </row>
    <row r="137" spans="1:13" ht="72" customHeight="1">
      <c r="A137" s="49" t="s">
        <v>497</v>
      </c>
      <c r="B137" s="30" t="s">
        <v>44</v>
      </c>
      <c r="C137" s="30" t="s">
        <v>498</v>
      </c>
      <c r="D137" s="30" t="s">
        <v>234</v>
      </c>
      <c r="E137" s="38"/>
      <c r="F137" s="38"/>
      <c r="G137" s="39"/>
      <c r="H137" s="38"/>
      <c r="I137" s="30" t="str">
        <f>IF(E137="","DA COMPILARE",IF(AND(E137&lt;&gt;"C",E137&lt;&gt;"NC",E137&lt;&gt;"NV",E137&lt;&gt;"NA"),"ESITO NON VALIDO",IF(AND(E137="NA",INDEX(Catalogo!$F$8:$F$237,MATCH(A137,Catalogo!$A$8:$A$237,0))=0),"NA NON AMMESSO",IF(OR(LEN(TRIM(F137))=0,LEN(TRIM(H137))=0,G137=""),"INCOMPLETO",IF(NOT(ISNUMBER(G137)),"DATA NON VALIDA",IF(OR(G137&lt;=0,G137&gt;Anagrafica!$K$8),"DATA NON VALIDA",E137))))))</f>
        <v>DA COMPILARE</v>
      </c>
      <c r="J137" s="30" t="str">
        <f>IF(I137="C","Mantenere il requisito e ripetere il controllo quando necessario.",IF(I137="NA","Esclusione motivata: riesaminare se cambia il perimetro.",IF(I137="NC",INDEX(Catalogo!$H$8:$H$237,MATCH(A137,Catalogo!$A$8:$A$237,0)),IF(I137="NV","Accertamento necessario prima della funzione interessata. "&amp;INDEX(Catalogo!$H$8:$H$237,MATCH(A137,Catalogo!$A$8:$A$237,0)),IF(I137="DA COMPILARE","Eseguire il controllo; non presumere conformità.","Integrare/correggere esito, evidenza, data e verificatore. Nessun via libera.")))))</f>
        <v>Eseguire il controllo; non presumere conformità.</v>
      </c>
      <c r="K137" s="30" t="str">
        <f>IFERROR(HYPERLINK("#'Azioni'!A"&amp;(MATCH(A137,Azioni!$A$8:$A$237,0)+7),"Apri "&amp;A137),"Apri "&amp;A137)</f>
        <v>Apri A12-02</v>
      </c>
      <c r="L137" s="30" t="str">
        <f>IF(AND(OR(I137="NC",I137="NV"),INDEX(Azioni!$O$8:$O$237,MATCH(A137,Azioni!$A$8:$A$237,0))="CHIUSA VERIFICATA"),"C dopo riesame",I137)</f>
        <v>DA COMPILARE</v>
      </c>
      <c r="M137" s="50" t="s">
        <v>496</v>
      </c>
    </row>
    <row r="138" spans="1:13" ht="72" customHeight="1">
      <c r="A138" s="49" t="s">
        <v>499</v>
      </c>
      <c r="B138" s="30" t="s">
        <v>44</v>
      </c>
      <c r="C138" s="30" t="s">
        <v>500</v>
      </c>
      <c r="D138" s="30" t="s">
        <v>234</v>
      </c>
      <c r="E138" s="38"/>
      <c r="F138" s="38"/>
      <c r="G138" s="39"/>
      <c r="H138" s="38"/>
      <c r="I138" s="30" t="str">
        <f>IF(E138="","DA COMPILARE",IF(AND(E138&lt;&gt;"C",E138&lt;&gt;"NC",E138&lt;&gt;"NV",E138&lt;&gt;"NA"),"ESITO NON VALIDO",IF(AND(E138="NA",INDEX(Catalogo!$F$8:$F$237,MATCH(A138,Catalogo!$A$8:$A$237,0))=0),"NA NON AMMESSO",IF(OR(LEN(TRIM(F138))=0,LEN(TRIM(H138))=0,G138=""),"INCOMPLETO",IF(NOT(ISNUMBER(G138)),"DATA NON VALIDA",IF(OR(G138&lt;=0,G138&gt;Anagrafica!$K$8),"DATA NON VALIDA",E138))))))</f>
        <v>DA COMPILARE</v>
      </c>
      <c r="J138" s="30" t="str">
        <f>IF(I138="C","Mantenere il requisito e ripetere il controllo quando necessario.",IF(I138="NA","Esclusione motivata: riesaminare se cambia il perimetro.",IF(I138="NC",INDEX(Catalogo!$H$8:$H$237,MATCH(A138,Catalogo!$A$8:$A$237,0)),IF(I138="NV","Accertamento necessario prima della funzione interessata. "&amp;INDEX(Catalogo!$H$8:$H$237,MATCH(A138,Catalogo!$A$8:$A$237,0)),IF(I138="DA COMPILARE","Eseguire il controllo; non presumere conformità.","Integrare/correggere esito, evidenza, data e verificatore. Nessun via libera.")))))</f>
        <v>Eseguire il controllo; non presumere conformità.</v>
      </c>
      <c r="K138" s="30" t="str">
        <f>IFERROR(HYPERLINK("#'Azioni'!A"&amp;(MATCH(A138,Azioni!$A$8:$A$237,0)+7),"Apri "&amp;A138),"Apri "&amp;A138)</f>
        <v>Apri A12-03</v>
      </c>
      <c r="L138" s="30" t="str">
        <f>IF(AND(OR(I138="NC",I138="NV"),INDEX(Azioni!$O$8:$O$237,MATCH(A138,Azioni!$A$8:$A$237,0))="CHIUSA VERIFICATA"),"C dopo riesame",I138)</f>
        <v>DA COMPILARE</v>
      </c>
      <c r="M138" s="50" t="s">
        <v>496</v>
      </c>
    </row>
    <row r="139" spans="1:13" ht="72" customHeight="1">
      <c r="A139" s="49" t="s">
        <v>501</v>
      </c>
      <c r="B139" s="30" t="s">
        <v>44</v>
      </c>
      <c r="C139" s="30" t="s">
        <v>502</v>
      </c>
      <c r="D139" s="30" t="s">
        <v>234</v>
      </c>
      <c r="E139" s="38"/>
      <c r="F139" s="38"/>
      <c r="G139" s="39"/>
      <c r="H139" s="38"/>
      <c r="I139" s="30" t="str">
        <f>IF(E139="","DA COMPILARE",IF(AND(E139&lt;&gt;"C",E139&lt;&gt;"NC",E139&lt;&gt;"NV",E139&lt;&gt;"NA"),"ESITO NON VALIDO",IF(AND(E139="NA",INDEX(Catalogo!$F$8:$F$237,MATCH(A139,Catalogo!$A$8:$A$237,0))=0),"NA NON AMMESSO",IF(OR(LEN(TRIM(F139))=0,LEN(TRIM(H139))=0,G139=""),"INCOMPLETO",IF(NOT(ISNUMBER(G139)),"DATA NON VALIDA",IF(OR(G139&lt;=0,G139&gt;Anagrafica!$K$8),"DATA NON VALIDA",E139))))))</f>
        <v>DA COMPILARE</v>
      </c>
      <c r="J139" s="30" t="str">
        <f>IF(I139="C","Mantenere il requisito e ripetere il controllo quando necessario.",IF(I139="NA","Esclusione motivata: riesaminare se cambia il perimetro.",IF(I139="NC",INDEX(Catalogo!$H$8:$H$237,MATCH(A139,Catalogo!$A$8:$A$237,0)),IF(I139="NV","Accertamento necessario prima della funzione interessata. "&amp;INDEX(Catalogo!$H$8:$H$237,MATCH(A139,Catalogo!$A$8:$A$237,0)),IF(I139="DA COMPILARE","Eseguire il controllo; non presumere conformità.","Integrare/correggere esito, evidenza, data e verificatore. Nessun via libera.")))))</f>
        <v>Eseguire il controllo; non presumere conformità.</v>
      </c>
      <c r="K139" s="30" t="str">
        <f>IFERROR(HYPERLINK("#'Azioni'!A"&amp;(MATCH(A139,Azioni!$A$8:$A$237,0)+7),"Apri "&amp;A139),"Apri "&amp;A139)</f>
        <v>Apri A12-04</v>
      </c>
      <c r="L139" s="30" t="str">
        <f>IF(AND(OR(I139="NC",I139="NV"),INDEX(Azioni!$O$8:$O$237,MATCH(A139,Azioni!$A$8:$A$237,0))="CHIUSA VERIFICATA"),"C dopo riesame",I139)</f>
        <v>DA COMPILARE</v>
      </c>
      <c r="M139" s="50" t="s">
        <v>496</v>
      </c>
    </row>
    <row r="140" spans="1:13" ht="72" customHeight="1">
      <c r="A140" s="49" t="s">
        <v>503</v>
      </c>
      <c r="B140" s="30" t="s">
        <v>44</v>
      </c>
      <c r="C140" s="30" t="s">
        <v>504</v>
      </c>
      <c r="D140" s="30" t="s">
        <v>234</v>
      </c>
      <c r="E140" s="38"/>
      <c r="F140" s="38"/>
      <c r="G140" s="39"/>
      <c r="H140" s="38"/>
      <c r="I140" s="30" t="str">
        <f>IF(E140="","DA COMPILARE",IF(AND(E140&lt;&gt;"C",E140&lt;&gt;"NC",E140&lt;&gt;"NV",E140&lt;&gt;"NA"),"ESITO NON VALIDO",IF(AND(E140="NA",INDEX(Catalogo!$F$8:$F$237,MATCH(A140,Catalogo!$A$8:$A$237,0))=0),"NA NON AMMESSO",IF(OR(LEN(TRIM(F140))=0,LEN(TRIM(H140))=0,G140=""),"INCOMPLETO",IF(NOT(ISNUMBER(G140)),"DATA NON VALIDA",IF(OR(G140&lt;=0,G140&gt;Anagrafica!$K$8),"DATA NON VALIDA",E140))))))</f>
        <v>DA COMPILARE</v>
      </c>
      <c r="J140" s="30" t="str">
        <f>IF(I140="C","Mantenere il requisito e ripetere il controllo quando necessario.",IF(I140="NA","Esclusione motivata: riesaminare se cambia il perimetro.",IF(I140="NC",INDEX(Catalogo!$H$8:$H$237,MATCH(A140,Catalogo!$A$8:$A$237,0)),IF(I140="NV","Accertamento necessario prima della funzione interessata. "&amp;INDEX(Catalogo!$H$8:$H$237,MATCH(A140,Catalogo!$A$8:$A$237,0)),IF(I140="DA COMPILARE","Eseguire il controllo; non presumere conformità.","Integrare/correggere esito, evidenza, data e verificatore. Nessun via libera.")))))</f>
        <v>Eseguire il controllo; non presumere conformità.</v>
      </c>
      <c r="K140" s="30" t="str">
        <f>IFERROR(HYPERLINK("#'Azioni'!A"&amp;(MATCH(A140,Azioni!$A$8:$A$237,0)+7),"Apri "&amp;A140),"Apri "&amp;A140)</f>
        <v>Apri A12-05</v>
      </c>
      <c r="L140" s="30" t="str">
        <f>IF(AND(OR(I140="NC",I140="NV"),INDEX(Azioni!$O$8:$O$237,MATCH(A140,Azioni!$A$8:$A$237,0))="CHIUSA VERIFICATA"),"C dopo riesame",I140)</f>
        <v>DA COMPILARE</v>
      </c>
      <c r="M140" s="50" t="s">
        <v>496</v>
      </c>
    </row>
    <row r="141" spans="1:13" ht="72" customHeight="1">
      <c r="A141" s="49" t="s">
        <v>505</v>
      </c>
      <c r="B141" s="30" t="s">
        <v>44</v>
      </c>
      <c r="C141" s="30" t="s">
        <v>506</v>
      </c>
      <c r="D141" s="30" t="s">
        <v>234</v>
      </c>
      <c r="E141" s="38"/>
      <c r="F141" s="38"/>
      <c r="G141" s="39"/>
      <c r="H141" s="38"/>
      <c r="I141" s="30" t="str">
        <f>IF(E141="","DA COMPILARE",IF(AND(E141&lt;&gt;"C",E141&lt;&gt;"NC",E141&lt;&gt;"NV",E141&lt;&gt;"NA"),"ESITO NON VALIDO",IF(AND(E141="NA",INDEX(Catalogo!$F$8:$F$237,MATCH(A141,Catalogo!$A$8:$A$237,0))=0),"NA NON AMMESSO",IF(OR(LEN(TRIM(F141))=0,LEN(TRIM(H141))=0,G141=""),"INCOMPLETO",IF(NOT(ISNUMBER(G141)),"DATA NON VALIDA",IF(OR(G141&lt;=0,G141&gt;Anagrafica!$K$8),"DATA NON VALIDA",E141))))))</f>
        <v>DA COMPILARE</v>
      </c>
      <c r="J141" s="30" t="str">
        <f>IF(I141="C","Mantenere il requisito e ripetere il controllo quando necessario.",IF(I141="NA","Esclusione motivata: riesaminare se cambia il perimetro.",IF(I141="NC",INDEX(Catalogo!$H$8:$H$237,MATCH(A141,Catalogo!$A$8:$A$237,0)),IF(I141="NV","Accertamento necessario prima della funzione interessata. "&amp;INDEX(Catalogo!$H$8:$H$237,MATCH(A141,Catalogo!$A$8:$A$237,0)),IF(I141="DA COMPILARE","Eseguire il controllo; non presumere conformità.","Integrare/correggere esito, evidenza, data e verificatore. Nessun via libera.")))))</f>
        <v>Eseguire il controllo; non presumere conformità.</v>
      </c>
      <c r="K141" s="30" t="str">
        <f>IFERROR(HYPERLINK("#'Azioni'!A"&amp;(MATCH(A141,Azioni!$A$8:$A$237,0)+7),"Apri "&amp;A141),"Apri "&amp;A141)</f>
        <v>Apri A12-06</v>
      </c>
      <c r="L141" s="30" t="str">
        <f>IF(AND(OR(I141="NC",I141="NV"),INDEX(Azioni!$O$8:$O$237,MATCH(A141,Azioni!$A$8:$A$237,0))="CHIUSA VERIFICATA"),"C dopo riesame",I141)</f>
        <v>DA COMPILARE</v>
      </c>
      <c r="M141" s="50" t="s">
        <v>496</v>
      </c>
    </row>
    <row r="142" spans="1:13" ht="72" customHeight="1">
      <c r="A142" s="49" t="s">
        <v>507</v>
      </c>
      <c r="B142" s="30" t="s">
        <v>44</v>
      </c>
      <c r="C142" s="30" t="s">
        <v>508</v>
      </c>
      <c r="D142" s="30" t="s">
        <v>234</v>
      </c>
      <c r="E142" s="38"/>
      <c r="F142" s="38"/>
      <c r="G142" s="39"/>
      <c r="H142" s="38"/>
      <c r="I142" s="30" t="str">
        <f>IF(E142="","DA COMPILARE",IF(AND(E142&lt;&gt;"C",E142&lt;&gt;"NC",E142&lt;&gt;"NV",E142&lt;&gt;"NA"),"ESITO NON VALIDO",IF(AND(E142="NA",INDEX(Catalogo!$F$8:$F$237,MATCH(A142,Catalogo!$A$8:$A$237,0))=0),"NA NON AMMESSO",IF(OR(LEN(TRIM(F142))=0,LEN(TRIM(H142))=0,G142=""),"INCOMPLETO",IF(NOT(ISNUMBER(G142)),"DATA NON VALIDA",IF(OR(G142&lt;=0,G142&gt;Anagrafica!$K$8),"DATA NON VALIDA",E142))))))</f>
        <v>DA COMPILARE</v>
      </c>
      <c r="J142" s="30" t="str">
        <f>IF(I142="C","Mantenere il requisito e ripetere il controllo quando necessario.",IF(I142="NA","Esclusione motivata: riesaminare se cambia il perimetro.",IF(I142="NC",INDEX(Catalogo!$H$8:$H$237,MATCH(A142,Catalogo!$A$8:$A$237,0)),IF(I142="NV","Accertamento necessario prima della funzione interessata. "&amp;INDEX(Catalogo!$H$8:$H$237,MATCH(A142,Catalogo!$A$8:$A$237,0)),IF(I142="DA COMPILARE","Eseguire il controllo; non presumere conformità.","Integrare/correggere esito, evidenza, data e verificatore. Nessun via libera.")))))</f>
        <v>Eseguire il controllo; non presumere conformità.</v>
      </c>
      <c r="K142" s="30" t="str">
        <f>IFERROR(HYPERLINK("#'Azioni'!A"&amp;(MATCH(A142,Azioni!$A$8:$A$237,0)+7),"Apri "&amp;A142),"Apri "&amp;A142)</f>
        <v>Apri A12-07</v>
      </c>
      <c r="L142" s="30" t="str">
        <f>IF(AND(OR(I142="NC",I142="NV"),INDEX(Azioni!$O$8:$O$237,MATCH(A142,Azioni!$A$8:$A$237,0))="CHIUSA VERIFICATA"),"C dopo riesame",I142)</f>
        <v>DA COMPILARE</v>
      </c>
      <c r="M142" s="50" t="s">
        <v>496</v>
      </c>
    </row>
    <row r="143" spans="1:13" ht="72" customHeight="1">
      <c r="A143" s="49" t="s">
        <v>509</v>
      </c>
      <c r="B143" s="30" t="s">
        <v>44</v>
      </c>
      <c r="C143" s="30" t="s">
        <v>510</v>
      </c>
      <c r="D143" s="30" t="s">
        <v>234</v>
      </c>
      <c r="E143" s="38"/>
      <c r="F143" s="38"/>
      <c r="G143" s="39"/>
      <c r="H143" s="38"/>
      <c r="I143" s="30" t="str">
        <f>IF(E143="","DA COMPILARE",IF(AND(E143&lt;&gt;"C",E143&lt;&gt;"NC",E143&lt;&gt;"NV",E143&lt;&gt;"NA"),"ESITO NON VALIDO",IF(AND(E143="NA",INDEX(Catalogo!$F$8:$F$237,MATCH(A143,Catalogo!$A$8:$A$237,0))=0),"NA NON AMMESSO",IF(OR(LEN(TRIM(F143))=0,LEN(TRIM(H143))=0,G143=""),"INCOMPLETO",IF(NOT(ISNUMBER(G143)),"DATA NON VALIDA",IF(OR(G143&lt;=0,G143&gt;Anagrafica!$K$8),"DATA NON VALIDA",E143))))))</f>
        <v>DA COMPILARE</v>
      </c>
      <c r="J143" s="30" t="str">
        <f>IF(I143="C","Mantenere il requisito e ripetere il controllo quando necessario.",IF(I143="NA","Esclusione motivata: riesaminare se cambia il perimetro.",IF(I143="NC",INDEX(Catalogo!$H$8:$H$237,MATCH(A143,Catalogo!$A$8:$A$237,0)),IF(I143="NV","Accertamento necessario prima della funzione interessata. "&amp;INDEX(Catalogo!$H$8:$H$237,MATCH(A143,Catalogo!$A$8:$A$237,0)),IF(I143="DA COMPILARE","Eseguire il controllo; non presumere conformità.","Integrare/correggere esito, evidenza, data e verificatore. Nessun via libera.")))))</f>
        <v>Eseguire il controllo; non presumere conformità.</v>
      </c>
      <c r="K143" s="30" t="str">
        <f>IFERROR(HYPERLINK("#'Azioni'!A"&amp;(MATCH(A143,Azioni!$A$8:$A$237,0)+7),"Apri "&amp;A143),"Apri "&amp;A143)</f>
        <v>Apri A12-08</v>
      </c>
      <c r="L143" s="30" t="str">
        <f>IF(AND(OR(I143="NC",I143="NV"),INDEX(Azioni!$O$8:$O$237,MATCH(A143,Azioni!$A$8:$A$237,0))="CHIUSA VERIFICATA"),"C dopo riesame",I143)</f>
        <v>DA COMPILARE</v>
      </c>
      <c r="M143" s="50" t="s">
        <v>496</v>
      </c>
    </row>
    <row r="144" spans="1:13" ht="72" customHeight="1">
      <c r="A144" s="49" t="s">
        <v>511</v>
      </c>
      <c r="B144" s="30" t="s">
        <v>44</v>
      </c>
      <c r="C144" s="30" t="s">
        <v>512</v>
      </c>
      <c r="D144" s="30" t="s">
        <v>234</v>
      </c>
      <c r="E144" s="38"/>
      <c r="F144" s="38"/>
      <c r="G144" s="39"/>
      <c r="H144" s="38"/>
      <c r="I144" s="30" t="str">
        <f>IF(E144="","DA COMPILARE",IF(AND(E144&lt;&gt;"C",E144&lt;&gt;"NC",E144&lt;&gt;"NV",E144&lt;&gt;"NA"),"ESITO NON VALIDO",IF(AND(E144="NA",INDEX(Catalogo!$F$8:$F$237,MATCH(A144,Catalogo!$A$8:$A$237,0))=0),"NA NON AMMESSO",IF(OR(LEN(TRIM(F144))=0,LEN(TRIM(H144))=0,G144=""),"INCOMPLETO",IF(NOT(ISNUMBER(G144)),"DATA NON VALIDA",IF(OR(G144&lt;=0,G144&gt;Anagrafica!$K$8),"DATA NON VALIDA",E144))))))</f>
        <v>DA COMPILARE</v>
      </c>
      <c r="J144" s="30" t="str">
        <f>IF(I144="C","Mantenere il requisito e ripetere il controllo quando necessario.",IF(I144="NA","Esclusione motivata: riesaminare se cambia il perimetro.",IF(I144="NC",INDEX(Catalogo!$H$8:$H$237,MATCH(A144,Catalogo!$A$8:$A$237,0)),IF(I144="NV","Accertamento necessario prima della funzione interessata. "&amp;INDEX(Catalogo!$H$8:$H$237,MATCH(A144,Catalogo!$A$8:$A$237,0)),IF(I144="DA COMPILARE","Eseguire il controllo; non presumere conformità.","Integrare/correggere esito, evidenza, data e verificatore. Nessun via libera.")))))</f>
        <v>Eseguire il controllo; non presumere conformità.</v>
      </c>
      <c r="K144" s="30" t="str">
        <f>IFERROR(HYPERLINK("#'Azioni'!A"&amp;(MATCH(A144,Azioni!$A$8:$A$237,0)+7),"Apri "&amp;A144),"Apri "&amp;A144)</f>
        <v>Apri A12-09</v>
      </c>
      <c r="L144" s="30" t="str">
        <f>IF(AND(OR(I144="NC",I144="NV"),INDEX(Azioni!$O$8:$O$237,MATCH(A144,Azioni!$A$8:$A$237,0))="CHIUSA VERIFICATA"),"C dopo riesame",I144)</f>
        <v>DA COMPILARE</v>
      </c>
      <c r="M144" s="50" t="s">
        <v>513</v>
      </c>
    </row>
    <row r="145" spans="1:13" ht="72" customHeight="1">
      <c r="A145" s="49" t="s">
        <v>514</v>
      </c>
      <c r="B145" s="30" t="s">
        <v>44</v>
      </c>
      <c r="C145" s="30" t="s">
        <v>515</v>
      </c>
      <c r="D145" s="30" t="s">
        <v>234</v>
      </c>
      <c r="E145" s="38"/>
      <c r="F145" s="38"/>
      <c r="G145" s="39"/>
      <c r="H145" s="38"/>
      <c r="I145" s="30" t="str">
        <f>IF(E145="","DA COMPILARE",IF(AND(E145&lt;&gt;"C",E145&lt;&gt;"NC",E145&lt;&gt;"NV",E145&lt;&gt;"NA"),"ESITO NON VALIDO",IF(AND(E145="NA",INDEX(Catalogo!$F$8:$F$237,MATCH(A145,Catalogo!$A$8:$A$237,0))=0),"NA NON AMMESSO",IF(OR(LEN(TRIM(F145))=0,LEN(TRIM(H145))=0,G145=""),"INCOMPLETO",IF(NOT(ISNUMBER(G145)),"DATA NON VALIDA",IF(OR(G145&lt;=0,G145&gt;Anagrafica!$K$8),"DATA NON VALIDA",E145))))))</f>
        <v>DA COMPILARE</v>
      </c>
      <c r="J145" s="30" t="str">
        <f>IF(I145="C","Mantenere il requisito e ripetere il controllo quando necessario.",IF(I145="NA","Esclusione motivata: riesaminare se cambia il perimetro.",IF(I145="NC",INDEX(Catalogo!$H$8:$H$237,MATCH(A145,Catalogo!$A$8:$A$237,0)),IF(I145="NV","Accertamento necessario prima della funzione interessata. "&amp;INDEX(Catalogo!$H$8:$H$237,MATCH(A145,Catalogo!$A$8:$A$237,0)),IF(I145="DA COMPILARE","Eseguire il controllo; non presumere conformità.","Integrare/correggere esito, evidenza, data e verificatore. Nessun via libera.")))))</f>
        <v>Eseguire il controllo; non presumere conformità.</v>
      </c>
      <c r="K145" s="30" t="str">
        <f>IFERROR(HYPERLINK("#'Azioni'!A"&amp;(MATCH(A145,Azioni!$A$8:$A$237,0)+7),"Apri "&amp;A145),"Apri "&amp;A145)</f>
        <v>Apri A12-10</v>
      </c>
      <c r="L145" s="30" t="str">
        <f>IF(AND(OR(I145="NC",I145="NV"),INDEX(Azioni!$O$8:$O$237,MATCH(A145,Azioni!$A$8:$A$237,0))="CHIUSA VERIFICATA"),"C dopo riesame",I145)</f>
        <v>DA COMPILARE</v>
      </c>
      <c r="M145" s="50" t="s">
        <v>516</v>
      </c>
    </row>
    <row r="146" spans="1:13" ht="72" customHeight="1">
      <c r="A146" s="49" t="s">
        <v>517</v>
      </c>
      <c r="B146" s="30" t="s">
        <v>44</v>
      </c>
      <c r="C146" s="30" t="s">
        <v>518</v>
      </c>
      <c r="D146" s="30" t="s">
        <v>234</v>
      </c>
      <c r="E146" s="38"/>
      <c r="F146" s="38"/>
      <c r="G146" s="39"/>
      <c r="H146" s="38"/>
      <c r="I146" s="30" t="str">
        <f>IF(E146="","DA COMPILARE",IF(AND(E146&lt;&gt;"C",E146&lt;&gt;"NC",E146&lt;&gt;"NV",E146&lt;&gt;"NA"),"ESITO NON VALIDO",IF(AND(E146="NA",INDEX(Catalogo!$F$8:$F$237,MATCH(A146,Catalogo!$A$8:$A$237,0))=0),"NA NON AMMESSO",IF(OR(LEN(TRIM(F146))=0,LEN(TRIM(H146))=0,G146=""),"INCOMPLETO",IF(NOT(ISNUMBER(G146)),"DATA NON VALIDA",IF(OR(G146&lt;=0,G146&gt;Anagrafica!$K$8),"DATA NON VALIDA",E146))))))</f>
        <v>DA COMPILARE</v>
      </c>
      <c r="J146" s="30" t="str">
        <f>IF(I146="C","Mantenere il requisito e ripetere il controllo quando necessario.",IF(I146="NA","Esclusione motivata: riesaminare se cambia il perimetro.",IF(I146="NC",INDEX(Catalogo!$H$8:$H$237,MATCH(A146,Catalogo!$A$8:$A$237,0)),IF(I146="NV","Accertamento necessario prima della funzione interessata. "&amp;INDEX(Catalogo!$H$8:$H$237,MATCH(A146,Catalogo!$A$8:$A$237,0)),IF(I146="DA COMPILARE","Eseguire il controllo; non presumere conformità.","Integrare/correggere esito, evidenza, data e verificatore. Nessun via libera.")))))</f>
        <v>Eseguire il controllo; non presumere conformità.</v>
      </c>
      <c r="K146" s="30" t="str">
        <f>IFERROR(HYPERLINK("#'Azioni'!A"&amp;(MATCH(A146,Azioni!$A$8:$A$237,0)+7),"Apri "&amp;A146),"Apri "&amp;A146)</f>
        <v>Apri A12-11</v>
      </c>
      <c r="L146" s="30" t="str">
        <f>IF(AND(OR(I146="NC",I146="NV"),INDEX(Azioni!$O$8:$O$237,MATCH(A146,Azioni!$A$8:$A$237,0))="CHIUSA VERIFICATA"),"C dopo riesame",I146)</f>
        <v>DA COMPILARE</v>
      </c>
      <c r="M146" s="50" t="s">
        <v>496</v>
      </c>
    </row>
    <row r="147" spans="1:13" ht="72" customHeight="1">
      <c r="A147" s="49" t="s">
        <v>519</v>
      </c>
      <c r="B147" s="30" t="s">
        <v>46</v>
      </c>
      <c r="C147" s="30" t="s">
        <v>520</v>
      </c>
      <c r="D147" s="30" t="s">
        <v>234</v>
      </c>
      <c r="E147" s="38"/>
      <c r="F147" s="38"/>
      <c r="G147" s="39"/>
      <c r="H147" s="38"/>
      <c r="I147" s="30" t="str">
        <f>IF(E147="","DA COMPILARE",IF(AND(E147&lt;&gt;"C",E147&lt;&gt;"NC",E147&lt;&gt;"NV",E147&lt;&gt;"NA"),"ESITO NON VALIDO",IF(AND(E147="NA",INDEX(Catalogo!$F$8:$F$237,MATCH(A147,Catalogo!$A$8:$A$237,0))=0),"NA NON AMMESSO",IF(OR(LEN(TRIM(F147))=0,LEN(TRIM(H147))=0,G147=""),"INCOMPLETO",IF(NOT(ISNUMBER(G147)),"DATA NON VALIDA",IF(OR(G147&lt;=0,G147&gt;Anagrafica!$K$8),"DATA NON VALIDA",E147))))))</f>
        <v>DA COMPILARE</v>
      </c>
      <c r="J147" s="30" t="str">
        <f>IF(I147="C","Mantenere il requisito e ripetere il controllo quando necessario.",IF(I147="NA","Esclusione motivata: riesaminare se cambia il perimetro.",IF(I147="NC",INDEX(Catalogo!$H$8:$H$237,MATCH(A147,Catalogo!$A$8:$A$237,0)),IF(I147="NV","Accertamento necessario prima della funzione interessata. "&amp;INDEX(Catalogo!$H$8:$H$237,MATCH(A147,Catalogo!$A$8:$A$237,0)),IF(I147="DA COMPILARE","Eseguire il controllo; non presumere conformità.","Integrare/correggere esito, evidenza, data e verificatore. Nessun via libera.")))))</f>
        <v>Eseguire il controllo; non presumere conformità.</v>
      </c>
      <c r="K147" s="30" t="str">
        <f>IFERROR(HYPERLINK("#'Azioni'!A"&amp;(MATCH(A147,Azioni!$A$8:$A$237,0)+7),"Apri "&amp;A147),"Apri "&amp;A147)</f>
        <v>Apri A13-01</v>
      </c>
      <c r="L147" s="30" t="str">
        <f>IF(AND(OR(I147="NC",I147="NV"),INDEX(Azioni!$O$8:$O$237,MATCH(A147,Azioni!$A$8:$A$237,0))="CHIUSA VERIFICATA"),"C dopo riesame",I147)</f>
        <v>DA COMPILARE</v>
      </c>
      <c r="M147" s="50" t="s">
        <v>521</v>
      </c>
    </row>
    <row r="148" spans="1:13" ht="72" customHeight="1">
      <c r="A148" s="49" t="s">
        <v>522</v>
      </c>
      <c r="B148" s="30" t="s">
        <v>46</v>
      </c>
      <c r="C148" s="30" t="s">
        <v>523</v>
      </c>
      <c r="D148" s="30" t="s">
        <v>234</v>
      </c>
      <c r="E148" s="38"/>
      <c r="F148" s="38"/>
      <c r="G148" s="39"/>
      <c r="H148" s="38"/>
      <c r="I148" s="30" t="str">
        <f>IF(E148="","DA COMPILARE",IF(AND(E148&lt;&gt;"C",E148&lt;&gt;"NC",E148&lt;&gt;"NV",E148&lt;&gt;"NA"),"ESITO NON VALIDO",IF(AND(E148="NA",INDEX(Catalogo!$F$8:$F$237,MATCH(A148,Catalogo!$A$8:$A$237,0))=0),"NA NON AMMESSO",IF(OR(LEN(TRIM(F148))=0,LEN(TRIM(H148))=0,G148=""),"INCOMPLETO",IF(NOT(ISNUMBER(G148)),"DATA NON VALIDA",IF(OR(G148&lt;=0,G148&gt;Anagrafica!$K$8),"DATA NON VALIDA",E148))))))</f>
        <v>DA COMPILARE</v>
      </c>
      <c r="J148" s="30" t="str">
        <f>IF(I148="C","Mantenere il requisito e ripetere il controllo quando necessario.",IF(I148="NA","Esclusione motivata: riesaminare se cambia il perimetro.",IF(I148="NC",INDEX(Catalogo!$H$8:$H$237,MATCH(A148,Catalogo!$A$8:$A$237,0)),IF(I148="NV","Accertamento necessario prima della funzione interessata. "&amp;INDEX(Catalogo!$H$8:$H$237,MATCH(A148,Catalogo!$A$8:$A$237,0)),IF(I148="DA COMPILARE","Eseguire il controllo; non presumere conformità.","Integrare/correggere esito, evidenza, data e verificatore. Nessun via libera.")))))</f>
        <v>Eseguire il controllo; non presumere conformità.</v>
      </c>
      <c r="K148" s="30" t="str">
        <f>IFERROR(HYPERLINK("#'Azioni'!A"&amp;(MATCH(A148,Azioni!$A$8:$A$237,0)+7),"Apri "&amp;A148),"Apri "&amp;A148)</f>
        <v>Apri A13-02</v>
      </c>
      <c r="L148" s="30" t="str">
        <f>IF(AND(OR(I148="NC",I148="NV"),INDEX(Azioni!$O$8:$O$237,MATCH(A148,Azioni!$A$8:$A$237,0))="CHIUSA VERIFICATA"),"C dopo riesame",I148)</f>
        <v>DA COMPILARE</v>
      </c>
      <c r="M148" s="50" t="s">
        <v>521</v>
      </c>
    </row>
    <row r="149" spans="1:13" ht="72" customHeight="1">
      <c r="A149" s="49" t="s">
        <v>524</v>
      </c>
      <c r="B149" s="30" t="s">
        <v>46</v>
      </c>
      <c r="C149" s="30" t="s">
        <v>525</v>
      </c>
      <c r="D149" s="30" t="s">
        <v>234</v>
      </c>
      <c r="E149" s="38"/>
      <c r="F149" s="38"/>
      <c r="G149" s="39"/>
      <c r="H149" s="38"/>
      <c r="I149" s="30" t="str">
        <f>IF(E149="","DA COMPILARE",IF(AND(E149&lt;&gt;"C",E149&lt;&gt;"NC",E149&lt;&gt;"NV",E149&lt;&gt;"NA"),"ESITO NON VALIDO",IF(AND(E149="NA",INDEX(Catalogo!$F$8:$F$237,MATCH(A149,Catalogo!$A$8:$A$237,0))=0),"NA NON AMMESSO",IF(OR(LEN(TRIM(F149))=0,LEN(TRIM(H149))=0,G149=""),"INCOMPLETO",IF(NOT(ISNUMBER(G149)),"DATA NON VALIDA",IF(OR(G149&lt;=0,G149&gt;Anagrafica!$K$8),"DATA NON VALIDA",E149))))))</f>
        <v>DA COMPILARE</v>
      </c>
      <c r="J149" s="30" t="str">
        <f>IF(I149="C","Mantenere il requisito e ripetere il controllo quando necessario.",IF(I149="NA","Esclusione motivata: riesaminare se cambia il perimetro.",IF(I149="NC",INDEX(Catalogo!$H$8:$H$237,MATCH(A149,Catalogo!$A$8:$A$237,0)),IF(I149="NV","Accertamento necessario prima della funzione interessata. "&amp;INDEX(Catalogo!$H$8:$H$237,MATCH(A149,Catalogo!$A$8:$A$237,0)),IF(I149="DA COMPILARE","Eseguire il controllo; non presumere conformità.","Integrare/correggere esito, evidenza, data e verificatore. Nessun via libera.")))))</f>
        <v>Eseguire il controllo; non presumere conformità.</v>
      </c>
      <c r="K149" s="30" t="str">
        <f>IFERROR(HYPERLINK("#'Azioni'!A"&amp;(MATCH(A149,Azioni!$A$8:$A$237,0)+7),"Apri "&amp;A149),"Apri "&amp;A149)</f>
        <v>Apri A13-03</v>
      </c>
      <c r="L149" s="30" t="str">
        <f>IF(AND(OR(I149="NC",I149="NV"),INDEX(Azioni!$O$8:$O$237,MATCH(A149,Azioni!$A$8:$A$237,0))="CHIUSA VERIFICATA"),"C dopo riesame",I149)</f>
        <v>DA COMPILARE</v>
      </c>
      <c r="M149" s="50" t="s">
        <v>521</v>
      </c>
    </row>
    <row r="150" spans="1:13" ht="72" customHeight="1">
      <c r="A150" s="49" t="s">
        <v>526</v>
      </c>
      <c r="B150" s="30" t="s">
        <v>46</v>
      </c>
      <c r="C150" s="30" t="s">
        <v>527</v>
      </c>
      <c r="D150" s="30" t="s">
        <v>234</v>
      </c>
      <c r="E150" s="38"/>
      <c r="F150" s="38"/>
      <c r="G150" s="39"/>
      <c r="H150" s="38"/>
      <c r="I150" s="30" t="str">
        <f>IF(E150="","DA COMPILARE",IF(AND(E150&lt;&gt;"C",E150&lt;&gt;"NC",E150&lt;&gt;"NV",E150&lt;&gt;"NA"),"ESITO NON VALIDO",IF(AND(E150="NA",INDEX(Catalogo!$F$8:$F$237,MATCH(A150,Catalogo!$A$8:$A$237,0))=0),"NA NON AMMESSO",IF(OR(LEN(TRIM(F150))=0,LEN(TRIM(H150))=0,G150=""),"INCOMPLETO",IF(NOT(ISNUMBER(G150)),"DATA NON VALIDA",IF(OR(G150&lt;=0,G150&gt;Anagrafica!$K$8),"DATA NON VALIDA",E150))))))</f>
        <v>DA COMPILARE</v>
      </c>
      <c r="J150" s="30" t="str">
        <f>IF(I150="C","Mantenere il requisito e ripetere il controllo quando necessario.",IF(I150="NA","Esclusione motivata: riesaminare se cambia il perimetro.",IF(I150="NC",INDEX(Catalogo!$H$8:$H$237,MATCH(A150,Catalogo!$A$8:$A$237,0)),IF(I150="NV","Accertamento necessario prima della funzione interessata. "&amp;INDEX(Catalogo!$H$8:$H$237,MATCH(A150,Catalogo!$A$8:$A$237,0)),IF(I150="DA COMPILARE","Eseguire il controllo; non presumere conformità.","Integrare/correggere esito, evidenza, data e verificatore. Nessun via libera.")))))</f>
        <v>Eseguire il controllo; non presumere conformità.</v>
      </c>
      <c r="K150" s="30" t="str">
        <f>IFERROR(HYPERLINK("#'Azioni'!A"&amp;(MATCH(A150,Azioni!$A$8:$A$237,0)+7),"Apri "&amp;A150),"Apri "&amp;A150)</f>
        <v>Apri A13-04</v>
      </c>
      <c r="L150" s="30" t="str">
        <f>IF(AND(OR(I150="NC",I150="NV"),INDEX(Azioni!$O$8:$O$237,MATCH(A150,Azioni!$A$8:$A$237,0))="CHIUSA VERIFICATA"),"C dopo riesame",I150)</f>
        <v>DA COMPILARE</v>
      </c>
      <c r="M150" s="50" t="s">
        <v>521</v>
      </c>
    </row>
    <row r="151" spans="1:13" ht="72" customHeight="1">
      <c r="A151" s="49" t="s">
        <v>528</v>
      </c>
      <c r="B151" s="30" t="s">
        <v>46</v>
      </c>
      <c r="C151" s="30" t="s">
        <v>529</v>
      </c>
      <c r="D151" s="30" t="s">
        <v>234</v>
      </c>
      <c r="E151" s="38"/>
      <c r="F151" s="38"/>
      <c r="G151" s="39"/>
      <c r="H151" s="38"/>
      <c r="I151" s="30" t="str">
        <f>IF(E151="","DA COMPILARE",IF(AND(E151&lt;&gt;"C",E151&lt;&gt;"NC",E151&lt;&gt;"NV",E151&lt;&gt;"NA"),"ESITO NON VALIDO",IF(AND(E151="NA",INDEX(Catalogo!$F$8:$F$237,MATCH(A151,Catalogo!$A$8:$A$237,0))=0),"NA NON AMMESSO",IF(OR(LEN(TRIM(F151))=0,LEN(TRIM(H151))=0,G151=""),"INCOMPLETO",IF(NOT(ISNUMBER(G151)),"DATA NON VALIDA",IF(OR(G151&lt;=0,G151&gt;Anagrafica!$K$8),"DATA NON VALIDA",E151))))))</f>
        <v>DA COMPILARE</v>
      </c>
      <c r="J151" s="30" t="str">
        <f>IF(I151="C","Mantenere il requisito e ripetere il controllo quando necessario.",IF(I151="NA","Esclusione motivata: riesaminare se cambia il perimetro.",IF(I151="NC",INDEX(Catalogo!$H$8:$H$237,MATCH(A151,Catalogo!$A$8:$A$237,0)),IF(I151="NV","Accertamento necessario prima della funzione interessata. "&amp;INDEX(Catalogo!$H$8:$H$237,MATCH(A151,Catalogo!$A$8:$A$237,0)),IF(I151="DA COMPILARE","Eseguire il controllo; non presumere conformità.","Integrare/correggere esito, evidenza, data e verificatore. Nessun via libera.")))))</f>
        <v>Eseguire il controllo; non presumere conformità.</v>
      </c>
      <c r="K151" s="30" t="str">
        <f>IFERROR(HYPERLINK("#'Azioni'!A"&amp;(MATCH(A151,Azioni!$A$8:$A$237,0)+7),"Apri "&amp;A151),"Apri "&amp;A151)</f>
        <v>Apri A13-05</v>
      </c>
      <c r="L151" s="30" t="str">
        <f>IF(AND(OR(I151="NC",I151="NV"),INDEX(Azioni!$O$8:$O$237,MATCH(A151,Azioni!$A$8:$A$237,0))="CHIUSA VERIFICATA"),"C dopo riesame",I151)</f>
        <v>DA COMPILARE</v>
      </c>
      <c r="M151" s="50" t="s">
        <v>521</v>
      </c>
    </row>
    <row r="152" spans="1:13" ht="72" customHeight="1">
      <c r="A152" s="49" t="s">
        <v>530</v>
      </c>
      <c r="B152" s="30" t="s">
        <v>46</v>
      </c>
      <c r="C152" s="30" t="s">
        <v>531</v>
      </c>
      <c r="D152" s="30" t="s">
        <v>234</v>
      </c>
      <c r="E152" s="38"/>
      <c r="F152" s="38"/>
      <c r="G152" s="39"/>
      <c r="H152" s="38"/>
      <c r="I152" s="30" t="str">
        <f>IF(E152="","DA COMPILARE",IF(AND(E152&lt;&gt;"C",E152&lt;&gt;"NC",E152&lt;&gt;"NV",E152&lt;&gt;"NA"),"ESITO NON VALIDO",IF(AND(E152="NA",INDEX(Catalogo!$F$8:$F$237,MATCH(A152,Catalogo!$A$8:$A$237,0))=0),"NA NON AMMESSO",IF(OR(LEN(TRIM(F152))=0,LEN(TRIM(H152))=0,G152=""),"INCOMPLETO",IF(NOT(ISNUMBER(G152)),"DATA NON VALIDA",IF(OR(G152&lt;=0,G152&gt;Anagrafica!$K$8),"DATA NON VALIDA",E152))))))</f>
        <v>DA COMPILARE</v>
      </c>
      <c r="J152" s="30" t="str">
        <f>IF(I152="C","Mantenere il requisito e ripetere il controllo quando necessario.",IF(I152="NA","Esclusione motivata: riesaminare se cambia il perimetro.",IF(I152="NC",INDEX(Catalogo!$H$8:$H$237,MATCH(A152,Catalogo!$A$8:$A$237,0)),IF(I152="NV","Accertamento necessario prima della funzione interessata. "&amp;INDEX(Catalogo!$H$8:$H$237,MATCH(A152,Catalogo!$A$8:$A$237,0)),IF(I152="DA COMPILARE","Eseguire il controllo; non presumere conformità.","Integrare/correggere esito, evidenza, data e verificatore. Nessun via libera.")))))</f>
        <v>Eseguire il controllo; non presumere conformità.</v>
      </c>
      <c r="K152" s="30" t="str">
        <f>IFERROR(HYPERLINK("#'Azioni'!A"&amp;(MATCH(A152,Azioni!$A$8:$A$237,0)+7),"Apri "&amp;A152),"Apri "&amp;A152)</f>
        <v>Apri A13-06</v>
      </c>
      <c r="L152" s="30" t="str">
        <f>IF(AND(OR(I152="NC",I152="NV"),INDEX(Azioni!$O$8:$O$237,MATCH(A152,Azioni!$A$8:$A$237,0))="CHIUSA VERIFICATA"),"C dopo riesame",I152)</f>
        <v>DA COMPILARE</v>
      </c>
      <c r="M152" s="50" t="s">
        <v>521</v>
      </c>
    </row>
    <row r="153" spans="1:13" ht="72" customHeight="1">
      <c r="A153" s="49" t="s">
        <v>532</v>
      </c>
      <c r="B153" s="30" t="s">
        <v>46</v>
      </c>
      <c r="C153" s="30" t="s">
        <v>533</v>
      </c>
      <c r="D153" s="30" t="s">
        <v>234</v>
      </c>
      <c r="E153" s="38"/>
      <c r="F153" s="38"/>
      <c r="G153" s="39"/>
      <c r="H153" s="38"/>
      <c r="I153" s="30" t="str">
        <f>IF(E153="","DA COMPILARE",IF(AND(E153&lt;&gt;"C",E153&lt;&gt;"NC",E153&lt;&gt;"NV",E153&lt;&gt;"NA"),"ESITO NON VALIDO",IF(AND(E153="NA",INDEX(Catalogo!$F$8:$F$237,MATCH(A153,Catalogo!$A$8:$A$237,0))=0),"NA NON AMMESSO",IF(OR(LEN(TRIM(F153))=0,LEN(TRIM(H153))=0,G153=""),"INCOMPLETO",IF(NOT(ISNUMBER(G153)),"DATA NON VALIDA",IF(OR(G153&lt;=0,G153&gt;Anagrafica!$K$8),"DATA NON VALIDA",E153))))))</f>
        <v>DA COMPILARE</v>
      </c>
      <c r="J153" s="30" t="str">
        <f>IF(I153="C","Mantenere il requisito e ripetere il controllo quando necessario.",IF(I153="NA","Esclusione motivata: riesaminare se cambia il perimetro.",IF(I153="NC",INDEX(Catalogo!$H$8:$H$237,MATCH(A153,Catalogo!$A$8:$A$237,0)),IF(I153="NV","Accertamento necessario prima della funzione interessata. "&amp;INDEX(Catalogo!$H$8:$H$237,MATCH(A153,Catalogo!$A$8:$A$237,0)),IF(I153="DA COMPILARE","Eseguire il controllo; non presumere conformità.","Integrare/correggere esito, evidenza, data e verificatore. Nessun via libera.")))))</f>
        <v>Eseguire il controllo; non presumere conformità.</v>
      </c>
      <c r="K153" s="30" t="str">
        <f>IFERROR(HYPERLINK("#'Azioni'!A"&amp;(MATCH(A153,Azioni!$A$8:$A$237,0)+7),"Apri "&amp;A153),"Apri "&amp;A153)</f>
        <v>Apri A13-07</v>
      </c>
      <c r="L153" s="30" t="str">
        <f>IF(AND(OR(I153="NC",I153="NV"),INDEX(Azioni!$O$8:$O$237,MATCH(A153,Azioni!$A$8:$A$237,0))="CHIUSA VERIFICATA"),"C dopo riesame",I153)</f>
        <v>DA COMPILARE</v>
      </c>
      <c r="M153" s="50" t="s">
        <v>521</v>
      </c>
    </row>
    <row r="154" spans="1:13" ht="72" customHeight="1">
      <c r="A154" s="49" t="s">
        <v>534</v>
      </c>
      <c r="B154" s="30" t="s">
        <v>48</v>
      </c>
      <c r="C154" s="30" t="s">
        <v>535</v>
      </c>
      <c r="D154" s="30" t="s">
        <v>234</v>
      </c>
      <c r="E154" s="38"/>
      <c r="F154" s="38"/>
      <c r="G154" s="39"/>
      <c r="H154" s="38"/>
      <c r="I154" s="30" t="str">
        <f>IF(E154="","DA COMPILARE",IF(AND(E154&lt;&gt;"C",E154&lt;&gt;"NC",E154&lt;&gt;"NV",E154&lt;&gt;"NA"),"ESITO NON VALIDO",IF(AND(E154="NA",INDEX(Catalogo!$F$8:$F$237,MATCH(A154,Catalogo!$A$8:$A$237,0))=0),"NA NON AMMESSO",IF(OR(LEN(TRIM(F154))=0,LEN(TRIM(H154))=0,G154=""),"INCOMPLETO",IF(NOT(ISNUMBER(G154)),"DATA NON VALIDA",IF(OR(G154&lt;=0,G154&gt;Anagrafica!$K$8),"DATA NON VALIDA",E154))))))</f>
        <v>DA COMPILARE</v>
      </c>
      <c r="J154" s="30" t="str">
        <f>IF(I154="C","Mantenere il requisito e ripetere il controllo quando necessario.",IF(I154="NA","Esclusione motivata: riesaminare se cambia il perimetro.",IF(I154="NC",INDEX(Catalogo!$H$8:$H$237,MATCH(A154,Catalogo!$A$8:$A$237,0)),IF(I154="NV","Accertamento necessario prima della funzione interessata. "&amp;INDEX(Catalogo!$H$8:$H$237,MATCH(A154,Catalogo!$A$8:$A$237,0)),IF(I154="DA COMPILARE","Eseguire il controllo; non presumere conformità.","Integrare/correggere esito, evidenza, data e verificatore. Nessun via libera.")))))</f>
        <v>Eseguire il controllo; non presumere conformità.</v>
      </c>
      <c r="K154" s="30" t="str">
        <f>IFERROR(HYPERLINK("#'Azioni'!A"&amp;(MATCH(A154,Azioni!$A$8:$A$237,0)+7),"Apri "&amp;A154),"Apri "&amp;A154)</f>
        <v>Apri A14-01</v>
      </c>
      <c r="L154" s="30" t="str">
        <f>IF(AND(OR(I154="NC",I154="NV"),INDEX(Azioni!$O$8:$O$237,MATCH(A154,Azioni!$A$8:$A$237,0))="CHIUSA VERIFICATA"),"C dopo riesame",I154)</f>
        <v>DA COMPILARE</v>
      </c>
      <c r="M154" s="50" t="s">
        <v>536</v>
      </c>
    </row>
    <row r="155" spans="1:13" ht="72" customHeight="1">
      <c r="A155" s="49" t="s">
        <v>537</v>
      </c>
      <c r="B155" s="30" t="s">
        <v>48</v>
      </c>
      <c r="C155" s="30" t="s">
        <v>538</v>
      </c>
      <c r="D155" s="30" t="s">
        <v>234</v>
      </c>
      <c r="E155" s="38"/>
      <c r="F155" s="38"/>
      <c r="G155" s="39"/>
      <c r="H155" s="38"/>
      <c r="I155" s="30" t="str">
        <f>IF(E155="","DA COMPILARE",IF(AND(E155&lt;&gt;"C",E155&lt;&gt;"NC",E155&lt;&gt;"NV",E155&lt;&gt;"NA"),"ESITO NON VALIDO",IF(AND(E155="NA",INDEX(Catalogo!$F$8:$F$237,MATCH(A155,Catalogo!$A$8:$A$237,0))=0),"NA NON AMMESSO",IF(OR(LEN(TRIM(F155))=0,LEN(TRIM(H155))=0,G155=""),"INCOMPLETO",IF(NOT(ISNUMBER(G155)),"DATA NON VALIDA",IF(OR(G155&lt;=0,G155&gt;Anagrafica!$K$8),"DATA NON VALIDA",E155))))))</f>
        <v>DA COMPILARE</v>
      </c>
      <c r="J155" s="30" t="str">
        <f>IF(I155="C","Mantenere il requisito e ripetere il controllo quando necessario.",IF(I155="NA","Esclusione motivata: riesaminare se cambia il perimetro.",IF(I155="NC",INDEX(Catalogo!$H$8:$H$237,MATCH(A155,Catalogo!$A$8:$A$237,0)),IF(I155="NV","Accertamento necessario prima della funzione interessata. "&amp;INDEX(Catalogo!$H$8:$H$237,MATCH(A155,Catalogo!$A$8:$A$237,0)),IF(I155="DA COMPILARE","Eseguire il controllo; non presumere conformità.","Integrare/correggere esito, evidenza, data e verificatore. Nessun via libera.")))))</f>
        <v>Eseguire il controllo; non presumere conformità.</v>
      </c>
      <c r="K155" s="30" t="str">
        <f>IFERROR(HYPERLINK("#'Azioni'!A"&amp;(MATCH(A155,Azioni!$A$8:$A$237,0)+7),"Apri "&amp;A155),"Apri "&amp;A155)</f>
        <v>Apri A14-02</v>
      </c>
      <c r="L155" s="30" t="str">
        <f>IF(AND(OR(I155="NC",I155="NV"),INDEX(Azioni!$O$8:$O$237,MATCH(A155,Azioni!$A$8:$A$237,0))="CHIUSA VERIFICATA"),"C dopo riesame",I155)</f>
        <v>DA COMPILARE</v>
      </c>
      <c r="M155" s="50" t="s">
        <v>536</v>
      </c>
    </row>
    <row r="156" spans="1:13" ht="72" customHeight="1">
      <c r="A156" s="49" t="s">
        <v>539</v>
      </c>
      <c r="B156" s="30" t="s">
        <v>48</v>
      </c>
      <c r="C156" s="30" t="s">
        <v>540</v>
      </c>
      <c r="D156" s="30" t="s">
        <v>234</v>
      </c>
      <c r="E156" s="38"/>
      <c r="F156" s="38"/>
      <c r="G156" s="39"/>
      <c r="H156" s="38"/>
      <c r="I156" s="30" t="str">
        <f>IF(E156="","DA COMPILARE",IF(AND(E156&lt;&gt;"C",E156&lt;&gt;"NC",E156&lt;&gt;"NV",E156&lt;&gt;"NA"),"ESITO NON VALIDO",IF(AND(E156="NA",INDEX(Catalogo!$F$8:$F$237,MATCH(A156,Catalogo!$A$8:$A$237,0))=0),"NA NON AMMESSO",IF(OR(LEN(TRIM(F156))=0,LEN(TRIM(H156))=0,G156=""),"INCOMPLETO",IF(NOT(ISNUMBER(G156)),"DATA NON VALIDA",IF(OR(G156&lt;=0,G156&gt;Anagrafica!$K$8),"DATA NON VALIDA",E156))))))</f>
        <v>DA COMPILARE</v>
      </c>
      <c r="J156" s="30" t="str">
        <f>IF(I156="C","Mantenere il requisito e ripetere il controllo quando necessario.",IF(I156="NA","Esclusione motivata: riesaminare se cambia il perimetro.",IF(I156="NC",INDEX(Catalogo!$H$8:$H$237,MATCH(A156,Catalogo!$A$8:$A$237,0)),IF(I156="NV","Accertamento necessario prima della funzione interessata. "&amp;INDEX(Catalogo!$H$8:$H$237,MATCH(A156,Catalogo!$A$8:$A$237,0)),IF(I156="DA COMPILARE","Eseguire il controllo; non presumere conformità.","Integrare/correggere esito, evidenza, data e verificatore. Nessun via libera.")))))</f>
        <v>Eseguire il controllo; non presumere conformità.</v>
      </c>
      <c r="K156" s="30" t="str">
        <f>IFERROR(HYPERLINK("#'Azioni'!A"&amp;(MATCH(A156,Azioni!$A$8:$A$237,0)+7),"Apri "&amp;A156),"Apri "&amp;A156)</f>
        <v>Apri A14-03</v>
      </c>
      <c r="L156" s="30" t="str">
        <f>IF(AND(OR(I156="NC",I156="NV"),INDEX(Azioni!$O$8:$O$237,MATCH(A156,Azioni!$A$8:$A$237,0))="CHIUSA VERIFICATA"),"C dopo riesame",I156)</f>
        <v>DA COMPILARE</v>
      </c>
      <c r="M156" s="50" t="s">
        <v>536</v>
      </c>
    </row>
    <row r="157" spans="1:13" ht="72" customHeight="1">
      <c r="A157" s="49" t="s">
        <v>541</v>
      </c>
      <c r="B157" s="30" t="s">
        <v>48</v>
      </c>
      <c r="C157" s="30" t="s">
        <v>542</v>
      </c>
      <c r="D157" s="30" t="s">
        <v>234</v>
      </c>
      <c r="E157" s="38"/>
      <c r="F157" s="38"/>
      <c r="G157" s="39"/>
      <c r="H157" s="38"/>
      <c r="I157" s="30" t="str">
        <f>IF(E157="","DA COMPILARE",IF(AND(E157&lt;&gt;"C",E157&lt;&gt;"NC",E157&lt;&gt;"NV",E157&lt;&gt;"NA"),"ESITO NON VALIDO",IF(AND(E157="NA",INDEX(Catalogo!$F$8:$F$237,MATCH(A157,Catalogo!$A$8:$A$237,0))=0),"NA NON AMMESSO",IF(OR(LEN(TRIM(F157))=0,LEN(TRIM(H157))=0,G157=""),"INCOMPLETO",IF(NOT(ISNUMBER(G157)),"DATA NON VALIDA",IF(OR(G157&lt;=0,G157&gt;Anagrafica!$K$8),"DATA NON VALIDA",E157))))))</f>
        <v>DA COMPILARE</v>
      </c>
      <c r="J157" s="30" t="str">
        <f>IF(I157="C","Mantenere il requisito e ripetere il controllo quando necessario.",IF(I157="NA","Esclusione motivata: riesaminare se cambia il perimetro.",IF(I157="NC",INDEX(Catalogo!$H$8:$H$237,MATCH(A157,Catalogo!$A$8:$A$237,0)),IF(I157="NV","Accertamento necessario prima della funzione interessata. "&amp;INDEX(Catalogo!$H$8:$H$237,MATCH(A157,Catalogo!$A$8:$A$237,0)),IF(I157="DA COMPILARE","Eseguire il controllo; non presumere conformità.","Integrare/correggere esito, evidenza, data e verificatore. Nessun via libera.")))))</f>
        <v>Eseguire il controllo; non presumere conformità.</v>
      </c>
      <c r="K157" s="30" t="str">
        <f>IFERROR(HYPERLINK("#'Azioni'!A"&amp;(MATCH(A157,Azioni!$A$8:$A$237,0)+7),"Apri "&amp;A157),"Apri "&amp;A157)</f>
        <v>Apri A14-04</v>
      </c>
      <c r="L157" s="30" t="str">
        <f>IF(AND(OR(I157="NC",I157="NV"),INDEX(Azioni!$O$8:$O$237,MATCH(A157,Azioni!$A$8:$A$237,0))="CHIUSA VERIFICATA"),"C dopo riesame",I157)</f>
        <v>DA COMPILARE</v>
      </c>
      <c r="M157" s="50" t="s">
        <v>536</v>
      </c>
    </row>
    <row r="158" spans="1:13" ht="72" customHeight="1">
      <c r="A158" s="49" t="s">
        <v>543</v>
      </c>
      <c r="B158" s="30" t="s">
        <v>50</v>
      </c>
      <c r="C158" s="30" t="s">
        <v>544</v>
      </c>
      <c r="D158" s="30" t="s">
        <v>234</v>
      </c>
      <c r="E158" s="38"/>
      <c r="F158" s="38"/>
      <c r="G158" s="39"/>
      <c r="H158" s="38"/>
      <c r="I158" s="30" t="str">
        <f>IF(E158="","DA COMPILARE",IF(AND(E158&lt;&gt;"C",E158&lt;&gt;"NC",E158&lt;&gt;"NV",E158&lt;&gt;"NA"),"ESITO NON VALIDO",IF(AND(E158="NA",INDEX(Catalogo!$F$8:$F$237,MATCH(A158,Catalogo!$A$8:$A$237,0))=0),"NA NON AMMESSO",IF(OR(LEN(TRIM(F158))=0,LEN(TRIM(H158))=0,G158=""),"INCOMPLETO",IF(NOT(ISNUMBER(G158)),"DATA NON VALIDA",IF(OR(G158&lt;=0,G158&gt;Anagrafica!$K$8),"DATA NON VALIDA",E158))))))</f>
        <v>DA COMPILARE</v>
      </c>
      <c r="J158" s="30" t="str">
        <f>IF(I158="C","Mantenere il requisito e ripetere il controllo quando necessario.",IF(I158="NA","Esclusione motivata: riesaminare se cambia il perimetro.",IF(I158="NC",INDEX(Catalogo!$H$8:$H$237,MATCH(A158,Catalogo!$A$8:$A$237,0)),IF(I158="NV","Accertamento necessario prima della funzione interessata. "&amp;INDEX(Catalogo!$H$8:$H$237,MATCH(A158,Catalogo!$A$8:$A$237,0)),IF(I158="DA COMPILARE","Eseguire il controllo; non presumere conformità.","Integrare/correggere esito, evidenza, data e verificatore. Nessun via libera.")))))</f>
        <v>Eseguire il controllo; non presumere conformità.</v>
      </c>
      <c r="K158" s="30" t="str">
        <f>IFERROR(HYPERLINK("#'Azioni'!A"&amp;(MATCH(A158,Azioni!$A$8:$A$237,0)+7),"Apri "&amp;A158),"Apri "&amp;A158)</f>
        <v>Apri A15-01</v>
      </c>
      <c r="L158" s="30" t="str">
        <f>IF(AND(OR(I158="NC",I158="NV"),INDEX(Azioni!$O$8:$O$237,MATCH(A158,Azioni!$A$8:$A$237,0))="CHIUSA VERIFICATA"),"C dopo riesame",I158)</f>
        <v>DA COMPILARE</v>
      </c>
      <c r="M158" s="50" t="s">
        <v>545</v>
      </c>
    </row>
    <row r="159" spans="1:13" ht="72" customHeight="1">
      <c r="A159" s="49" t="s">
        <v>546</v>
      </c>
      <c r="B159" s="30" t="s">
        <v>50</v>
      </c>
      <c r="C159" s="30" t="s">
        <v>547</v>
      </c>
      <c r="D159" s="30" t="s">
        <v>234</v>
      </c>
      <c r="E159" s="38"/>
      <c r="F159" s="38"/>
      <c r="G159" s="39"/>
      <c r="H159" s="38"/>
      <c r="I159" s="30" t="str">
        <f>IF(E159="","DA COMPILARE",IF(AND(E159&lt;&gt;"C",E159&lt;&gt;"NC",E159&lt;&gt;"NV",E159&lt;&gt;"NA"),"ESITO NON VALIDO",IF(AND(E159="NA",INDEX(Catalogo!$F$8:$F$237,MATCH(A159,Catalogo!$A$8:$A$237,0))=0),"NA NON AMMESSO",IF(OR(LEN(TRIM(F159))=0,LEN(TRIM(H159))=0,G159=""),"INCOMPLETO",IF(NOT(ISNUMBER(G159)),"DATA NON VALIDA",IF(OR(G159&lt;=0,G159&gt;Anagrafica!$K$8),"DATA NON VALIDA",E159))))))</f>
        <v>DA COMPILARE</v>
      </c>
      <c r="J159" s="30" t="str">
        <f>IF(I159="C","Mantenere il requisito e ripetere il controllo quando necessario.",IF(I159="NA","Esclusione motivata: riesaminare se cambia il perimetro.",IF(I159="NC",INDEX(Catalogo!$H$8:$H$237,MATCH(A159,Catalogo!$A$8:$A$237,0)),IF(I159="NV","Accertamento necessario prima della funzione interessata. "&amp;INDEX(Catalogo!$H$8:$H$237,MATCH(A159,Catalogo!$A$8:$A$237,0)),IF(I159="DA COMPILARE","Eseguire il controllo; non presumere conformità.","Integrare/correggere esito, evidenza, data e verificatore. Nessun via libera.")))))</f>
        <v>Eseguire il controllo; non presumere conformità.</v>
      </c>
      <c r="K159" s="30" t="str">
        <f>IFERROR(HYPERLINK("#'Azioni'!A"&amp;(MATCH(A159,Azioni!$A$8:$A$237,0)+7),"Apri "&amp;A159),"Apri "&amp;A159)</f>
        <v>Apri A15-02</v>
      </c>
      <c r="L159" s="30" t="str">
        <f>IF(AND(OR(I159="NC",I159="NV"),INDEX(Azioni!$O$8:$O$237,MATCH(A159,Azioni!$A$8:$A$237,0))="CHIUSA VERIFICATA"),"C dopo riesame",I159)</f>
        <v>DA COMPILARE</v>
      </c>
      <c r="M159" s="50" t="s">
        <v>545</v>
      </c>
    </row>
    <row r="160" spans="1:13" ht="72" customHeight="1">
      <c r="A160" s="49" t="s">
        <v>548</v>
      </c>
      <c r="B160" s="30" t="s">
        <v>50</v>
      </c>
      <c r="C160" s="30" t="s">
        <v>549</v>
      </c>
      <c r="D160" s="30" t="s">
        <v>234</v>
      </c>
      <c r="E160" s="38"/>
      <c r="F160" s="38"/>
      <c r="G160" s="39"/>
      <c r="H160" s="38"/>
      <c r="I160" s="30" t="str">
        <f>IF(E160="","DA COMPILARE",IF(AND(E160&lt;&gt;"C",E160&lt;&gt;"NC",E160&lt;&gt;"NV",E160&lt;&gt;"NA"),"ESITO NON VALIDO",IF(AND(E160="NA",INDEX(Catalogo!$F$8:$F$237,MATCH(A160,Catalogo!$A$8:$A$237,0))=0),"NA NON AMMESSO",IF(OR(LEN(TRIM(F160))=0,LEN(TRIM(H160))=0,G160=""),"INCOMPLETO",IF(NOT(ISNUMBER(G160)),"DATA NON VALIDA",IF(OR(G160&lt;=0,G160&gt;Anagrafica!$K$8),"DATA NON VALIDA",E160))))))</f>
        <v>DA COMPILARE</v>
      </c>
      <c r="J160" s="30" t="str">
        <f>IF(I160="C","Mantenere il requisito e ripetere il controllo quando necessario.",IF(I160="NA","Esclusione motivata: riesaminare se cambia il perimetro.",IF(I160="NC",INDEX(Catalogo!$H$8:$H$237,MATCH(A160,Catalogo!$A$8:$A$237,0)),IF(I160="NV","Accertamento necessario prima della funzione interessata. "&amp;INDEX(Catalogo!$H$8:$H$237,MATCH(A160,Catalogo!$A$8:$A$237,0)),IF(I160="DA COMPILARE","Eseguire il controllo; non presumere conformità.","Integrare/correggere esito, evidenza, data e verificatore. Nessun via libera.")))))</f>
        <v>Eseguire il controllo; non presumere conformità.</v>
      </c>
      <c r="K160" s="30" t="str">
        <f>IFERROR(HYPERLINK("#'Azioni'!A"&amp;(MATCH(A160,Azioni!$A$8:$A$237,0)+7),"Apri "&amp;A160),"Apri "&amp;A160)</f>
        <v>Apri A15-03</v>
      </c>
      <c r="L160" s="30" t="str">
        <f>IF(AND(OR(I160="NC",I160="NV"),INDEX(Azioni!$O$8:$O$237,MATCH(A160,Azioni!$A$8:$A$237,0))="CHIUSA VERIFICATA"),"C dopo riesame",I160)</f>
        <v>DA COMPILARE</v>
      </c>
      <c r="M160" s="50" t="s">
        <v>545</v>
      </c>
    </row>
    <row r="161" spans="1:13" ht="72" customHeight="1">
      <c r="A161" s="49" t="s">
        <v>550</v>
      </c>
      <c r="B161" s="30" t="s">
        <v>50</v>
      </c>
      <c r="C161" s="30" t="s">
        <v>551</v>
      </c>
      <c r="D161" s="30" t="s">
        <v>234</v>
      </c>
      <c r="E161" s="38"/>
      <c r="F161" s="38"/>
      <c r="G161" s="39"/>
      <c r="H161" s="38"/>
      <c r="I161" s="30" t="str">
        <f>IF(E161="","DA COMPILARE",IF(AND(E161&lt;&gt;"C",E161&lt;&gt;"NC",E161&lt;&gt;"NV",E161&lt;&gt;"NA"),"ESITO NON VALIDO",IF(AND(E161="NA",INDEX(Catalogo!$F$8:$F$237,MATCH(A161,Catalogo!$A$8:$A$237,0))=0),"NA NON AMMESSO",IF(OR(LEN(TRIM(F161))=0,LEN(TRIM(H161))=0,G161=""),"INCOMPLETO",IF(NOT(ISNUMBER(G161)),"DATA NON VALIDA",IF(OR(G161&lt;=0,G161&gt;Anagrafica!$K$8),"DATA NON VALIDA",E161))))))</f>
        <v>DA COMPILARE</v>
      </c>
      <c r="J161" s="30" t="str">
        <f>IF(I161="C","Mantenere il requisito e ripetere il controllo quando necessario.",IF(I161="NA","Esclusione motivata: riesaminare se cambia il perimetro.",IF(I161="NC",INDEX(Catalogo!$H$8:$H$237,MATCH(A161,Catalogo!$A$8:$A$237,0)),IF(I161="NV","Accertamento necessario prima della funzione interessata. "&amp;INDEX(Catalogo!$H$8:$H$237,MATCH(A161,Catalogo!$A$8:$A$237,0)),IF(I161="DA COMPILARE","Eseguire il controllo; non presumere conformità.","Integrare/correggere esito, evidenza, data e verificatore. Nessun via libera.")))))</f>
        <v>Eseguire il controllo; non presumere conformità.</v>
      </c>
      <c r="K161" s="30" t="str">
        <f>IFERROR(HYPERLINK("#'Azioni'!A"&amp;(MATCH(A161,Azioni!$A$8:$A$237,0)+7),"Apri "&amp;A161),"Apri "&amp;A161)</f>
        <v>Apri A15-04</v>
      </c>
      <c r="L161" s="30" t="str">
        <f>IF(AND(OR(I161="NC",I161="NV"),INDEX(Azioni!$O$8:$O$237,MATCH(A161,Azioni!$A$8:$A$237,0))="CHIUSA VERIFICATA"),"C dopo riesame",I161)</f>
        <v>DA COMPILARE</v>
      </c>
      <c r="M161" s="50" t="s">
        <v>545</v>
      </c>
    </row>
    <row r="162" spans="1:13" ht="72" customHeight="1">
      <c r="A162" s="49" t="s">
        <v>552</v>
      </c>
      <c r="B162" s="30" t="s">
        <v>50</v>
      </c>
      <c r="C162" s="30" t="s">
        <v>553</v>
      </c>
      <c r="D162" s="30" t="s">
        <v>234</v>
      </c>
      <c r="E162" s="38"/>
      <c r="F162" s="38"/>
      <c r="G162" s="39"/>
      <c r="H162" s="38"/>
      <c r="I162" s="30" t="str">
        <f>IF(E162="","DA COMPILARE",IF(AND(E162&lt;&gt;"C",E162&lt;&gt;"NC",E162&lt;&gt;"NV",E162&lt;&gt;"NA"),"ESITO NON VALIDO",IF(AND(E162="NA",INDEX(Catalogo!$F$8:$F$237,MATCH(A162,Catalogo!$A$8:$A$237,0))=0),"NA NON AMMESSO",IF(OR(LEN(TRIM(F162))=0,LEN(TRIM(H162))=0,G162=""),"INCOMPLETO",IF(NOT(ISNUMBER(G162)),"DATA NON VALIDA",IF(OR(G162&lt;=0,G162&gt;Anagrafica!$K$8),"DATA NON VALIDA",E162))))))</f>
        <v>DA COMPILARE</v>
      </c>
      <c r="J162" s="30" t="str">
        <f>IF(I162="C","Mantenere il requisito e ripetere il controllo quando necessario.",IF(I162="NA","Esclusione motivata: riesaminare se cambia il perimetro.",IF(I162="NC",INDEX(Catalogo!$H$8:$H$237,MATCH(A162,Catalogo!$A$8:$A$237,0)),IF(I162="NV","Accertamento necessario prima della funzione interessata. "&amp;INDEX(Catalogo!$H$8:$H$237,MATCH(A162,Catalogo!$A$8:$A$237,0)),IF(I162="DA COMPILARE","Eseguire il controllo; non presumere conformità.","Integrare/correggere esito, evidenza, data e verificatore. Nessun via libera.")))))</f>
        <v>Eseguire il controllo; non presumere conformità.</v>
      </c>
      <c r="K162" s="30" t="str">
        <f>IFERROR(HYPERLINK("#'Azioni'!A"&amp;(MATCH(A162,Azioni!$A$8:$A$237,0)+7),"Apri "&amp;A162),"Apri "&amp;A162)</f>
        <v>Apri A15-05</v>
      </c>
      <c r="L162" s="30" t="str">
        <f>IF(AND(OR(I162="NC",I162="NV"),INDEX(Azioni!$O$8:$O$237,MATCH(A162,Azioni!$A$8:$A$237,0))="CHIUSA VERIFICATA"),"C dopo riesame",I162)</f>
        <v>DA COMPILARE</v>
      </c>
      <c r="M162" s="50" t="s">
        <v>545</v>
      </c>
    </row>
    <row r="163" spans="1:13" ht="72" customHeight="1">
      <c r="A163" s="49" t="s">
        <v>554</v>
      </c>
      <c r="B163" s="30" t="s">
        <v>50</v>
      </c>
      <c r="C163" s="30" t="s">
        <v>555</v>
      </c>
      <c r="D163" s="30" t="s">
        <v>234</v>
      </c>
      <c r="E163" s="38"/>
      <c r="F163" s="38"/>
      <c r="G163" s="39"/>
      <c r="H163" s="38"/>
      <c r="I163" s="30" t="str">
        <f>IF(E163="","DA COMPILARE",IF(AND(E163&lt;&gt;"C",E163&lt;&gt;"NC",E163&lt;&gt;"NV",E163&lt;&gt;"NA"),"ESITO NON VALIDO",IF(AND(E163="NA",INDEX(Catalogo!$F$8:$F$237,MATCH(A163,Catalogo!$A$8:$A$237,0))=0),"NA NON AMMESSO",IF(OR(LEN(TRIM(F163))=0,LEN(TRIM(H163))=0,G163=""),"INCOMPLETO",IF(NOT(ISNUMBER(G163)),"DATA NON VALIDA",IF(OR(G163&lt;=0,G163&gt;Anagrafica!$K$8),"DATA NON VALIDA",E163))))))</f>
        <v>DA COMPILARE</v>
      </c>
      <c r="J163" s="30" t="str">
        <f>IF(I163="C","Mantenere il requisito e ripetere il controllo quando necessario.",IF(I163="NA","Esclusione motivata: riesaminare se cambia il perimetro.",IF(I163="NC",INDEX(Catalogo!$H$8:$H$237,MATCH(A163,Catalogo!$A$8:$A$237,0)),IF(I163="NV","Accertamento necessario prima della funzione interessata. "&amp;INDEX(Catalogo!$H$8:$H$237,MATCH(A163,Catalogo!$A$8:$A$237,0)),IF(I163="DA COMPILARE","Eseguire il controllo; non presumere conformità.","Integrare/correggere esito, evidenza, data e verificatore. Nessun via libera.")))))</f>
        <v>Eseguire il controllo; non presumere conformità.</v>
      </c>
      <c r="K163" s="30" t="str">
        <f>IFERROR(HYPERLINK("#'Azioni'!A"&amp;(MATCH(A163,Azioni!$A$8:$A$237,0)+7),"Apri "&amp;A163),"Apri "&amp;A163)</f>
        <v>Apri A15-06</v>
      </c>
      <c r="L163" s="30" t="str">
        <f>IF(AND(OR(I163="NC",I163="NV"),INDEX(Azioni!$O$8:$O$237,MATCH(A163,Azioni!$A$8:$A$237,0))="CHIUSA VERIFICATA"),"C dopo riesame",I163)</f>
        <v>DA COMPILARE</v>
      </c>
      <c r="M163" s="50" t="s">
        <v>545</v>
      </c>
    </row>
    <row r="164" spans="1:13" ht="72" customHeight="1">
      <c r="A164" s="49" t="s">
        <v>556</v>
      </c>
      <c r="B164" s="30" t="s">
        <v>50</v>
      </c>
      <c r="C164" s="30" t="s">
        <v>557</v>
      </c>
      <c r="D164" s="30" t="s">
        <v>234</v>
      </c>
      <c r="E164" s="38"/>
      <c r="F164" s="38"/>
      <c r="G164" s="39"/>
      <c r="H164" s="38"/>
      <c r="I164" s="30" t="str">
        <f>IF(E164="","DA COMPILARE",IF(AND(E164&lt;&gt;"C",E164&lt;&gt;"NC",E164&lt;&gt;"NV",E164&lt;&gt;"NA"),"ESITO NON VALIDO",IF(AND(E164="NA",INDEX(Catalogo!$F$8:$F$237,MATCH(A164,Catalogo!$A$8:$A$237,0))=0),"NA NON AMMESSO",IF(OR(LEN(TRIM(F164))=0,LEN(TRIM(H164))=0,G164=""),"INCOMPLETO",IF(NOT(ISNUMBER(G164)),"DATA NON VALIDA",IF(OR(G164&lt;=0,G164&gt;Anagrafica!$K$8),"DATA NON VALIDA",E164))))))</f>
        <v>DA COMPILARE</v>
      </c>
      <c r="J164" s="30" t="str">
        <f>IF(I164="C","Mantenere il requisito e ripetere il controllo quando necessario.",IF(I164="NA","Esclusione motivata: riesaminare se cambia il perimetro.",IF(I164="NC",INDEX(Catalogo!$H$8:$H$237,MATCH(A164,Catalogo!$A$8:$A$237,0)),IF(I164="NV","Accertamento necessario prima della funzione interessata. "&amp;INDEX(Catalogo!$H$8:$H$237,MATCH(A164,Catalogo!$A$8:$A$237,0)),IF(I164="DA COMPILARE","Eseguire il controllo; non presumere conformità.","Integrare/correggere esito, evidenza, data e verificatore. Nessun via libera.")))))</f>
        <v>Eseguire il controllo; non presumere conformità.</v>
      </c>
      <c r="K164" s="30" t="str">
        <f>IFERROR(HYPERLINK("#'Azioni'!A"&amp;(MATCH(A164,Azioni!$A$8:$A$237,0)+7),"Apri "&amp;A164),"Apri "&amp;A164)</f>
        <v>Apri A15-07</v>
      </c>
      <c r="L164" s="30" t="str">
        <f>IF(AND(OR(I164="NC",I164="NV"),INDEX(Azioni!$O$8:$O$237,MATCH(A164,Azioni!$A$8:$A$237,0))="CHIUSA VERIFICATA"),"C dopo riesame",I164)</f>
        <v>DA COMPILARE</v>
      </c>
      <c r="M164" s="50" t="s">
        <v>545</v>
      </c>
    </row>
    <row r="165" spans="1:13" ht="72" customHeight="1">
      <c r="A165" s="49" t="s">
        <v>558</v>
      </c>
      <c r="B165" s="30" t="s">
        <v>50</v>
      </c>
      <c r="C165" s="30" t="s">
        <v>559</v>
      </c>
      <c r="D165" s="30" t="s">
        <v>234</v>
      </c>
      <c r="E165" s="38"/>
      <c r="F165" s="38"/>
      <c r="G165" s="39"/>
      <c r="H165" s="38"/>
      <c r="I165" s="30" t="str">
        <f>IF(E165="","DA COMPILARE",IF(AND(E165&lt;&gt;"C",E165&lt;&gt;"NC",E165&lt;&gt;"NV",E165&lt;&gt;"NA"),"ESITO NON VALIDO",IF(AND(E165="NA",INDEX(Catalogo!$F$8:$F$237,MATCH(A165,Catalogo!$A$8:$A$237,0))=0),"NA NON AMMESSO",IF(OR(LEN(TRIM(F165))=0,LEN(TRIM(H165))=0,G165=""),"INCOMPLETO",IF(NOT(ISNUMBER(G165)),"DATA NON VALIDA",IF(OR(G165&lt;=0,G165&gt;Anagrafica!$K$8),"DATA NON VALIDA",E165))))))</f>
        <v>DA COMPILARE</v>
      </c>
      <c r="J165" s="30" t="str">
        <f>IF(I165="C","Mantenere il requisito e ripetere il controllo quando necessario.",IF(I165="NA","Esclusione motivata: riesaminare se cambia il perimetro.",IF(I165="NC",INDEX(Catalogo!$H$8:$H$237,MATCH(A165,Catalogo!$A$8:$A$237,0)),IF(I165="NV","Accertamento necessario prima della funzione interessata. "&amp;INDEX(Catalogo!$H$8:$H$237,MATCH(A165,Catalogo!$A$8:$A$237,0)),IF(I165="DA COMPILARE","Eseguire il controllo; non presumere conformità.","Integrare/correggere esito, evidenza, data e verificatore. Nessun via libera.")))))</f>
        <v>Eseguire il controllo; non presumere conformità.</v>
      </c>
      <c r="K165" s="30" t="str">
        <f>IFERROR(HYPERLINK("#'Azioni'!A"&amp;(MATCH(A165,Azioni!$A$8:$A$237,0)+7),"Apri "&amp;A165),"Apri "&amp;A165)</f>
        <v>Apri A15-08</v>
      </c>
      <c r="L165" s="30" t="str">
        <f>IF(AND(OR(I165="NC",I165="NV"),INDEX(Azioni!$O$8:$O$237,MATCH(A165,Azioni!$A$8:$A$237,0))="CHIUSA VERIFICATA"),"C dopo riesame",I165)</f>
        <v>DA COMPILARE</v>
      </c>
      <c r="M165" s="50" t="s">
        <v>545</v>
      </c>
    </row>
    <row r="166" spans="1:13" ht="72" customHeight="1">
      <c r="A166" s="49" t="s">
        <v>560</v>
      </c>
      <c r="B166" s="30" t="s">
        <v>50</v>
      </c>
      <c r="C166" s="30" t="s">
        <v>561</v>
      </c>
      <c r="D166" s="30" t="s">
        <v>234</v>
      </c>
      <c r="E166" s="38"/>
      <c r="F166" s="38"/>
      <c r="G166" s="39"/>
      <c r="H166" s="38"/>
      <c r="I166" s="30" t="str">
        <f>IF(E166="","DA COMPILARE",IF(AND(E166&lt;&gt;"C",E166&lt;&gt;"NC",E166&lt;&gt;"NV",E166&lt;&gt;"NA"),"ESITO NON VALIDO",IF(AND(E166="NA",INDEX(Catalogo!$F$8:$F$237,MATCH(A166,Catalogo!$A$8:$A$237,0))=0),"NA NON AMMESSO",IF(OR(LEN(TRIM(F166))=0,LEN(TRIM(H166))=0,G166=""),"INCOMPLETO",IF(NOT(ISNUMBER(G166)),"DATA NON VALIDA",IF(OR(G166&lt;=0,G166&gt;Anagrafica!$K$8),"DATA NON VALIDA",E166))))))</f>
        <v>DA COMPILARE</v>
      </c>
      <c r="J166" s="30" t="str">
        <f>IF(I166="C","Mantenere il requisito e ripetere il controllo quando necessario.",IF(I166="NA","Esclusione motivata: riesaminare se cambia il perimetro.",IF(I166="NC",INDEX(Catalogo!$H$8:$H$237,MATCH(A166,Catalogo!$A$8:$A$237,0)),IF(I166="NV","Accertamento necessario prima della funzione interessata. "&amp;INDEX(Catalogo!$H$8:$H$237,MATCH(A166,Catalogo!$A$8:$A$237,0)),IF(I166="DA COMPILARE","Eseguire il controllo; non presumere conformità.","Integrare/correggere esito, evidenza, data e verificatore. Nessun via libera.")))))</f>
        <v>Eseguire il controllo; non presumere conformità.</v>
      </c>
      <c r="K166" s="30" t="str">
        <f>IFERROR(HYPERLINK("#'Azioni'!A"&amp;(MATCH(A166,Azioni!$A$8:$A$237,0)+7),"Apri "&amp;A166),"Apri "&amp;A166)</f>
        <v>Apri A15-09</v>
      </c>
      <c r="L166" s="30" t="str">
        <f>IF(AND(OR(I166="NC",I166="NV"),INDEX(Azioni!$O$8:$O$237,MATCH(A166,Azioni!$A$8:$A$237,0))="CHIUSA VERIFICATA"),"C dopo riesame",I166)</f>
        <v>DA COMPILARE</v>
      </c>
      <c r="M166" s="50" t="s">
        <v>545</v>
      </c>
    </row>
    <row r="167" spans="1:13" ht="72" customHeight="1">
      <c r="A167" s="49" t="s">
        <v>562</v>
      </c>
      <c r="B167" s="30" t="s">
        <v>50</v>
      </c>
      <c r="C167" s="30" t="s">
        <v>563</v>
      </c>
      <c r="D167" s="30" t="s">
        <v>234</v>
      </c>
      <c r="E167" s="38"/>
      <c r="F167" s="38"/>
      <c r="G167" s="39"/>
      <c r="H167" s="38"/>
      <c r="I167" s="30" t="str">
        <f>IF(E167="","DA COMPILARE",IF(AND(E167&lt;&gt;"C",E167&lt;&gt;"NC",E167&lt;&gt;"NV",E167&lt;&gt;"NA"),"ESITO NON VALIDO",IF(AND(E167="NA",INDEX(Catalogo!$F$8:$F$237,MATCH(A167,Catalogo!$A$8:$A$237,0))=0),"NA NON AMMESSO",IF(OR(LEN(TRIM(F167))=0,LEN(TRIM(H167))=0,G167=""),"INCOMPLETO",IF(NOT(ISNUMBER(G167)),"DATA NON VALIDA",IF(OR(G167&lt;=0,G167&gt;Anagrafica!$K$8),"DATA NON VALIDA",E167))))))</f>
        <v>DA COMPILARE</v>
      </c>
      <c r="J167" s="30" t="str">
        <f>IF(I167="C","Mantenere il requisito e ripetere il controllo quando necessario.",IF(I167="NA","Esclusione motivata: riesaminare se cambia il perimetro.",IF(I167="NC",INDEX(Catalogo!$H$8:$H$237,MATCH(A167,Catalogo!$A$8:$A$237,0)),IF(I167="NV","Accertamento necessario prima della funzione interessata. "&amp;INDEX(Catalogo!$H$8:$H$237,MATCH(A167,Catalogo!$A$8:$A$237,0)),IF(I167="DA COMPILARE","Eseguire il controllo; non presumere conformità.","Integrare/correggere esito, evidenza, data e verificatore. Nessun via libera.")))))</f>
        <v>Eseguire il controllo; non presumere conformità.</v>
      </c>
      <c r="K167" s="30" t="str">
        <f>IFERROR(HYPERLINK("#'Azioni'!A"&amp;(MATCH(A167,Azioni!$A$8:$A$237,0)+7),"Apri "&amp;A167),"Apri "&amp;A167)</f>
        <v>Apri A15-10</v>
      </c>
      <c r="L167" s="30" t="str">
        <f>IF(AND(OR(I167="NC",I167="NV"),INDEX(Azioni!$O$8:$O$237,MATCH(A167,Azioni!$A$8:$A$237,0))="CHIUSA VERIFICATA"),"C dopo riesame",I167)</f>
        <v>DA COMPILARE</v>
      </c>
      <c r="M167" s="50" t="s">
        <v>545</v>
      </c>
    </row>
    <row r="168" spans="1:13" ht="72" customHeight="1">
      <c r="A168" s="49" t="s">
        <v>564</v>
      </c>
      <c r="B168" s="30" t="s">
        <v>52</v>
      </c>
      <c r="C168" s="30" t="s">
        <v>565</v>
      </c>
      <c r="D168" s="30" t="s">
        <v>234</v>
      </c>
      <c r="E168" s="38"/>
      <c r="F168" s="38"/>
      <c r="G168" s="39"/>
      <c r="H168" s="38"/>
      <c r="I168" s="30" t="str">
        <f>IF(E168="","DA COMPILARE",IF(AND(E168&lt;&gt;"C",E168&lt;&gt;"NC",E168&lt;&gt;"NV",E168&lt;&gt;"NA"),"ESITO NON VALIDO",IF(AND(E168="NA",INDEX(Catalogo!$F$8:$F$237,MATCH(A168,Catalogo!$A$8:$A$237,0))=0),"NA NON AMMESSO",IF(OR(LEN(TRIM(F168))=0,LEN(TRIM(H168))=0,G168=""),"INCOMPLETO",IF(NOT(ISNUMBER(G168)),"DATA NON VALIDA",IF(OR(G168&lt;=0,G168&gt;Anagrafica!$K$8),"DATA NON VALIDA",E168))))))</f>
        <v>DA COMPILARE</v>
      </c>
      <c r="J168" s="30" t="str">
        <f>IF(I168="C","Mantenere il requisito e ripetere il controllo quando necessario.",IF(I168="NA","Esclusione motivata: riesaminare se cambia il perimetro.",IF(I168="NC",INDEX(Catalogo!$H$8:$H$237,MATCH(A168,Catalogo!$A$8:$A$237,0)),IF(I168="NV","Accertamento necessario prima della funzione interessata. "&amp;INDEX(Catalogo!$H$8:$H$237,MATCH(A168,Catalogo!$A$8:$A$237,0)),IF(I168="DA COMPILARE","Eseguire il controllo; non presumere conformità.","Integrare/correggere esito, evidenza, data e verificatore. Nessun via libera.")))))</f>
        <v>Eseguire il controllo; non presumere conformità.</v>
      </c>
      <c r="K168" s="30" t="str">
        <f>IFERROR(HYPERLINK("#'Azioni'!A"&amp;(MATCH(A168,Azioni!$A$8:$A$237,0)+7),"Apri "&amp;A168),"Apri "&amp;A168)</f>
        <v>Apri A16-01</v>
      </c>
      <c r="L168" s="30" t="str">
        <f>IF(AND(OR(I168="NC",I168="NV"),INDEX(Azioni!$O$8:$O$237,MATCH(A168,Azioni!$A$8:$A$237,0))="CHIUSA VERIFICATA"),"C dopo riesame",I168)</f>
        <v>DA COMPILARE</v>
      </c>
      <c r="M168" s="50" t="s">
        <v>566</v>
      </c>
    </row>
    <row r="169" spans="1:13" ht="72" customHeight="1">
      <c r="A169" s="49" t="s">
        <v>567</v>
      </c>
      <c r="B169" s="30" t="s">
        <v>52</v>
      </c>
      <c r="C169" s="30" t="s">
        <v>568</v>
      </c>
      <c r="D169" s="30" t="s">
        <v>234</v>
      </c>
      <c r="E169" s="38"/>
      <c r="F169" s="38"/>
      <c r="G169" s="39"/>
      <c r="H169" s="38"/>
      <c r="I169" s="30" t="str">
        <f>IF(E169="","DA COMPILARE",IF(AND(E169&lt;&gt;"C",E169&lt;&gt;"NC",E169&lt;&gt;"NV",E169&lt;&gt;"NA"),"ESITO NON VALIDO",IF(AND(E169="NA",INDEX(Catalogo!$F$8:$F$237,MATCH(A169,Catalogo!$A$8:$A$237,0))=0),"NA NON AMMESSO",IF(OR(LEN(TRIM(F169))=0,LEN(TRIM(H169))=0,G169=""),"INCOMPLETO",IF(NOT(ISNUMBER(G169)),"DATA NON VALIDA",IF(OR(G169&lt;=0,G169&gt;Anagrafica!$K$8),"DATA NON VALIDA",E169))))))</f>
        <v>DA COMPILARE</v>
      </c>
      <c r="J169" s="30" t="str">
        <f>IF(I169="C","Mantenere il requisito e ripetere il controllo quando necessario.",IF(I169="NA","Esclusione motivata: riesaminare se cambia il perimetro.",IF(I169="NC",INDEX(Catalogo!$H$8:$H$237,MATCH(A169,Catalogo!$A$8:$A$237,0)),IF(I169="NV","Accertamento necessario prima della funzione interessata. "&amp;INDEX(Catalogo!$H$8:$H$237,MATCH(A169,Catalogo!$A$8:$A$237,0)),IF(I169="DA COMPILARE","Eseguire il controllo; non presumere conformità.","Integrare/correggere esito, evidenza, data e verificatore. Nessun via libera.")))))</f>
        <v>Eseguire il controllo; non presumere conformità.</v>
      </c>
      <c r="K169" s="30" t="str">
        <f>IFERROR(HYPERLINK("#'Azioni'!A"&amp;(MATCH(A169,Azioni!$A$8:$A$237,0)+7),"Apri "&amp;A169),"Apri "&amp;A169)</f>
        <v>Apri A16-02</v>
      </c>
      <c r="L169" s="30" t="str">
        <f>IF(AND(OR(I169="NC",I169="NV"),INDEX(Azioni!$O$8:$O$237,MATCH(A169,Azioni!$A$8:$A$237,0))="CHIUSA VERIFICATA"),"C dopo riesame",I169)</f>
        <v>DA COMPILARE</v>
      </c>
      <c r="M169" s="50" t="s">
        <v>566</v>
      </c>
    </row>
    <row r="170" spans="1:13" ht="72" customHeight="1">
      <c r="A170" s="49" t="s">
        <v>569</v>
      </c>
      <c r="B170" s="30" t="s">
        <v>52</v>
      </c>
      <c r="C170" s="30" t="s">
        <v>570</v>
      </c>
      <c r="D170" s="30" t="s">
        <v>234</v>
      </c>
      <c r="E170" s="38"/>
      <c r="F170" s="38"/>
      <c r="G170" s="39"/>
      <c r="H170" s="38"/>
      <c r="I170" s="30" t="str">
        <f>IF(E170="","DA COMPILARE",IF(AND(E170&lt;&gt;"C",E170&lt;&gt;"NC",E170&lt;&gt;"NV",E170&lt;&gt;"NA"),"ESITO NON VALIDO",IF(AND(E170="NA",INDEX(Catalogo!$F$8:$F$237,MATCH(A170,Catalogo!$A$8:$A$237,0))=0),"NA NON AMMESSO",IF(OR(LEN(TRIM(F170))=0,LEN(TRIM(H170))=0,G170=""),"INCOMPLETO",IF(NOT(ISNUMBER(G170)),"DATA NON VALIDA",IF(OR(G170&lt;=0,G170&gt;Anagrafica!$K$8),"DATA NON VALIDA",E170))))))</f>
        <v>DA COMPILARE</v>
      </c>
      <c r="J170" s="30" t="str">
        <f>IF(I170="C","Mantenere il requisito e ripetere il controllo quando necessario.",IF(I170="NA","Esclusione motivata: riesaminare se cambia il perimetro.",IF(I170="NC",INDEX(Catalogo!$H$8:$H$237,MATCH(A170,Catalogo!$A$8:$A$237,0)),IF(I170="NV","Accertamento necessario prima della funzione interessata. "&amp;INDEX(Catalogo!$H$8:$H$237,MATCH(A170,Catalogo!$A$8:$A$237,0)),IF(I170="DA COMPILARE","Eseguire il controllo; non presumere conformità.","Integrare/correggere esito, evidenza, data e verificatore. Nessun via libera.")))))</f>
        <v>Eseguire il controllo; non presumere conformità.</v>
      </c>
      <c r="K170" s="30" t="str">
        <f>IFERROR(HYPERLINK("#'Azioni'!A"&amp;(MATCH(A170,Azioni!$A$8:$A$237,0)+7),"Apri "&amp;A170),"Apri "&amp;A170)</f>
        <v>Apri A16-03</v>
      </c>
      <c r="L170" s="30" t="str">
        <f>IF(AND(OR(I170="NC",I170="NV"),INDEX(Azioni!$O$8:$O$237,MATCH(A170,Azioni!$A$8:$A$237,0))="CHIUSA VERIFICATA"),"C dopo riesame",I170)</f>
        <v>DA COMPILARE</v>
      </c>
      <c r="M170" s="50" t="s">
        <v>566</v>
      </c>
    </row>
    <row r="171" spans="1:13" ht="72" customHeight="1">
      <c r="A171" s="49" t="s">
        <v>571</v>
      </c>
      <c r="B171" s="30" t="s">
        <v>52</v>
      </c>
      <c r="C171" s="30" t="s">
        <v>572</v>
      </c>
      <c r="D171" s="30" t="s">
        <v>234</v>
      </c>
      <c r="E171" s="38"/>
      <c r="F171" s="38"/>
      <c r="G171" s="39"/>
      <c r="H171" s="38"/>
      <c r="I171" s="30" t="str">
        <f>IF(E171="","DA COMPILARE",IF(AND(E171&lt;&gt;"C",E171&lt;&gt;"NC",E171&lt;&gt;"NV",E171&lt;&gt;"NA"),"ESITO NON VALIDO",IF(AND(E171="NA",INDEX(Catalogo!$F$8:$F$237,MATCH(A171,Catalogo!$A$8:$A$237,0))=0),"NA NON AMMESSO",IF(OR(LEN(TRIM(F171))=0,LEN(TRIM(H171))=0,G171=""),"INCOMPLETO",IF(NOT(ISNUMBER(G171)),"DATA NON VALIDA",IF(OR(G171&lt;=0,G171&gt;Anagrafica!$K$8),"DATA NON VALIDA",E171))))))</f>
        <v>DA COMPILARE</v>
      </c>
      <c r="J171" s="30" t="str">
        <f>IF(I171="C","Mantenere il requisito e ripetere il controllo quando necessario.",IF(I171="NA","Esclusione motivata: riesaminare se cambia il perimetro.",IF(I171="NC",INDEX(Catalogo!$H$8:$H$237,MATCH(A171,Catalogo!$A$8:$A$237,0)),IF(I171="NV","Accertamento necessario prima della funzione interessata. "&amp;INDEX(Catalogo!$H$8:$H$237,MATCH(A171,Catalogo!$A$8:$A$237,0)),IF(I171="DA COMPILARE","Eseguire il controllo; non presumere conformità.","Integrare/correggere esito, evidenza, data e verificatore. Nessun via libera.")))))</f>
        <v>Eseguire il controllo; non presumere conformità.</v>
      </c>
      <c r="K171" s="30" t="str">
        <f>IFERROR(HYPERLINK("#'Azioni'!A"&amp;(MATCH(A171,Azioni!$A$8:$A$237,0)+7),"Apri "&amp;A171),"Apri "&amp;A171)</f>
        <v>Apri A16-04</v>
      </c>
      <c r="L171" s="30" t="str">
        <f>IF(AND(OR(I171="NC",I171="NV"),INDEX(Azioni!$O$8:$O$237,MATCH(A171,Azioni!$A$8:$A$237,0))="CHIUSA VERIFICATA"),"C dopo riesame",I171)</f>
        <v>DA COMPILARE</v>
      </c>
      <c r="M171" s="50" t="s">
        <v>566</v>
      </c>
    </row>
    <row r="172" spans="1:13" ht="72" customHeight="1">
      <c r="A172" s="49" t="s">
        <v>573</v>
      </c>
      <c r="B172" s="30" t="s">
        <v>52</v>
      </c>
      <c r="C172" s="30" t="s">
        <v>574</v>
      </c>
      <c r="D172" s="30" t="s">
        <v>234</v>
      </c>
      <c r="E172" s="38"/>
      <c r="F172" s="38"/>
      <c r="G172" s="39"/>
      <c r="H172" s="38"/>
      <c r="I172" s="30" t="str">
        <f>IF(E172="","DA COMPILARE",IF(AND(E172&lt;&gt;"C",E172&lt;&gt;"NC",E172&lt;&gt;"NV",E172&lt;&gt;"NA"),"ESITO NON VALIDO",IF(AND(E172="NA",INDEX(Catalogo!$F$8:$F$237,MATCH(A172,Catalogo!$A$8:$A$237,0))=0),"NA NON AMMESSO",IF(OR(LEN(TRIM(F172))=0,LEN(TRIM(H172))=0,G172=""),"INCOMPLETO",IF(NOT(ISNUMBER(G172)),"DATA NON VALIDA",IF(OR(G172&lt;=0,G172&gt;Anagrafica!$K$8),"DATA NON VALIDA",E172))))))</f>
        <v>DA COMPILARE</v>
      </c>
      <c r="J172" s="30" t="str">
        <f>IF(I172="C","Mantenere il requisito e ripetere il controllo quando necessario.",IF(I172="NA","Esclusione motivata: riesaminare se cambia il perimetro.",IF(I172="NC",INDEX(Catalogo!$H$8:$H$237,MATCH(A172,Catalogo!$A$8:$A$237,0)),IF(I172="NV","Accertamento necessario prima della funzione interessata. "&amp;INDEX(Catalogo!$H$8:$H$237,MATCH(A172,Catalogo!$A$8:$A$237,0)),IF(I172="DA COMPILARE","Eseguire il controllo; non presumere conformità.","Integrare/correggere esito, evidenza, data e verificatore. Nessun via libera.")))))</f>
        <v>Eseguire il controllo; non presumere conformità.</v>
      </c>
      <c r="K172" s="30" t="str">
        <f>IFERROR(HYPERLINK("#'Azioni'!A"&amp;(MATCH(A172,Azioni!$A$8:$A$237,0)+7),"Apri "&amp;A172),"Apri "&amp;A172)</f>
        <v>Apri A16-05</v>
      </c>
      <c r="L172" s="30" t="str">
        <f>IF(AND(OR(I172="NC",I172="NV"),INDEX(Azioni!$O$8:$O$237,MATCH(A172,Azioni!$A$8:$A$237,0))="CHIUSA VERIFICATA"),"C dopo riesame",I172)</f>
        <v>DA COMPILARE</v>
      </c>
      <c r="M172" s="50" t="s">
        <v>566</v>
      </c>
    </row>
    <row r="173" spans="1:13" ht="72" customHeight="1">
      <c r="A173" s="49" t="s">
        <v>575</v>
      </c>
      <c r="B173" s="30" t="s">
        <v>52</v>
      </c>
      <c r="C173" s="30" t="s">
        <v>576</v>
      </c>
      <c r="D173" s="30" t="s">
        <v>234</v>
      </c>
      <c r="E173" s="38"/>
      <c r="F173" s="38"/>
      <c r="G173" s="39"/>
      <c r="H173" s="38"/>
      <c r="I173" s="30" t="str">
        <f>IF(E173="","DA COMPILARE",IF(AND(E173&lt;&gt;"C",E173&lt;&gt;"NC",E173&lt;&gt;"NV",E173&lt;&gt;"NA"),"ESITO NON VALIDO",IF(AND(E173="NA",INDEX(Catalogo!$F$8:$F$237,MATCH(A173,Catalogo!$A$8:$A$237,0))=0),"NA NON AMMESSO",IF(OR(LEN(TRIM(F173))=0,LEN(TRIM(H173))=0,G173=""),"INCOMPLETO",IF(NOT(ISNUMBER(G173)),"DATA NON VALIDA",IF(OR(G173&lt;=0,G173&gt;Anagrafica!$K$8),"DATA NON VALIDA",E173))))))</f>
        <v>DA COMPILARE</v>
      </c>
      <c r="J173" s="30" t="str">
        <f>IF(I173="C","Mantenere il requisito e ripetere il controllo quando necessario.",IF(I173="NA","Esclusione motivata: riesaminare se cambia il perimetro.",IF(I173="NC",INDEX(Catalogo!$H$8:$H$237,MATCH(A173,Catalogo!$A$8:$A$237,0)),IF(I173="NV","Accertamento necessario prima della funzione interessata. "&amp;INDEX(Catalogo!$H$8:$H$237,MATCH(A173,Catalogo!$A$8:$A$237,0)),IF(I173="DA COMPILARE","Eseguire il controllo; non presumere conformità.","Integrare/correggere esito, evidenza, data e verificatore. Nessun via libera.")))))</f>
        <v>Eseguire il controllo; non presumere conformità.</v>
      </c>
      <c r="K173" s="30" t="str">
        <f>IFERROR(HYPERLINK("#'Azioni'!A"&amp;(MATCH(A173,Azioni!$A$8:$A$237,0)+7),"Apri "&amp;A173),"Apri "&amp;A173)</f>
        <v>Apri A16-06</v>
      </c>
      <c r="L173" s="30" t="str">
        <f>IF(AND(OR(I173="NC",I173="NV"),INDEX(Azioni!$O$8:$O$237,MATCH(A173,Azioni!$A$8:$A$237,0))="CHIUSA VERIFICATA"),"C dopo riesame",I173)</f>
        <v>DA COMPILARE</v>
      </c>
      <c r="M173" s="50" t="s">
        <v>566</v>
      </c>
    </row>
    <row r="174" spans="1:13" ht="72" customHeight="1">
      <c r="A174" s="49" t="s">
        <v>577</v>
      </c>
      <c r="B174" s="30" t="s">
        <v>52</v>
      </c>
      <c r="C174" s="30" t="s">
        <v>578</v>
      </c>
      <c r="D174" s="30" t="s">
        <v>234</v>
      </c>
      <c r="E174" s="38"/>
      <c r="F174" s="38"/>
      <c r="G174" s="39"/>
      <c r="H174" s="38"/>
      <c r="I174" s="30" t="str">
        <f>IF(E174="","DA COMPILARE",IF(AND(E174&lt;&gt;"C",E174&lt;&gt;"NC",E174&lt;&gt;"NV",E174&lt;&gt;"NA"),"ESITO NON VALIDO",IF(AND(E174="NA",INDEX(Catalogo!$F$8:$F$237,MATCH(A174,Catalogo!$A$8:$A$237,0))=0),"NA NON AMMESSO",IF(OR(LEN(TRIM(F174))=0,LEN(TRIM(H174))=0,G174=""),"INCOMPLETO",IF(NOT(ISNUMBER(G174)),"DATA NON VALIDA",IF(OR(G174&lt;=0,G174&gt;Anagrafica!$K$8),"DATA NON VALIDA",E174))))))</f>
        <v>DA COMPILARE</v>
      </c>
      <c r="J174" s="30" t="str">
        <f>IF(I174="C","Mantenere il requisito e ripetere il controllo quando necessario.",IF(I174="NA","Esclusione motivata: riesaminare se cambia il perimetro.",IF(I174="NC",INDEX(Catalogo!$H$8:$H$237,MATCH(A174,Catalogo!$A$8:$A$237,0)),IF(I174="NV","Accertamento necessario prima della funzione interessata. "&amp;INDEX(Catalogo!$H$8:$H$237,MATCH(A174,Catalogo!$A$8:$A$237,0)),IF(I174="DA COMPILARE","Eseguire il controllo; non presumere conformità.","Integrare/correggere esito, evidenza, data e verificatore. Nessun via libera.")))))</f>
        <v>Eseguire il controllo; non presumere conformità.</v>
      </c>
      <c r="K174" s="30" t="str">
        <f>IFERROR(HYPERLINK("#'Azioni'!A"&amp;(MATCH(A174,Azioni!$A$8:$A$237,0)+7),"Apri "&amp;A174),"Apri "&amp;A174)</f>
        <v>Apri A16-07</v>
      </c>
      <c r="L174" s="30" t="str">
        <f>IF(AND(OR(I174="NC",I174="NV"),INDEX(Azioni!$O$8:$O$237,MATCH(A174,Azioni!$A$8:$A$237,0))="CHIUSA VERIFICATA"),"C dopo riesame",I174)</f>
        <v>DA COMPILARE</v>
      </c>
      <c r="M174" s="50" t="s">
        <v>566</v>
      </c>
    </row>
    <row r="175" spans="1:13" ht="72" customHeight="1">
      <c r="A175" s="49" t="s">
        <v>579</v>
      </c>
      <c r="B175" s="30" t="s">
        <v>52</v>
      </c>
      <c r="C175" s="30" t="s">
        <v>580</v>
      </c>
      <c r="D175" s="30" t="s">
        <v>234</v>
      </c>
      <c r="E175" s="38"/>
      <c r="F175" s="38"/>
      <c r="G175" s="39"/>
      <c r="H175" s="38"/>
      <c r="I175" s="30" t="str">
        <f>IF(E175="","DA COMPILARE",IF(AND(E175&lt;&gt;"C",E175&lt;&gt;"NC",E175&lt;&gt;"NV",E175&lt;&gt;"NA"),"ESITO NON VALIDO",IF(AND(E175="NA",INDEX(Catalogo!$F$8:$F$237,MATCH(A175,Catalogo!$A$8:$A$237,0))=0),"NA NON AMMESSO",IF(OR(LEN(TRIM(F175))=0,LEN(TRIM(H175))=0,G175=""),"INCOMPLETO",IF(NOT(ISNUMBER(G175)),"DATA NON VALIDA",IF(OR(G175&lt;=0,G175&gt;Anagrafica!$K$8),"DATA NON VALIDA",E175))))))</f>
        <v>DA COMPILARE</v>
      </c>
      <c r="J175" s="30" t="str">
        <f>IF(I175="C","Mantenere il requisito e ripetere il controllo quando necessario.",IF(I175="NA","Esclusione motivata: riesaminare se cambia il perimetro.",IF(I175="NC",INDEX(Catalogo!$H$8:$H$237,MATCH(A175,Catalogo!$A$8:$A$237,0)),IF(I175="NV","Accertamento necessario prima della funzione interessata. "&amp;INDEX(Catalogo!$H$8:$H$237,MATCH(A175,Catalogo!$A$8:$A$237,0)),IF(I175="DA COMPILARE","Eseguire il controllo; non presumere conformità.","Integrare/correggere esito, evidenza, data e verificatore. Nessun via libera.")))))</f>
        <v>Eseguire il controllo; non presumere conformità.</v>
      </c>
      <c r="K175" s="30" t="str">
        <f>IFERROR(HYPERLINK("#'Azioni'!A"&amp;(MATCH(A175,Azioni!$A$8:$A$237,0)+7),"Apri "&amp;A175),"Apri "&amp;A175)</f>
        <v>Apri A16-08</v>
      </c>
      <c r="L175" s="30" t="str">
        <f>IF(AND(OR(I175="NC",I175="NV"),INDEX(Azioni!$O$8:$O$237,MATCH(A175,Azioni!$A$8:$A$237,0))="CHIUSA VERIFICATA"),"C dopo riesame",I175)</f>
        <v>DA COMPILARE</v>
      </c>
      <c r="M175" s="50" t="s">
        <v>566</v>
      </c>
    </row>
    <row r="176" spans="1:13" ht="72" customHeight="1">
      <c r="A176" s="49" t="s">
        <v>581</v>
      </c>
      <c r="B176" s="30" t="s">
        <v>52</v>
      </c>
      <c r="C176" s="30" t="s">
        <v>582</v>
      </c>
      <c r="D176" s="30" t="s">
        <v>234</v>
      </c>
      <c r="E176" s="38"/>
      <c r="F176" s="38"/>
      <c r="G176" s="39"/>
      <c r="H176" s="38"/>
      <c r="I176" s="30" t="str">
        <f>IF(E176="","DA COMPILARE",IF(AND(E176&lt;&gt;"C",E176&lt;&gt;"NC",E176&lt;&gt;"NV",E176&lt;&gt;"NA"),"ESITO NON VALIDO",IF(AND(E176="NA",INDEX(Catalogo!$F$8:$F$237,MATCH(A176,Catalogo!$A$8:$A$237,0))=0),"NA NON AMMESSO",IF(OR(LEN(TRIM(F176))=0,LEN(TRIM(H176))=0,G176=""),"INCOMPLETO",IF(NOT(ISNUMBER(G176)),"DATA NON VALIDA",IF(OR(G176&lt;=0,G176&gt;Anagrafica!$K$8),"DATA NON VALIDA",E176))))))</f>
        <v>DA COMPILARE</v>
      </c>
      <c r="J176" s="30" t="str">
        <f>IF(I176="C","Mantenere il requisito e ripetere il controllo quando necessario.",IF(I176="NA","Esclusione motivata: riesaminare se cambia il perimetro.",IF(I176="NC",INDEX(Catalogo!$H$8:$H$237,MATCH(A176,Catalogo!$A$8:$A$237,0)),IF(I176="NV","Accertamento necessario prima della funzione interessata. "&amp;INDEX(Catalogo!$H$8:$H$237,MATCH(A176,Catalogo!$A$8:$A$237,0)),IF(I176="DA COMPILARE","Eseguire il controllo; non presumere conformità.","Integrare/correggere esito, evidenza, data e verificatore. Nessun via libera.")))))</f>
        <v>Eseguire il controllo; non presumere conformità.</v>
      </c>
      <c r="K176" s="30" t="str">
        <f>IFERROR(HYPERLINK("#'Azioni'!A"&amp;(MATCH(A176,Azioni!$A$8:$A$237,0)+7),"Apri "&amp;A176),"Apri "&amp;A176)</f>
        <v>Apri A16-09</v>
      </c>
      <c r="L176" s="30" t="str">
        <f>IF(AND(OR(I176="NC",I176="NV"),INDEX(Azioni!$O$8:$O$237,MATCH(A176,Azioni!$A$8:$A$237,0))="CHIUSA VERIFICATA"),"C dopo riesame",I176)</f>
        <v>DA COMPILARE</v>
      </c>
      <c r="M176" s="50" t="s">
        <v>566</v>
      </c>
    </row>
    <row r="177" spans="1:13" ht="72" customHeight="1">
      <c r="A177" s="49" t="s">
        <v>583</v>
      </c>
      <c r="B177" s="30" t="s">
        <v>52</v>
      </c>
      <c r="C177" s="30" t="s">
        <v>584</v>
      </c>
      <c r="D177" s="30" t="s">
        <v>234</v>
      </c>
      <c r="E177" s="38"/>
      <c r="F177" s="38"/>
      <c r="G177" s="39"/>
      <c r="H177" s="38"/>
      <c r="I177" s="30" t="str">
        <f>IF(E177="","DA COMPILARE",IF(AND(E177&lt;&gt;"C",E177&lt;&gt;"NC",E177&lt;&gt;"NV",E177&lt;&gt;"NA"),"ESITO NON VALIDO",IF(AND(E177="NA",INDEX(Catalogo!$F$8:$F$237,MATCH(A177,Catalogo!$A$8:$A$237,0))=0),"NA NON AMMESSO",IF(OR(LEN(TRIM(F177))=0,LEN(TRIM(H177))=0,G177=""),"INCOMPLETO",IF(NOT(ISNUMBER(G177)),"DATA NON VALIDA",IF(OR(G177&lt;=0,G177&gt;Anagrafica!$K$8),"DATA NON VALIDA",E177))))))</f>
        <v>DA COMPILARE</v>
      </c>
      <c r="J177" s="30" t="str">
        <f>IF(I177="C","Mantenere il requisito e ripetere il controllo quando necessario.",IF(I177="NA","Esclusione motivata: riesaminare se cambia il perimetro.",IF(I177="NC",INDEX(Catalogo!$H$8:$H$237,MATCH(A177,Catalogo!$A$8:$A$237,0)),IF(I177="NV","Accertamento necessario prima della funzione interessata. "&amp;INDEX(Catalogo!$H$8:$H$237,MATCH(A177,Catalogo!$A$8:$A$237,0)),IF(I177="DA COMPILARE","Eseguire il controllo; non presumere conformità.","Integrare/correggere esito, evidenza, data e verificatore. Nessun via libera.")))))</f>
        <v>Eseguire il controllo; non presumere conformità.</v>
      </c>
      <c r="K177" s="30" t="str">
        <f>IFERROR(HYPERLINK("#'Azioni'!A"&amp;(MATCH(A177,Azioni!$A$8:$A$237,0)+7),"Apri "&amp;A177),"Apri "&amp;A177)</f>
        <v>Apri A16-10</v>
      </c>
      <c r="L177" s="30" t="str">
        <f>IF(AND(OR(I177="NC",I177="NV"),INDEX(Azioni!$O$8:$O$237,MATCH(A177,Azioni!$A$8:$A$237,0))="CHIUSA VERIFICATA"),"C dopo riesame",I177)</f>
        <v>DA COMPILARE</v>
      </c>
      <c r="M177" s="50" t="s">
        <v>566</v>
      </c>
    </row>
    <row r="178" spans="1:13" ht="72" customHeight="1">
      <c r="A178" s="49" t="s">
        <v>585</v>
      </c>
      <c r="B178" s="30" t="s">
        <v>52</v>
      </c>
      <c r="C178" s="30" t="s">
        <v>586</v>
      </c>
      <c r="D178" s="30" t="s">
        <v>234</v>
      </c>
      <c r="E178" s="38"/>
      <c r="F178" s="38"/>
      <c r="G178" s="39"/>
      <c r="H178" s="38"/>
      <c r="I178" s="30" t="str">
        <f>IF(E178="","DA COMPILARE",IF(AND(E178&lt;&gt;"C",E178&lt;&gt;"NC",E178&lt;&gt;"NV",E178&lt;&gt;"NA"),"ESITO NON VALIDO",IF(AND(E178="NA",INDEX(Catalogo!$F$8:$F$237,MATCH(A178,Catalogo!$A$8:$A$237,0))=0),"NA NON AMMESSO",IF(OR(LEN(TRIM(F178))=0,LEN(TRIM(H178))=0,G178=""),"INCOMPLETO",IF(NOT(ISNUMBER(G178)),"DATA NON VALIDA",IF(OR(G178&lt;=0,G178&gt;Anagrafica!$K$8),"DATA NON VALIDA",E178))))))</f>
        <v>DA COMPILARE</v>
      </c>
      <c r="J178" s="30" t="str">
        <f>IF(I178="C","Mantenere il requisito e ripetere il controllo quando necessario.",IF(I178="NA","Esclusione motivata: riesaminare se cambia il perimetro.",IF(I178="NC",INDEX(Catalogo!$H$8:$H$237,MATCH(A178,Catalogo!$A$8:$A$237,0)),IF(I178="NV","Accertamento necessario prima della funzione interessata. "&amp;INDEX(Catalogo!$H$8:$H$237,MATCH(A178,Catalogo!$A$8:$A$237,0)),IF(I178="DA COMPILARE","Eseguire il controllo; non presumere conformità.","Integrare/correggere esito, evidenza, data e verificatore. Nessun via libera.")))))</f>
        <v>Eseguire il controllo; non presumere conformità.</v>
      </c>
      <c r="K178" s="30" t="str">
        <f>IFERROR(HYPERLINK("#'Azioni'!A"&amp;(MATCH(A178,Azioni!$A$8:$A$237,0)+7),"Apri "&amp;A178),"Apri "&amp;A178)</f>
        <v>Apri A16-11</v>
      </c>
      <c r="L178" s="30" t="str">
        <f>IF(AND(OR(I178="NC",I178="NV"),INDEX(Azioni!$O$8:$O$237,MATCH(A178,Azioni!$A$8:$A$237,0))="CHIUSA VERIFICATA"),"C dopo riesame",I178)</f>
        <v>DA COMPILARE</v>
      </c>
      <c r="M178" s="50" t="s">
        <v>587</v>
      </c>
    </row>
    <row r="179" spans="1:13" ht="72" customHeight="1">
      <c r="A179" s="49" t="s">
        <v>588</v>
      </c>
      <c r="B179" s="30" t="s">
        <v>52</v>
      </c>
      <c r="C179" s="30" t="s">
        <v>589</v>
      </c>
      <c r="D179" s="30" t="s">
        <v>234</v>
      </c>
      <c r="E179" s="38"/>
      <c r="F179" s="38"/>
      <c r="G179" s="39"/>
      <c r="H179" s="38"/>
      <c r="I179" s="30" t="str">
        <f>IF(E179="","DA COMPILARE",IF(AND(E179&lt;&gt;"C",E179&lt;&gt;"NC",E179&lt;&gt;"NV",E179&lt;&gt;"NA"),"ESITO NON VALIDO",IF(AND(E179="NA",INDEX(Catalogo!$F$8:$F$237,MATCH(A179,Catalogo!$A$8:$A$237,0))=0),"NA NON AMMESSO",IF(OR(LEN(TRIM(F179))=0,LEN(TRIM(H179))=0,G179=""),"INCOMPLETO",IF(NOT(ISNUMBER(G179)),"DATA NON VALIDA",IF(OR(G179&lt;=0,G179&gt;Anagrafica!$K$8),"DATA NON VALIDA",E179))))))</f>
        <v>DA COMPILARE</v>
      </c>
      <c r="J179" s="30" t="str">
        <f>IF(I179="C","Mantenere il requisito e ripetere il controllo quando necessario.",IF(I179="NA","Esclusione motivata: riesaminare se cambia il perimetro.",IF(I179="NC",INDEX(Catalogo!$H$8:$H$237,MATCH(A179,Catalogo!$A$8:$A$237,0)),IF(I179="NV","Accertamento necessario prima della funzione interessata. "&amp;INDEX(Catalogo!$H$8:$H$237,MATCH(A179,Catalogo!$A$8:$A$237,0)),IF(I179="DA COMPILARE","Eseguire il controllo; non presumere conformità.","Integrare/correggere esito, evidenza, data e verificatore. Nessun via libera.")))))</f>
        <v>Eseguire il controllo; non presumere conformità.</v>
      </c>
      <c r="K179" s="30" t="str">
        <f>IFERROR(HYPERLINK("#'Azioni'!A"&amp;(MATCH(A179,Azioni!$A$8:$A$237,0)+7),"Apri "&amp;A179),"Apri "&amp;A179)</f>
        <v>Apri A16-12</v>
      </c>
      <c r="L179" s="30" t="str">
        <f>IF(AND(OR(I179="NC",I179="NV"),INDEX(Azioni!$O$8:$O$237,MATCH(A179,Azioni!$A$8:$A$237,0))="CHIUSA VERIFICATA"),"C dopo riesame",I179)</f>
        <v>DA COMPILARE</v>
      </c>
      <c r="M179" s="50" t="s">
        <v>587</v>
      </c>
    </row>
    <row r="180" spans="1:13" ht="72" customHeight="1">
      <c r="A180" s="49" t="s">
        <v>590</v>
      </c>
      <c r="B180" s="30" t="s">
        <v>54</v>
      </c>
      <c r="C180" s="30" t="s">
        <v>591</v>
      </c>
      <c r="D180" s="30" t="s">
        <v>234</v>
      </c>
      <c r="E180" s="38"/>
      <c r="F180" s="38"/>
      <c r="G180" s="39"/>
      <c r="H180" s="38"/>
      <c r="I180" s="30" t="str">
        <f>IF(E180="","DA COMPILARE",IF(AND(E180&lt;&gt;"C",E180&lt;&gt;"NC",E180&lt;&gt;"NV",E180&lt;&gt;"NA"),"ESITO NON VALIDO",IF(AND(E180="NA",INDEX(Catalogo!$F$8:$F$237,MATCH(A180,Catalogo!$A$8:$A$237,0))=0),"NA NON AMMESSO",IF(OR(LEN(TRIM(F180))=0,LEN(TRIM(H180))=0,G180=""),"INCOMPLETO",IF(NOT(ISNUMBER(G180)),"DATA NON VALIDA",IF(OR(G180&lt;=0,G180&gt;Anagrafica!$K$8),"DATA NON VALIDA",E180))))))</f>
        <v>DA COMPILARE</v>
      </c>
      <c r="J180" s="30" t="str">
        <f>IF(I180="C","Mantenere il requisito e ripetere il controllo quando necessario.",IF(I180="NA","Esclusione motivata: riesaminare se cambia il perimetro.",IF(I180="NC",INDEX(Catalogo!$H$8:$H$237,MATCH(A180,Catalogo!$A$8:$A$237,0)),IF(I180="NV","Accertamento necessario prima della funzione interessata. "&amp;INDEX(Catalogo!$H$8:$H$237,MATCH(A180,Catalogo!$A$8:$A$237,0)),IF(I180="DA COMPILARE","Eseguire il controllo; non presumere conformità.","Integrare/correggere esito, evidenza, data e verificatore. Nessun via libera.")))))</f>
        <v>Eseguire il controllo; non presumere conformità.</v>
      </c>
      <c r="K180" s="30" t="str">
        <f>IFERROR(HYPERLINK("#'Azioni'!A"&amp;(MATCH(A180,Azioni!$A$8:$A$237,0)+7),"Apri "&amp;A180),"Apri "&amp;A180)</f>
        <v>Apri A17-01</v>
      </c>
      <c r="L180" s="30" t="str">
        <f>IF(AND(OR(I180="NC",I180="NV"),INDEX(Azioni!$O$8:$O$237,MATCH(A180,Azioni!$A$8:$A$237,0))="CHIUSA VERIFICATA"),"C dopo riesame",I180)</f>
        <v>DA COMPILARE</v>
      </c>
      <c r="M180" s="50" t="s">
        <v>592</v>
      </c>
    </row>
    <row r="181" spans="1:13" ht="72" customHeight="1">
      <c r="A181" s="49" t="s">
        <v>593</v>
      </c>
      <c r="B181" s="30" t="s">
        <v>54</v>
      </c>
      <c r="C181" s="30" t="s">
        <v>594</v>
      </c>
      <c r="D181" s="30" t="s">
        <v>234</v>
      </c>
      <c r="E181" s="38"/>
      <c r="F181" s="38"/>
      <c r="G181" s="39"/>
      <c r="H181" s="38"/>
      <c r="I181" s="30" t="str">
        <f>IF(E181="","DA COMPILARE",IF(AND(E181&lt;&gt;"C",E181&lt;&gt;"NC",E181&lt;&gt;"NV",E181&lt;&gt;"NA"),"ESITO NON VALIDO",IF(AND(E181="NA",INDEX(Catalogo!$F$8:$F$237,MATCH(A181,Catalogo!$A$8:$A$237,0))=0),"NA NON AMMESSO",IF(OR(LEN(TRIM(F181))=0,LEN(TRIM(H181))=0,G181=""),"INCOMPLETO",IF(NOT(ISNUMBER(G181)),"DATA NON VALIDA",IF(OR(G181&lt;=0,G181&gt;Anagrafica!$K$8),"DATA NON VALIDA",E181))))))</f>
        <v>DA COMPILARE</v>
      </c>
      <c r="J181" s="30" t="str">
        <f>IF(I181="C","Mantenere il requisito e ripetere il controllo quando necessario.",IF(I181="NA","Esclusione motivata: riesaminare se cambia il perimetro.",IF(I181="NC",INDEX(Catalogo!$H$8:$H$237,MATCH(A181,Catalogo!$A$8:$A$237,0)),IF(I181="NV","Accertamento necessario prima della funzione interessata. "&amp;INDEX(Catalogo!$H$8:$H$237,MATCH(A181,Catalogo!$A$8:$A$237,0)),IF(I181="DA COMPILARE","Eseguire il controllo; non presumere conformità.","Integrare/correggere esito, evidenza, data e verificatore. Nessun via libera.")))))</f>
        <v>Eseguire il controllo; non presumere conformità.</v>
      </c>
      <c r="K181" s="30" t="str">
        <f>IFERROR(HYPERLINK("#'Azioni'!A"&amp;(MATCH(A181,Azioni!$A$8:$A$237,0)+7),"Apri "&amp;A181),"Apri "&amp;A181)</f>
        <v>Apri A17-02</v>
      </c>
      <c r="L181" s="30" t="str">
        <f>IF(AND(OR(I181="NC",I181="NV"),INDEX(Azioni!$O$8:$O$237,MATCH(A181,Azioni!$A$8:$A$237,0))="CHIUSA VERIFICATA"),"C dopo riesame",I181)</f>
        <v>DA COMPILARE</v>
      </c>
      <c r="M181" s="50" t="s">
        <v>595</v>
      </c>
    </row>
    <row r="182" spans="1:13" ht="72" customHeight="1">
      <c r="A182" s="49" t="s">
        <v>596</v>
      </c>
      <c r="B182" s="30" t="s">
        <v>54</v>
      </c>
      <c r="C182" s="30" t="s">
        <v>597</v>
      </c>
      <c r="D182" s="30" t="s">
        <v>234</v>
      </c>
      <c r="E182" s="38"/>
      <c r="F182" s="38"/>
      <c r="G182" s="39"/>
      <c r="H182" s="38"/>
      <c r="I182" s="30" t="str">
        <f>IF(E182="","DA COMPILARE",IF(AND(E182&lt;&gt;"C",E182&lt;&gt;"NC",E182&lt;&gt;"NV",E182&lt;&gt;"NA"),"ESITO NON VALIDO",IF(AND(E182="NA",INDEX(Catalogo!$F$8:$F$237,MATCH(A182,Catalogo!$A$8:$A$237,0))=0),"NA NON AMMESSO",IF(OR(LEN(TRIM(F182))=0,LEN(TRIM(H182))=0,G182=""),"INCOMPLETO",IF(NOT(ISNUMBER(G182)),"DATA NON VALIDA",IF(OR(G182&lt;=0,G182&gt;Anagrafica!$K$8),"DATA NON VALIDA",E182))))))</f>
        <v>DA COMPILARE</v>
      </c>
      <c r="J182" s="30" t="str">
        <f>IF(I182="C","Mantenere il requisito e ripetere il controllo quando necessario.",IF(I182="NA","Esclusione motivata: riesaminare se cambia il perimetro.",IF(I182="NC",INDEX(Catalogo!$H$8:$H$237,MATCH(A182,Catalogo!$A$8:$A$237,0)),IF(I182="NV","Accertamento necessario prima della funzione interessata. "&amp;INDEX(Catalogo!$H$8:$H$237,MATCH(A182,Catalogo!$A$8:$A$237,0)),IF(I182="DA COMPILARE","Eseguire il controllo; non presumere conformità.","Integrare/correggere esito, evidenza, data e verificatore. Nessun via libera.")))))</f>
        <v>Eseguire il controllo; non presumere conformità.</v>
      </c>
      <c r="K182" s="30" t="str">
        <f>IFERROR(HYPERLINK("#'Azioni'!A"&amp;(MATCH(A182,Azioni!$A$8:$A$237,0)+7),"Apri "&amp;A182),"Apri "&amp;A182)</f>
        <v>Apri A17-03</v>
      </c>
      <c r="L182" s="30" t="str">
        <f>IF(AND(OR(I182="NC",I182="NV"),INDEX(Azioni!$O$8:$O$237,MATCH(A182,Azioni!$A$8:$A$237,0))="CHIUSA VERIFICATA"),"C dopo riesame",I182)</f>
        <v>DA COMPILARE</v>
      </c>
      <c r="M182" s="50" t="s">
        <v>595</v>
      </c>
    </row>
    <row r="183" spans="1:13" ht="72" customHeight="1">
      <c r="A183" s="49" t="s">
        <v>598</v>
      </c>
      <c r="B183" s="30" t="s">
        <v>54</v>
      </c>
      <c r="C183" s="30" t="s">
        <v>599</v>
      </c>
      <c r="D183" s="30" t="s">
        <v>234</v>
      </c>
      <c r="E183" s="38"/>
      <c r="F183" s="38"/>
      <c r="G183" s="39"/>
      <c r="H183" s="38"/>
      <c r="I183" s="30" t="str">
        <f>IF(E183="","DA COMPILARE",IF(AND(E183&lt;&gt;"C",E183&lt;&gt;"NC",E183&lt;&gt;"NV",E183&lt;&gt;"NA"),"ESITO NON VALIDO",IF(AND(E183="NA",INDEX(Catalogo!$F$8:$F$237,MATCH(A183,Catalogo!$A$8:$A$237,0))=0),"NA NON AMMESSO",IF(OR(LEN(TRIM(F183))=0,LEN(TRIM(H183))=0,G183=""),"INCOMPLETO",IF(NOT(ISNUMBER(G183)),"DATA NON VALIDA",IF(OR(G183&lt;=0,G183&gt;Anagrafica!$K$8),"DATA NON VALIDA",E183))))))</f>
        <v>DA COMPILARE</v>
      </c>
      <c r="J183" s="30" t="str">
        <f>IF(I183="C","Mantenere il requisito e ripetere il controllo quando necessario.",IF(I183="NA","Esclusione motivata: riesaminare se cambia il perimetro.",IF(I183="NC",INDEX(Catalogo!$H$8:$H$237,MATCH(A183,Catalogo!$A$8:$A$237,0)),IF(I183="NV","Accertamento necessario prima della funzione interessata. "&amp;INDEX(Catalogo!$H$8:$H$237,MATCH(A183,Catalogo!$A$8:$A$237,0)),IF(I183="DA COMPILARE","Eseguire il controllo; non presumere conformità.","Integrare/correggere esito, evidenza, data e verificatore. Nessun via libera.")))))</f>
        <v>Eseguire il controllo; non presumere conformità.</v>
      </c>
      <c r="K183" s="30" t="str">
        <f>IFERROR(HYPERLINK("#'Azioni'!A"&amp;(MATCH(A183,Azioni!$A$8:$A$237,0)+7),"Apri "&amp;A183),"Apri "&amp;A183)</f>
        <v>Apri A17-04</v>
      </c>
      <c r="L183" s="30" t="str">
        <f>IF(AND(OR(I183="NC",I183="NV"),INDEX(Azioni!$O$8:$O$237,MATCH(A183,Azioni!$A$8:$A$237,0))="CHIUSA VERIFICATA"),"C dopo riesame",I183)</f>
        <v>DA COMPILARE</v>
      </c>
      <c r="M183" s="50" t="s">
        <v>595</v>
      </c>
    </row>
    <row r="184" spans="1:13" ht="72" customHeight="1">
      <c r="A184" s="49" t="s">
        <v>600</v>
      </c>
      <c r="B184" s="30" t="s">
        <v>54</v>
      </c>
      <c r="C184" s="30" t="s">
        <v>601</v>
      </c>
      <c r="D184" s="30" t="s">
        <v>234</v>
      </c>
      <c r="E184" s="38"/>
      <c r="F184" s="38"/>
      <c r="G184" s="39"/>
      <c r="H184" s="38"/>
      <c r="I184" s="30" t="str">
        <f>IF(E184="","DA COMPILARE",IF(AND(E184&lt;&gt;"C",E184&lt;&gt;"NC",E184&lt;&gt;"NV",E184&lt;&gt;"NA"),"ESITO NON VALIDO",IF(AND(E184="NA",INDEX(Catalogo!$F$8:$F$237,MATCH(A184,Catalogo!$A$8:$A$237,0))=0),"NA NON AMMESSO",IF(OR(LEN(TRIM(F184))=0,LEN(TRIM(H184))=0,G184=""),"INCOMPLETO",IF(NOT(ISNUMBER(G184)),"DATA NON VALIDA",IF(OR(G184&lt;=0,G184&gt;Anagrafica!$K$8),"DATA NON VALIDA",E184))))))</f>
        <v>DA COMPILARE</v>
      </c>
      <c r="J184" s="30" t="str">
        <f>IF(I184="C","Mantenere il requisito e ripetere il controllo quando necessario.",IF(I184="NA","Esclusione motivata: riesaminare se cambia il perimetro.",IF(I184="NC",INDEX(Catalogo!$H$8:$H$237,MATCH(A184,Catalogo!$A$8:$A$237,0)),IF(I184="NV","Accertamento necessario prima della funzione interessata. "&amp;INDEX(Catalogo!$H$8:$H$237,MATCH(A184,Catalogo!$A$8:$A$237,0)),IF(I184="DA COMPILARE","Eseguire il controllo; non presumere conformità.","Integrare/correggere esito, evidenza, data e verificatore. Nessun via libera.")))))</f>
        <v>Eseguire il controllo; non presumere conformità.</v>
      </c>
      <c r="K184" s="30" t="str">
        <f>IFERROR(HYPERLINK("#'Azioni'!A"&amp;(MATCH(A184,Azioni!$A$8:$A$237,0)+7),"Apri "&amp;A184),"Apri "&amp;A184)</f>
        <v>Apri A17-05</v>
      </c>
      <c r="L184" s="30" t="str">
        <f>IF(AND(OR(I184="NC",I184="NV"),INDEX(Azioni!$O$8:$O$237,MATCH(A184,Azioni!$A$8:$A$237,0))="CHIUSA VERIFICATA"),"C dopo riesame",I184)</f>
        <v>DA COMPILARE</v>
      </c>
      <c r="M184" s="50" t="s">
        <v>595</v>
      </c>
    </row>
    <row r="185" spans="1:13" ht="72" customHeight="1">
      <c r="A185" s="49" t="s">
        <v>602</v>
      </c>
      <c r="B185" s="30" t="s">
        <v>54</v>
      </c>
      <c r="C185" s="30" t="s">
        <v>603</v>
      </c>
      <c r="D185" s="30" t="s">
        <v>234</v>
      </c>
      <c r="E185" s="38"/>
      <c r="F185" s="38"/>
      <c r="G185" s="39"/>
      <c r="H185" s="38"/>
      <c r="I185" s="30" t="str">
        <f>IF(E185="","DA COMPILARE",IF(AND(E185&lt;&gt;"C",E185&lt;&gt;"NC",E185&lt;&gt;"NV",E185&lt;&gt;"NA"),"ESITO NON VALIDO",IF(AND(E185="NA",INDEX(Catalogo!$F$8:$F$237,MATCH(A185,Catalogo!$A$8:$A$237,0))=0),"NA NON AMMESSO",IF(OR(LEN(TRIM(F185))=0,LEN(TRIM(H185))=0,G185=""),"INCOMPLETO",IF(NOT(ISNUMBER(G185)),"DATA NON VALIDA",IF(OR(G185&lt;=0,G185&gt;Anagrafica!$K$8),"DATA NON VALIDA",E185))))))</f>
        <v>DA COMPILARE</v>
      </c>
      <c r="J185" s="30" t="str">
        <f>IF(I185="C","Mantenere il requisito e ripetere il controllo quando necessario.",IF(I185="NA","Esclusione motivata: riesaminare se cambia il perimetro.",IF(I185="NC",INDEX(Catalogo!$H$8:$H$237,MATCH(A185,Catalogo!$A$8:$A$237,0)),IF(I185="NV","Accertamento necessario prima della funzione interessata. "&amp;INDEX(Catalogo!$H$8:$H$237,MATCH(A185,Catalogo!$A$8:$A$237,0)),IF(I185="DA COMPILARE","Eseguire il controllo; non presumere conformità.","Integrare/correggere esito, evidenza, data e verificatore. Nessun via libera.")))))</f>
        <v>Eseguire il controllo; non presumere conformità.</v>
      </c>
      <c r="K185" s="30" t="str">
        <f>IFERROR(HYPERLINK("#'Azioni'!A"&amp;(MATCH(A185,Azioni!$A$8:$A$237,0)+7),"Apri "&amp;A185),"Apri "&amp;A185)</f>
        <v>Apri A17-06</v>
      </c>
      <c r="L185" s="30" t="str">
        <f>IF(AND(OR(I185="NC",I185="NV"),INDEX(Azioni!$O$8:$O$237,MATCH(A185,Azioni!$A$8:$A$237,0))="CHIUSA VERIFICATA"),"C dopo riesame",I185)</f>
        <v>DA COMPILARE</v>
      </c>
      <c r="M185" s="50" t="s">
        <v>604</v>
      </c>
    </row>
    <row r="186" spans="1:13" ht="72" customHeight="1">
      <c r="A186" s="49" t="s">
        <v>605</v>
      </c>
      <c r="B186" s="30" t="s">
        <v>56</v>
      </c>
      <c r="C186" s="30" t="s">
        <v>606</v>
      </c>
      <c r="D186" s="30" t="s">
        <v>234</v>
      </c>
      <c r="E186" s="38"/>
      <c r="F186" s="38"/>
      <c r="G186" s="39"/>
      <c r="H186" s="38"/>
      <c r="I186" s="30" t="str">
        <f>IF(E186="","DA COMPILARE",IF(AND(E186&lt;&gt;"C",E186&lt;&gt;"NC",E186&lt;&gt;"NV",E186&lt;&gt;"NA"),"ESITO NON VALIDO",IF(AND(E186="NA",INDEX(Catalogo!$F$8:$F$237,MATCH(A186,Catalogo!$A$8:$A$237,0))=0),"NA NON AMMESSO",IF(OR(LEN(TRIM(F186))=0,LEN(TRIM(H186))=0,G186=""),"INCOMPLETO",IF(NOT(ISNUMBER(G186)),"DATA NON VALIDA",IF(OR(G186&lt;=0,G186&gt;Anagrafica!$K$8),"DATA NON VALIDA",E186))))))</f>
        <v>DA COMPILARE</v>
      </c>
      <c r="J186" s="30" t="str">
        <f>IF(I186="C","Mantenere il requisito e ripetere il controllo quando necessario.",IF(I186="NA","Esclusione motivata: riesaminare se cambia il perimetro.",IF(I186="NC",INDEX(Catalogo!$H$8:$H$237,MATCH(A186,Catalogo!$A$8:$A$237,0)),IF(I186="NV","Accertamento necessario prima della funzione interessata. "&amp;INDEX(Catalogo!$H$8:$H$237,MATCH(A186,Catalogo!$A$8:$A$237,0)),IF(I186="DA COMPILARE","Eseguire il controllo; non presumere conformità.","Integrare/correggere esito, evidenza, data e verificatore. Nessun via libera.")))))</f>
        <v>Eseguire il controllo; non presumere conformità.</v>
      </c>
      <c r="K186" s="30" t="str">
        <f>IFERROR(HYPERLINK("#'Azioni'!A"&amp;(MATCH(A186,Azioni!$A$8:$A$237,0)+7),"Apri "&amp;A186),"Apri "&amp;A186)</f>
        <v>Apri A18-01</v>
      </c>
      <c r="L186" s="30" t="str">
        <f>IF(AND(OR(I186="NC",I186="NV"),INDEX(Azioni!$O$8:$O$237,MATCH(A186,Azioni!$A$8:$A$237,0))="CHIUSA VERIFICATA"),"C dopo riesame",I186)</f>
        <v>DA COMPILARE</v>
      </c>
      <c r="M186" s="50" t="s">
        <v>607</v>
      </c>
    </row>
    <row r="187" spans="1:13" ht="72" customHeight="1">
      <c r="A187" s="49" t="s">
        <v>608</v>
      </c>
      <c r="B187" s="30" t="s">
        <v>56</v>
      </c>
      <c r="C187" s="30" t="s">
        <v>609</v>
      </c>
      <c r="D187" s="30" t="s">
        <v>234</v>
      </c>
      <c r="E187" s="38"/>
      <c r="F187" s="38"/>
      <c r="G187" s="39"/>
      <c r="H187" s="38"/>
      <c r="I187" s="30" t="str">
        <f>IF(E187="","DA COMPILARE",IF(AND(E187&lt;&gt;"C",E187&lt;&gt;"NC",E187&lt;&gt;"NV",E187&lt;&gt;"NA"),"ESITO NON VALIDO",IF(AND(E187="NA",INDEX(Catalogo!$F$8:$F$237,MATCH(A187,Catalogo!$A$8:$A$237,0))=0),"NA NON AMMESSO",IF(OR(LEN(TRIM(F187))=0,LEN(TRIM(H187))=0,G187=""),"INCOMPLETO",IF(NOT(ISNUMBER(G187)),"DATA NON VALIDA",IF(OR(G187&lt;=0,G187&gt;Anagrafica!$K$8),"DATA NON VALIDA",E187))))))</f>
        <v>DA COMPILARE</v>
      </c>
      <c r="J187" s="30" t="str">
        <f>IF(I187="C","Mantenere il requisito e ripetere il controllo quando necessario.",IF(I187="NA","Esclusione motivata: riesaminare se cambia il perimetro.",IF(I187="NC",INDEX(Catalogo!$H$8:$H$237,MATCH(A187,Catalogo!$A$8:$A$237,0)),IF(I187="NV","Accertamento necessario prima della funzione interessata. "&amp;INDEX(Catalogo!$H$8:$H$237,MATCH(A187,Catalogo!$A$8:$A$237,0)),IF(I187="DA COMPILARE","Eseguire il controllo; non presumere conformità.","Integrare/correggere esito, evidenza, data e verificatore. Nessun via libera.")))))</f>
        <v>Eseguire il controllo; non presumere conformità.</v>
      </c>
      <c r="K187" s="30" t="str">
        <f>IFERROR(HYPERLINK("#'Azioni'!A"&amp;(MATCH(A187,Azioni!$A$8:$A$237,0)+7),"Apri "&amp;A187),"Apri "&amp;A187)</f>
        <v>Apri A18-02</v>
      </c>
      <c r="L187" s="30" t="str">
        <f>IF(AND(OR(I187="NC",I187="NV"),INDEX(Azioni!$O$8:$O$237,MATCH(A187,Azioni!$A$8:$A$237,0))="CHIUSA VERIFICATA"),"C dopo riesame",I187)</f>
        <v>DA COMPILARE</v>
      </c>
      <c r="M187" s="50" t="s">
        <v>607</v>
      </c>
    </row>
    <row r="188" spans="1:13" ht="72" customHeight="1">
      <c r="A188" s="49" t="s">
        <v>610</v>
      </c>
      <c r="B188" s="30" t="s">
        <v>56</v>
      </c>
      <c r="C188" s="30" t="s">
        <v>611</v>
      </c>
      <c r="D188" s="30" t="s">
        <v>234</v>
      </c>
      <c r="E188" s="38"/>
      <c r="F188" s="38"/>
      <c r="G188" s="39"/>
      <c r="H188" s="38"/>
      <c r="I188" s="30" t="str">
        <f>IF(E188="","DA COMPILARE",IF(AND(E188&lt;&gt;"C",E188&lt;&gt;"NC",E188&lt;&gt;"NV",E188&lt;&gt;"NA"),"ESITO NON VALIDO",IF(AND(E188="NA",INDEX(Catalogo!$F$8:$F$237,MATCH(A188,Catalogo!$A$8:$A$237,0))=0),"NA NON AMMESSO",IF(OR(LEN(TRIM(F188))=0,LEN(TRIM(H188))=0,G188=""),"INCOMPLETO",IF(NOT(ISNUMBER(G188)),"DATA NON VALIDA",IF(OR(G188&lt;=0,G188&gt;Anagrafica!$K$8),"DATA NON VALIDA",E188))))))</f>
        <v>DA COMPILARE</v>
      </c>
      <c r="J188" s="30" t="str">
        <f>IF(I188="C","Mantenere il requisito e ripetere il controllo quando necessario.",IF(I188="NA","Esclusione motivata: riesaminare se cambia il perimetro.",IF(I188="NC",INDEX(Catalogo!$H$8:$H$237,MATCH(A188,Catalogo!$A$8:$A$237,0)),IF(I188="NV","Accertamento necessario prima della funzione interessata. "&amp;INDEX(Catalogo!$H$8:$H$237,MATCH(A188,Catalogo!$A$8:$A$237,0)),IF(I188="DA COMPILARE","Eseguire il controllo; non presumere conformità.","Integrare/correggere esito, evidenza, data e verificatore. Nessun via libera.")))))</f>
        <v>Eseguire il controllo; non presumere conformità.</v>
      </c>
      <c r="K188" s="30" t="str">
        <f>IFERROR(HYPERLINK("#'Azioni'!A"&amp;(MATCH(A188,Azioni!$A$8:$A$237,0)+7),"Apri "&amp;A188),"Apri "&amp;A188)</f>
        <v>Apri A18-03</v>
      </c>
      <c r="L188" s="30" t="str">
        <f>IF(AND(OR(I188="NC",I188="NV"),INDEX(Azioni!$O$8:$O$237,MATCH(A188,Azioni!$A$8:$A$237,0))="CHIUSA VERIFICATA"),"C dopo riesame",I188)</f>
        <v>DA COMPILARE</v>
      </c>
      <c r="M188" s="50" t="s">
        <v>607</v>
      </c>
    </row>
    <row r="189" spans="1:13" ht="72" customHeight="1">
      <c r="A189" s="49" t="s">
        <v>612</v>
      </c>
      <c r="B189" s="30" t="s">
        <v>56</v>
      </c>
      <c r="C189" s="30" t="s">
        <v>613</v>
      </c>
      <c r="D189" s="30" t="s">
        <v>234</v>
      </c>
      <c r="E189" s="38"/>
      <c r="F189" s="38"/>
      <c r="G189" s="39"/>
      <c r="H189" s="38"/>
      <c r="I189" s="30" t="str">
        <f>IF(E189="","DA COMPILARE",IF(AND(E189&lt;&gt;"C",E189&lt;&gt;"NC",E189&lt;&gt;"NV",E189&lt;&gt;"NA"),"ESITO NON VALIDO",IF(AND(E189="NA",INDEX(Catalogo!$F$8:$F$237,MATCH(A189,Catalogo!$A$8:$A$237,0))=0),"NA NON AMMESSO",IF(OR(LEN(TRIM(F189))=0,LEN(TRIM(H189))=0,G189=""),"INCOMPLETO",IF(NOT(ISNUMBER(G189)),"DATA NON VALIDA",IF(OR(G189&lt;=0,G189&gt;Anagrafica!$K$8),"DATA NON VALIDA",E189))))))</f>
        <v>DA COMPILARE</v>
      </c>
      <c r="J189" s="30" t="str">
        <f>IF(I189="C","Mantenere il requisito e ripetere il controllo quando necessario.",IF(I189="NA","Esclusione motivata: riesaminare se cambia il perimetro.",IF(I189="NC",INDEX(Catalogo!$H$8:$H$237,MATCH(A189,Catalogo!$A$8:$A$237,0)),IF(I189="NV","Accertamento necessario prima della funzione interessata. "&amp;INDEX(Catalogo!$H$8:$H$237,MATCH(A189,Catalogo!$A$8:$A$237,0)),IF(I189="DA COMPILARE","Eseguire il controllo; non presumere conformità.","Integrare/correggere esito, evidenza, data e verificatore. Nessun via libera.")))))</f>
        <v>Eseguire il controllo; non presumere conformità.</v>
      </c>
      <c r="K189" s="30" t="str">
        <f>IFERROR(HYPERLINK("#'Azioni'!A"&amp;(MATCH(A189,Azioni!$A$8:$A$237,0)+7),"Apri "&amp;A189),"Apri "&amp;A189)</f>
        <v>Apri A18-04</v>
      </c>
      <c r="L189" s="30" t="str">
        <f>IF(AND(OR(I189="NC",I189="NV"),INDEX(Azioni!$O$8:$O$237,MATCH(A189,Azioni!$A$8:$A$237,0))="CHIUSA VERIFICATA"),"C dopo riesame",I189)</f>
        <v>DA COMPILARE</v>
      </c>
      <c r="M189" s="50" t="s">
        <v>607</v>
      </c>
    </row>
    <row r="190" spans="1:13" ht="72" customHeight="1">
      <c r="A190" s="49" t="s">
        <v>614</v>
      </c>
      <c r="B190" s="30" t="s">
        <v>56</v>
      </c>
      <c r="C190" s="30" t="s">
        <v>615</v>
      </c>
      <c r="D190" s="30" t="s">
        <v>234</v>
      </c>
      <c r="E190" s="38"/>
      <c r="F190" s="38"/>
      <c r="G190" s="39"/>
      <c r="H190" s="38"/>
      <c r="I190" s="30" t="str">
        <f>IF(E190="","DA COMPILARE",IF(AND(E190&lt;&gt;"C",E190&lt;&gt;"NC",E190&lt;&gt;"NV",E190&lt;&gt;"NA"),"ESITO NON VALIDO",IF(AND(E190="NA",INDEX(Catalogo!$F$8:$F$237,MATCH(A190,Catalogo!$A$8:$A$237,0))=0),"NA NON AMMESSO",IF(OR(LEN(TRIM(F190))=0,LEN(TRIM(H190))=0,G190=""),"INCOMPLETO",IF(NOT(ISNUMBER(G190)),"DATA NON VALIDA",IF(OR(G190&lt;=0,G190&gt;Anagrafica!$K$8),"DATA NON VALIDA",E190))))))</f>
        <v>DA COMPILARE</v>
      </c>
      <c r="J190" s="30" t="str">
        <f>IF(I190="C","Mantenere il requisito e ripetere il controllo quando necessario.",IF(I190="NA","Esclusione motivata: riesaminare se cambia il perimetro.",IF(I190="NC",INDEX(Catalogo!$H$8:$H$237,MATCH(A190,Catalogo!$A$8:$A$237,0)),IF(I190="NV","Accertamento necessario prima della funzione interessata. "&amp;INDEX(Catalogo!$H$8:$H$237,MATCH(A190,Catalogo!$A$8:$A$237,0)),IF(I190="DA COMPILARE","Eseguire il controllo; non presumere conformità.","Integrare/correggere esito, evidenza, data e verificatore. Nessun via libera.")))))</f>
        <v>Eseguire il controllo; non presumere conformità.</v>
      </c>
      <c r="K190" s="30" t="str">
        <f>IFERROR(HYPERLINK("#'Azioni'!A"&amp;(MATCH(A190,Azioni!$A$8:$A$237,0)+7),"Apri "&amp;A190),"Apri "&amp;A190)</f>
        <v>Apri A18-05</v>
      </c>
      <c r="L190" s="30" t="str">
        <f>IF(AND(OR(I190="NC",I190="NV"),INDEX(Azioni!$O$8:$O$237,MATCH(A190,Azioni!$A$8:$A$237,0))="CHIUSA VERIFICATA"),"C dopo riesame",I190)</f>
        <v>DA COMPILARE</v>
      </c>
      <c r="M190" s="50" t="s">
        <v>607</v>
      </c>
    </row>
    <row r="191" spans="1:13" ht="72" customHeight="1">
      <c r="A191" s="49" t="s">
        <v>616</v>
      </c>
      <c r="B191" s="30" t="s">
        <v>56</v>
      </c>
      <c r="C191" s="30" t="s">
        <v>617</v>
      </c>
      <c r="D191" s="30" t="s">
        <v>234</v>
      </c>
      <c r="E191" s="38"/>
      <c r="F191" s="38"/>
      <c r="G191" s="39"/>
      <c r="H191" s="38"/>
      <c r="I191" s="30" t="str">
        <f>IF(E191="","DA COMPILARE",IF(AND(E191&lt;&gt;"C",E191&lt;&gt;"NC",E191&lt;&gt;"NV",E191&lt;&gt;"NA"),"ESITO NON VALIDO",IF(AND(E191="NA",INDEX(Catalogo!$F$8:$F$237,MATCH(A191,Catalogo!$A$8:$A$237,0))=0),"NA NON AMMESSO",IF(OR(LEN(TRIM(F191))=0,LEN(TRIM(H191))=0,G191=""),"INCOMPLETO",IF(NOT(ISNUMBER(G191)),"DATA NON VALIDA",IF(OR(G191&lt;=0,G191&gt;Anagrafica!$K$8),"DATA NON VALIDA",E191))))))</f>
        <v>DA COMPILARE</v>
      </c>
      <c r="J191" s="30" t="str">
        <f>IF(I191="C","Mantenere il requisito e ripetere il controllo quando necessario.",IF(I191="NA","Esclusione motivata: riesaminare se cambia il perimetro.",IF(I191="NC",INDEX(Catalogo!$H$8:$H$237,MATCH(A191,Catalogo!$A$8:$A$237,0)),IF(I191="NV","Accertamento necessario prima della funzione interessata. "&amp;INDEX(Catalogo!$H$8:$H$237,MATCH(A191,Catalogo!$A$8:$A$237,0)),IF(I191="DA COMPILARE","Eseguire il controllo; non presumere conformità.","Integrare/correggere esito, evidenza, data e verificatore. Nessun via libera.")))))</f>
        <v>Eseguire il controllo; non presumere conformità.</v>
      </c>
      <c r="K191" s="30" t="str">
        <f>IFERROR(HYPERLINK("#'Azioni'!A"&amp;(MATCH(A191,Azioni!$A$8:$A$237,0)+7),"Apri "&amp;A191),"Apri "&amp;A191)</f>
        <v>Apri A18-06</v>
      </c>
      <c r="L191" s="30" t="str">
        <f>IF(AND(OR(I191="NC",I191="NV"),INDEX(Azioni!$O$8:$O$237,MATCH(A191,Azioni!$A$8:$A$237,0))="CHIUSA VERIFICATA"),"C dopo riesame",I191)</f>
        <v>DA COMPILARE</v>
      </c>
      <c r="M191" s="50" t="s">
        <v>607</v>
      </c>
    </row>
    <row r="192" spans="1:13" ht="72" customHeight="1">
      <c r="A192" s="49" t="s">
        <v>618</v>
      </c>
      <c r="B192" s="30" t="s">
        <v>56</v>
      </c>
      <c r="C192" s="30" t="s">
        <v>619</v>
      </c>
      <c r="D192" s="30" t="s">
        <v>234</v>
      </c>
      <c r="E192" s="38"/>
      <c r="F192" s="38"/>
      <c r="G192" s="39"/>
      <c r="H192" s="38"/>
      <c r="I192" s="30" t="str">
        <f>IF(E192="","DA COMPILARE",IF(AND(E192&lt;&gt;"C",E192&lt;&gt;"NC",E192&lt;&gt;"NV",E192&lt;&gt;"NA"),"ESITO NON VALIDO",IF(AND(E192="NA",INDEX(Catalogo!$F$8:$F$237,MATCH(A192,Catalogo!$A$8:$A$237,0))=0),"NA NON AMMESSO",IF(OR(LEN(TRIM(F192))=0,LEN(TRIM(H192))=0,G192=""),"INCOMPLETO",IF(NOT(ISNUMBER(G192)),"DATA NON VALIDA",IF(OR(G192&lt;=0,G192&gt;Anagrafica!$K$8),"DATA NON VALIDA",E192))))))</f>
        <v>DA COMPILARE</v>
      </c>
      <c r="J192" s="30" t="str">
        <f>IF(I192="C","Mantenere il requisito e ripetere il controllo quando necessario.",IF(I192="NA","Esclusione motivata: riesaminare se cambia il perimetro.",IF(I192="NC",INDEX(Catalogo!$H$8:$H$237,MATCH(A192,Catalogo!$A$8:$A$237,0)),IF(I192="NV","Accertamento necessario prima della funzione interessata. "&amp;INDEX(Catalogo!$H$8:$H$237,MATCH(A192,Catalogo!$A$8:$A$237,0)),IF(I192="DA COMPILARE","Eseguire il controllo; non presumere conformità.","Integrare/correggere esito, evidenza, data e verificatore. Nessun via libera.")))))</f>
        <v>Eseguire il controllo; non presumere conformità.</v>
      </c>
      <c r="K192" s="30" t="str">
        <f>IFERROR(HYPERLINK("#'Azioni'!A"&amp;(MATCH(A192,Azioni!$A$8:$A$237,0)+7),"Apri "&amp;A192),"Apri "&amp;A192)</f>
        <v>Apri A18-07</v>
      </c>
      <c r="L192" s="30" t="str">
        <f>IF(AND(OR(I192="NC",I192="NV"),INDEX(Azioni!$O$8:$O$237,MATCH(A192,Azioni!$A$8:$A$237,0))="CHIUSA VERIFICATA"),"C dopo riesame",I192)</f>
        <v>DA COMPILARE</v>
      </c>
      <c r="M192" s="50" t="s">
        <v>607</v>
      </c>
    </row>
    <row r="193" spans="1:13" ht="72" customHeight="1">
      <c r="A193" s="49" t="s">
        <v>620</v>
      </c>
      <c r="B193" s="30" t="s">
        <v>56</v>
      </c>
      <c r="C193" s="30" t="s">
        <v>621</v>
      </c>
      <c r="D193" s="30" t="s">
        <v>234</v>
      </c>
      <c r="E193" s="38"/>
      <c r="F193" s="38"/>
      <c r="G193" s="39"/>
      <c r="H193" s="38"/>
      <c r="I193" s="30" t="str">
        <f>IF(E193="","DA COMPILARE",IF(AND(E193&lt;&gt;"C",E193&lt;&gt;"NC",E193&lt;&gt;"NV",E193&lt;&gt;"NA"),"ESITO NON VALIDO",IF(AND(E193="NA",INDEX(Catalogo!$F$8:$F$237,MATCH(A193,Catalogo!$A$8:$A$237,0))=0),"NA NON AMMESSO",IF(OR(LEN(TRIM(F193))=0,LEN(TRIM(H193))=0,G193=""),"INCOMPLETO",IF(NOT(ISNUMBER(G193)),"DATA NON VALIDA",IF(OR(G193&lt;=0,G193&gt;Anagrafica!$K$8),"DATA NON VALIDA",E193))))))</f>
        <v>DA COMPILARE</v>
      </c>
      <c r="J193" s="30" t="str">
        <f>IF(I193="C","Mantenere il requisito e ripetere il controllo quando necessario.",IF(I193="NA","Esclusione motivata: riesaminare se cambia il perimetro.",IF(I193="NC",INDEX(Catalogo!$H$8:$H$237,MATCH(A193,Catalogo!$A$8:$A$237,0)),IF(I193="NV","Accertamento necessario prima della funzione interessata. "&amp;INDEX(Catalogo!$H$8:$H$237,MATCH(A193,Catalogo!$A$8:$A$237,0)),IF(I193="DA COMPILARE","Eseguire il controllo; non presumere conformità.","Integrare/correggere esito, evidenza, data e verificatore. Nessun via libera.")))))</f>
        <v>Eseguire il controllo; non presumere conformità.</v>
      </c>
      <c r="K193" s="30" t="str">
        <f>IFERROR(HYPERLINK("#'Azioni'!A"&amp;(MATCH(A193,Azioni!$A$8:$A$237,0)+7),"Apri "&amp;A193),"Apri "&amp;A193)</f>
        <v>Apri A18-08</v>
      </c>
      <c r="L193" s="30" t="str">
        <f>IF(AND(OR(I193="NC",I193="NV"),INDEX(Azioni!$O$8:$O$237,MATCH(A193,Azioni!$A$8:$A$237,0))="CHIUSA VERIFICATA"),"C dopo riesame",I193)</f>
        <v>DA COMPILARE</v>
      </c>
      <c r="M193" s="50" t="s">
        <v>607</v>
      </c>
    </row>
    <row r="194" spans="1:13" ht="72" customHeight="1">
      <c r="A194" s="49" t="s">
        <v>622</v>
      </c>
      <c r="B194" s="30" t="s">
        <v>56</v>
      </c>
      <c r="C194" s="30" t="s">
        <v>623</v>
      </c>
      <c r="D194" s="30" t="s">
        <v>234</v>
      </c>
      <c r="E194" s="38"/>
      <c r="F194" s="38"/>
      <c r="G194" s="39"/>
      <c r="H194" s="38"/>
      <c r="I194" s="30" t="str">
        <f>IF(E194="","DA COMPILARE",IF(AND(E194&lt;&gt;"C",E194&lt;&gt;"NC",E194&lt;&gt;"NV",E194&lt;&gt;"NA"),"ESITO NON VALIDO",IF(AND(E194="NA",INDEX(Catalogo!$F$8:$F$237,MATCH(A194,Catalogo!$A$8:$A$237,0))=0),"NA NON AMMESSO",IF(OR(LEN(TRIM(F194))=0,LEN(TRIM(H194))=0,G194=""),"INCOMPLETO",IF(NOT(ISNUMBER(G194)),"DATA NON VALIDA",IF(OR(G194&lt;=0,G194&gt;Anagrafica!$K$8),"DATA NON VALIDA",E194))))))</f>
        <v>DA COMPILARE</v>
      </c>
      <c r="J194" s="30" t="str">
        <f>IF(I194="C","Mantenere il requisito e ripetere il controllo quando necessario.",IF(I194="NA","Esclusione motivata: riesaminare se cambia il perimetro.",IF(I194="NC",INDEX(Catalogo!$H$8:$H$237,MATCH(A194,Catalogo!$A$8:$A$237,0)),IF(I194="NV","Accertamento necessario prima della funzione interessata. "&amp;INDEX(Catalogo!$H$8:$H$237,MATCH(A194,Catalogo!$A$8:$A$237,0)),IF(I194="DA COMPILARE","Eseguire il controllo; non presumere conformità.","Integrare/correggere esito, evidenza, data e verificatore. Nessun via libera.")))))</f>
        <v>Eseguire il controllo; non presumere conformità.</v>
      </c>
      <c r="K194" s="30" t="str">
        <f>IFERROR(HYPERLINK("#'Azioni'!A"&amp;(MATCH(A194,Azioni!$A$8:$A$237,0)+7),"Apri "&amp;A194),"Apri "&amp;A194)</f>
        <v>Apri A18-09</v>
      </c>
      <c r="L194" s="30" t="str">
        <f>IF(AND(OR(I194="NC",I194="NV"),INDEX(Azioni!$O$8:$O$237,MATCH(A194,Azioni!$A$8:$A$237,0))="CHIUSA VERIFICATA"),"C dopo riesame",I194)</f>
        <v>DA COMPILARE</v>
      </c>
      <c r="M194" s="50" t="s">
        <v>607</v>
      </c>
    </row>
    <row r="195" spans="1:13" ht="72" customHeight="1">
      <c r="A195" s="49" t="s">
        <v>624</v>
      </c>
      <c r="B195" s="30" t="s">
        <v>56</v>
      </c>
      <c r="C195" s="30" t="s">
        <v>625</v>
      </c>
      <c r="D195" s="30" t="s">
        <v>234</v>
      </c>
      <c r="E195" s="38"/>
      <c r="F195" s="38"/>
      <c r="G195" s="39"/>
      <c r="H195" s="38"/>
      <c r="I195" s="30" t="str">
        <f>IF(E195="","DA COMPILARE",IF(AND(E195&lt;&gt;"C",E195&lt;&gt;"NC",E195&lt;&gt;"NV",E195&lt;&gt;"NA"),"ESITO NON VALIDO",IF(AND(E195="NA",INDEX(Catalogo!$F$8:$F$237,MATCH(A195,Catalogo!$A$8:$A$237,0))=0),"NA NON AMMESSO",IF(OR(LEN(TRIM(F195))=0,LEN(TRIM(H195))=0,G195=""),"INCOMPLETO",IF(NOT(ISNUMBER(G195)),"DATA NON VALIDA",IF(OR(G195&lt;=0,G195&gt;Anagrafica!$K$8),"DATA NON VALIDA",E195))))))</f>
        <v>DA COMPILARE</v>
      </c>
      <c r="J195" s="30" t="str">
        <f>IF(I195="C","Mantenere il requisito e ripetere il controllo quando necessario.",IF(I195="NA","Esclusione motivata: riesaminare se cambia il perimetro.",IF(I195="NC",INDEX(Catalogo!$H$8:$H$237,MATCH(A195,Catalogo!$A$8:$A$237,0)),IF(I195="NV","Accertamento necessario prima della funzione interessata. "&amp;INDEX(Catalogo!$H$8:$H$237,MATCH(A195,Catalogo!$A$8:$A$237,0)),IF(I195="DA COMPILARE","Eseguire il controllo; non presumere conformità.","Integrare/correggere esito, evidenza, data e verificatore. Nessun via libera.")))))</f>
        <v>Eseguire il controllo; non presumere conformità.</v>
      </c>
      <c r="K195" s="30" t="str">
        <f>IFERROR(HYPERLINK("#'Azioni'!A"&amp;(MATCH(A195,Azioni!$A$8:$A$237,0)+7),"Apri "&amp;A195),"Apri "&amp;A195)</f>
        <v>Apri A18-10</v>
      </c>
      <c r="L195" s="30" t="str">
        <f>IF(AND(OR(I195="NC",I195="NV"),INDEX(Azioni!$O$8:$O$237,MATCH(A195,Azioni!$A$8:$A$237,0))="CHIUSA VERIFICATA"),"C dopo riesame",I195)</f>
        <v>DA COMPILARE</v>
      </c>
      <c r="M195" s="50" t="s">
        <v>607</v>
      </c>
    </row>
    <row r="196" spans="1:13" ht="72" customHeight="1">
      <c r="A196" s="49" t="s">
        <v>626</v>
      </c>
      <c r="B196" s="30" t="s">
        <v>58</v>
      </c>
      <c r="C196" s="30" t="s">
        <v>627</v>
      </c>
      <c r="D196" s="30" t="s">
        <v>234</v>
      </c>
      <c r="E196" s="38"/>
      <c r="F196" s="38"/>
      <c r="G196" s="39"/>
      <c r="H196" s="38"/>
      <c r="I196" s="30" t="str">
        <f>IF(E196="","DA COMPILARE",IF(AND(E196&lt;&gt;"C",E196&lt;&gt;"NC",E196&lt;&gt;"NV",E196&lt;&gt;"NA"),"ESITO NON VALIDO",IF(AND(E196="NA",INDEX(Catalogo!$F$8:$F$237,MATCH(A196,Catalogo!$A$8:$A$237,0))=0),"NA NON AMMESSO",IF(OR(LEN(TRIM(F196))=0,LEN(TRIM(H196))=0,G196=""),"INCOMPLETO",IF(NOT(ISNUMBER(G196)),"DATA NON VALIDA",IF(OR(G196&lt;=0,G196&gt;Anagrafica!$K$8),"DATA NON VALIDA",E196))))))</f>
        <v>DA COMPILARE</v>
      </c>
      <c r="J196" s="30" t="str">
        <f>IF(I196="C","Mantenere il requisito e ripetere il controllo quando necessario.",IF(I196="NA","Esclusione motivata: riesaminare se cambia il perimetro.",IF(I196="NC",INDEX(Catalogo!$H$8:$H$237,MATCH(A196,Catalogo!$A$8:$A$237,0)),IF(I196="NV","Accertamento necessario prima della funzione interessata. "&amp;INDEX(Catalogo!$H$8:$H$237,MATCH(A196,Catalogo!$A$8:$A$237,0)),IF(I196="DA COMPILARE","Eseguire il controllo; non presumere conformità.","Integrare/correggere esito, evidenza, data e verificatore. Nessun via libera.")))))</f>
        <v>Eseguire il controllo; non presumere conformità.</v>
      </c>
      <c r="K196" s="30" t="str">
        <f>IFERROR(HYPERLINK("#'Azioni'!A"&amp;(MATCH(A196,Azioni!$A$8:$A$237,0)+7),"Apri "&amp;A196),"Apri "&amp;A196)</f>
        <v>Apri A19-01</v>
      </c>
      <c r="L196" s="30" t="str">
        <f>IF(AND(OR(I196="NC",I196="NV"),INDEX(Azioni!$O$8:$O$237,MATCH(A196,Azioni!$A$8:$A$237,0))="CHIUSA VERIFICATA"),"C dopo riesame",I196)</f>
        <v>DA COMPILARE</v>
      </c>
      <c r="M196" s="50" t="s">
        <v>628</v>
      </c>
    </row>
    <row r="197" spans="1:13" ht="72" customHeight="1">
      <c r="A197" s="49" t="s">
        <v>629</v>
      </c>
      <c r="B197" s="30" t="s">
        <v>58</v>
      </c>
      <c r="C197" s="30" t="s">
        <v>630</v>
      </c>
      <c r="D197" s="30" t="s">
        <v>234</v>
      </c>
      <c r="E197" s="38"/>
      <c r="F197" s="38"/>
      <c r="G197" s="39"/>
      <c r="H197" s="38"/>
      <c r="I197" s="30" t="str">
        <f>IF(E197="","DA COMPILARE",IF(AND(E197&lt;&gt;"C",E197&lt;&gt;"NC",E197&lt;&gt;"NV",E197&lt;&gt;"NA"),"ESITO NON VALIDO",IF(AND(E197="NA",INDEX(Catalogo!$F$8:$F$237,MATCH(A197,Catalogo!$A$8:$A$237,0))=0),"NA NON AMMESSO",IF(OR(LEN(TRIM(F197))=0,LEN(TRIM(H197))=0,G197=""),"INCOMPLETO",IF(NOT(ISNUMBER(G197)),"DATA NON VALIDA",IF(OR(G197&lt;=0,G197&gt;Anagrafica!$K$8),"DATA NON VALIDA",E197))))))</f>
        <v>DA COMPILARE</v>
      </c>
      <c r="J197" s="30" t="str">
        <f>IF(I197="C","Mantenere il requisito e ripetere il controllo quando necessario.",IF(I197="NA","Esclusione motivata: riesaminare se cambia il perimetro.",IF(I197="NC",INDEX(Catalogo!$H$8:$H$237,MATCH(A197,Catalogo!$A$8:$A$237,0)),IF(I197="NV","Accertamento necessario prima della funzione interessata. "&amp;INDEX(Catalogo!$H$8:$H$237,MATCH(A197,Catalogo!$A$8:$A$237,0)),IF(I197="DA COMPILARE","Eseguire il controllo; non presumere conformità.","Integrare/correggere esito, evidenza, data e verificatore. Nessun via libera.")))))</f>
        <v>Eseguire il controllo; non presumere conformità.</v>
      </c>
      <c r="K197" s="30" t="str">
        <f>IFERROR(HYPERLINK("#'Azioni'!A"&amp;(MATCH(A197,Azioni!$A$8:$A$237,0)+7),"Apri "&amp;A197),"Apri "&amp;A197)</f>
        <v>Apri A19-02</v>
      </c>
      <c r="L197" s="30" t="str">
        <f>IF(AND(OR(I197="NC",I197="NV"),INDEX(Azioni!$O$8:$O$237,MATCH(A197,Azioni!$A$8:$A$237,0))="CHIUSA VERIFICATA"),"C dopo riesame",I197)</f>
        <v>DA COMPILARE</v>
      </c>
      <c r="M197" s="50" t="s">
        <v>628</v>
      </c>
    </row>
    <row r="198" spans="1:13" ht="72" customHeight="1">
      <c r="A198" s="49" t="s">
        <v>631</v>
      </c>
      <c r="B198" s="30" t="s">
        <v>58</v>
      </c>
      <c r="C198" s="30" t="s">
        <v>632</v>
      </c>
      <c r="D198" s="30" t="s">
        <v>234</v>
      </c>
      <c r="E198" s="38"/>
      <c r="F198" s="38"/>
      <c r="G198" s="39"/>
      <c r="H198" s="38"/>
      <c r="I198" s="30" t="str">
        <f>IF(E198="","DA COMPILARE",IF(AND(E198&lt;&gt;"C",E198&lt;&gt;"NC",E198&lt;&gt;"NV",E198&lt;&gt;"NA"),"ESITO NON VALIDO",IF(AND(E198="NA",INDEX(Catalogo!$F$8:$F$237,MATCH(A198,Catalogo!$A$8:$A$237,0))=0),"NA NON AMMESSO",IF(OR(LEN(TRIM(F198))=0,LEN(TRIM(H198))=0,G198=""),"INCOMPLETO",IF(NOT(ISNUMBER(G198)),"DATA NON VALIDA",IF(OR(G198&lt;=0,G198&gt;Anagrafica!$K$8),"DATA NON VALIDA",E198))))))</f>
        <v>DA COMPILARE</v>
      </c>
      <c r="J198" s="30" t="str">
        <f>IF(I198="C","Mantenere il requisito e ripetere il controllo quando necessario.",IF(I198="NA","Esclusione motivata: riesaminare se cambia il perimetro.",IF(I198="NC",INDEX(Catalogo!$H$8:$H$237,MATCH(A198,Catalogo!$A$8:$A$237,0)),IF(I198="NV","Accertamento necessario prima della funzione interessata. "&amp;INDEX(Catalogo!$H$8:$H$237,MATCH(A198,Catalogo!$A$8:$A$237,0)),IF(I198="DA COMPILARE","Eseguire il controllo; non presumere conformità.","Integrare/correggere esito, evidenza, data e verificatore. Nessun via libera.")))))</f>
        <v>Eseguire il controllo; non presumere conformità.</v>
      </c>
      <c r="K198" s="30" t="str">
        <f>IFERROR(HYPERLINK("#'Azioni'!A"&amp;(MATCH(A198,Azioni!$A$8:$A$237,0)+7),"Apri "&amp;A198),"Apri "&amp;A198)</f>
        <v>Apri A19-03</v>
      </c>
      <c r="L198" s="30" t="str">
        <f>IF(AND(OR(I198="NC",I198="NV"),INDEX(Azioni!$O$8:$O$237,MATCH(A198,Azioni!$A$8:$A$237,0))="CHIUSA VERIFICATA"),"C dopo riesame",I198)</f>
        <v>DA COMPILARE</v>
      </c>
      <c r="M198" s="50" t="s">
        <v>633</v>
      </c>
    </row>
    <row r="199" spans="1:13" ht="72" customHeight="1">
      <c r="A199" s="49" t="s">
        <v>634</v>
      </c>
      <c r="B199" s="30" t="s">
        <v>58</v>
      </c>
      <c r="C199" s="30" t="s">
        <v>635</v>
      </c>
      <c r="D199" s="30" t="s">
        <v>234</v>
      </c>
      <c r="E199" s="38"/>
      <c r="F199" s="38"/>
      <c r="G199" s="39"/>
      <c r="H199" s="38"/>
      <c r="I199" s="30" t="str">
        <f>IF(E199="","DA COMPILARE",IF(AND(E199&lt;&gt;"C",E199&lt;&gt;"NC",E199&lt;&gt;"NV",E199&lt;&gt;"NA"),"ESITO NON VALIDO",IF(AND(E199="NA",INDEX(Catalogo!$F$8:$F$237,MATCH(A199,Catalogo!$A$8:$A$237,0))=0),"NA NON AMMESSO",IF(OR(LEN(TRIM(F199))=0,LEN(TRIM(H199))=0,G199=""),"INCOMPLETO",IF(NOT(ISNUMBER(G199)),"DATA NON VALIDA",IF(OR(G199&lt;=0,G199&gt;Anagrafica!$K$8),"DATA NON VALIDA",E199))))))</f>
        <v>DA COMPILARE</v>
      </c>
      <c r="J199" s="30" t="str">
        <f>IF(I199="C","Mantenere il requisito e ripetere il controllo quando necessario.",IF(I199="NA","Esclusione motivata: riesaminare se cambia il perimetro.",IF(I199="NC",INDEX(Catalogo!$H$8:$H$237,MATCH(A199,Catalogo!$A$8:$A$237,0)),IF(I199="NV","Accertamento necessario prima della funzione interessata. "&amp;INDEX(Catalogo!$H$8:$H$237,MATCH(A199,Catalogo!$A$8:$A$237,0)),IF(I199="DA COMPILARE","Eseguire il controllo; non presumere conformità.","Integrare/correggere esito, evidenza, data e verificatore. Nessun via libera.")))))</f>
        <v>Eseguire il controllo; non presumere conformità.</v>
      </c>
      <c r="K199" s="30" t="str">
        <f>IFERROR(HYPERLINK("#'Azioni'!A"&amp;(MATCH(A199,Azioni!$A$8:$A$237,0)+7),"Apri "&amp;A199),"Apri "&amp;A199)</f>
        <v>Apri A19-04</v>
      </c>
      <c r="L199" s="30" t="str">
        <f>IF(AND(OR(I199="NC",I199="NV"),INDEX(Azioni!$O$8:$O$237,MATCH(A199,Azioni!$A$8:$A$237,0))="CHIUSA VERIFICATA"),"C dopo riesame",I199)</f>
        <v>DA COMPILARE</v>
      </c>
      <c r="M199" s="50" t="s">
        <v>628</v>
      </c>
    </row>
    <row r="200" spans="1:13" ht="72" customHeight="1">
      <c r="A200" s="49" t="s">
        <v>636</v>
      </c>
      <c r="B200" s="30" t="s">
        <v>58</v>
      </c>
      <c r="C200" s="30" t="s">
        <v>637</v>
      </c>
      <c r="D200" s="30" t="s">
        <v>234</v>
      </c>
      <c r="E200" s="38"/>
      <c r="F200" s="38"/>
      <c r="G200" s="39"/>
      <c r="H200" s="38"/>
      <c r="I200" s="30" t="str">
        <f>IF(E200="","DA COMPILARE",IF(AND(E200&lt;&gt;"C",E200&lt;&gt;"NC",E200&lt;&gt;"NV",E200&lt;&gt;"NA"),"ESITO NON VALIDO",IF(AND(E200="NA",INDEX(Catalogo!$F$8:$F$237,MATCH(A200,Catalogo!$A$8:$A$237,0))=0),"NA NON AMMESSO",IF(OR(LEN(TRIM(F200))=0,LEN(TRIM(H200))=0,G200=""),"INCOMPLETO",IF(NOT(ISNUMBER(G200)),"DATA NON VALIDA",IF(OR(G200&lt;=0,G200&gt;Anagrafica!$K$8),"DATA NON VALIDA",E200))))))</f>
        <v>DA COMPILARE</v>
      </c>
      <c r="J200" s="30" t="str">
        <f>IF(I200="C","Mantenere il requisito e ripetere il controllo quando necessario.",IF(I200="NA","Esclusione motivata: riesaminare se cambia il perimetro.",IF(I200="NC",INDEX(Catalogo!$H$8:$H$237,MATCH(A200,Catalogo!$A$8:$A$237,0)),IF(I200="NV","Accertamento necessario prima della funzione interessata. "&amp;INDEX(Catalogo!$H$8:$H$237,MATCH(A200,Catalogo!$A$8:$A$237,0)),IF(I200="DA COMPILARE","Eseguire il controllo; non presumere conformità.","Integrare/correggere esito, evidenza, data e verificatore. Nessun via libera.")))))</f>
        <v>Eseguire il controllo; non presumere conformità.</v>
      </c>
      <c r="K200" s="30" t="str">
        <f>IFERROR(HYPERLINK("#'Azioni'!A"&amp;(MATCH(A200,Azioni!$A$8:$A$237,0)+7),"Apri "&amp;A200),"Apri "&amp;A200)</f>
        <v>Apri A19-05</v>
      </c>
      <c r="L200" s="30" t="str">
        <f>IF(AND(OR(I200="NC",I200="NV"),INDEX(Azioni!$O$8:$O$237,MATCH(A200,Azioni!$A$8:$A$237,0))="CHIUSA VERIFICATA"),"C dopo riesame",I200)</f>
        <v>DA COMPILARE</v>
      </c>
      <c r="M200" s="50" t="s">
        <v>628</v>
      </c>
    </row>
    <row r="201" spans="1:13" ht="72" customHeight="1">
      <c r="A201" s="49" t="s">
        <v>638</v>
      </c>
      <c r="B201" s="30" t="s">
        <v>60</v>
      </c>
      <c r="C201" s="30" t="s">
        <v>639</v>
      </c>
      <c r="D201" s="30" t="s">
        <v>216</v>
      </c>
      <c r="E201" s="38"/>
      <c r="F201" s="38"/>
      <c r="G201" s="39"/>
      <c r="H201" s="38"/>
      <c r="I201" s="30" t="str">
        <f>IF(E201="","DA COMPILARE",IF(AND(E201&lt;&gt;"C",E201&lt;&gt;"NC",E201&lt;&gt;"NV",E201&lt;&gt;"NA"),"ESITO NON VALIDO",IF(AND(E201="NA",INDEX(Catalogo!$F$8:$F$237,MATCH(A201,Catalogo!$A$8:$A$237,0))=0),"NA NON AMMESSO",IF(OR(LEN(TRIM(F201))=0,LEN(TRIM(H201))=0,G201=""),"INCOMPLETO",IF(NOT(ISNUMBER(G201)),"DATA NON VALIDA",IF(OR(G201&lt;=0,G201&gt;Anagrafica!$K$8),"DATA NON VALIDA",E201))))))</f>
        <v>DA COMPILARE</v>
      </c>
      <c r="J201" s="30" t="str">
        <f>IF(I201="C","Mantenere il requisito e ripetere il controllo quando necessario.",IF(I201="NA","Esclusione motivata: riesaminare se cambia il perimetro.",IF(I201="NC",INDEX(Catalogo!$H$8:$H$237,MATCH(A201,Catalogo!$A$8:$A$237,0)),IF(I201="NV","Accertamento necessario prima della funzione interessata. "&amp;INDEX(Catalogo!$H$8:$H$237,MATCH(A201,Catalogo!$A$8:$A$237,0)),IF(I201="DA COMPILARE","Eseguire il controllo; non presumere conformità.","Integrare/correggere esito, evidenza, data e verificatore. Nessun via libera.")))))</f>
        <v>Eseguire il controllo; non presumere conformità.</v>
      </c>
      <c r="K201" s="30" t="str">
        <f>IFERROR(HYPERLINK("#'Azioni'!A"&amp;(MATCH(A201,Azioni!$A$8:$A$237,0)+7),"Apri "&amp;A201),"Apri "&amp;A201)</f>
        <v>Apri A20-01</v>
      </c>
      <c r="L201" s="30" t="str">
        <f>IF(AND(OR(I201="NC",I201="NV"),INDEX(Azioni!$O$8:$O$237,MATCH(A201,Azioni!$A$8:$A$237,0))="CHIUSA VERIFICATA"),"C dopo riesame",I201)</f>
        <v>DA COMPILARE</v>
      </c>
      <c r="M201" s="50" t="s">
        <v>640</v>
      </c>
    </row>
    <row r="202" spans="1:13" ht="72" customHeight="1">
      <c r="A202" s="49" t="s">
        <v>641</v>
      </c>
      <c r="B202" s="30" t="s">
        <v>60</v>
      </c>
      <c r="C202" s="30" t="s">
        <v>642</v>
      </c>
      <c r="D202" s="30" t="s">
        <v>216</v>
      </c>
      <c r="E202" s="38"/>
      <c r="F202" s="38"/>
      <c r="G202" s="39"/>
      <c r="H202" s="38"/>
      <c r="I202" s="30" t="str">
        <f>IF(E202="","DA COMPILARE",IF(AND(E202&lt;&gt;"C",E202&lt;&gt;"NC",E202&lt;&gt;"NV",E202&lt;&gt;"NA"),"ESITO NON VALIDO",IF(AND(E202="NA",INDEX(Catalogo!$F$8:$F$237,MATCH(A202,Catalogo!$A$8:$A$237,0))=0),"NA NON AMMESSO",IF(OR(LEN(TRIM(F202))=0,LEN(TRIM(H202))=0,G202=""),"INCOMPLETO",IF(NOT(ISNUMBER(G202)),"DATA NON VALIDA",IF(OR(G202&lt;=0,G202&gt;Anagrafica!$K$8),"DATA NON VALIDA",E202))))))</f>
        <v>DA COMPILARE</v>
      </c>
      <c r="J202" s="30" t="str">
        <f>IF(I202="C","Mantenere il requisito e ripetere il controllo quando necessario.",IF(I202="NA","Esclusione motivata: riesaminare se cambia il perimetro.",IF(I202="NC",INDEX(Catalogo!$H$8:$H$237,MATCH(A202,Catalogo!$A$8:$A$237,0)),IF(I202="NV","Accertamento necessario prima della funzione interessata. "&amp;INDEX(Catalogo!$H$8:$H$237,MATCH(A202,Catalogo!$A$8:$A$237,0)),IF(I202="DA COMPILARE","Eseguire il controllo; non presumere conformità.","Integrare/correggere esito, evidenza, data e verificatore. Nessun via libera.")))))</f>
        <v>Eseguire il controllo; non presumere conformità.</v>
      </c>
      <c r="K202" s="30" t="str">
        <f>IFERROR(HYPERLINK("#'Azioni'!A"&amp;(MATCH(A202,Azioni!$A$8:$A$237,0)+7),"Apri "&amp;A202),"Apri "&amp;A202)</f>
        <v>Apri A20-02</v>
      </c>
      <c r="L202" s="30" t="str">
        <f>IF(AND(OR(I202="NC",I202="NV"),INDEX(Azioni!$O$8:$O$237,MATCH(A202,Azioni!$A$8:$A$237,0))="CHIUSA VERIFICATA"),"C dopo riesame",I202)</f>
        <v>DA COMPILARE</v>
      </c>
      <c r="M202" s="50" t="s">
        <v>640</v>
      </c>
    </row>
    <row r="203" spans="1:13" ht="72" customHeight="1">
      <c r="A203" s="49" t="s">
        <v>643</v>
      </c>
      <c r="B203" s="30" t="s">
        <v>60</v>
      </c>
      <c r="C203" s="30" t="s">
        <v>644</v>
      </c>
      <c r="D203" s="30" t="s">
        <v>216</v>
      </c>
      <c r="E203" s="38"/>
      <c r="F203" s="38"/>
      <c r="G203" s="39"/>
      <c r="H203" s="38"/>
      <c r="I203" s="30" t="str">
        <f>IF(E203="","DA COMPILARE",IF(AND(E203&lt;&gt;"C",E203&lt;&gt;"NC",E203&lt;&gt;"NV",E203&lt;&gt;"NA"),"ESITO NON VALIDO",IF(AND(E203="NA",INDEX(Catalogo!$F$8:$F$237,MATCH(A203,Catalogo!$A$8:$A$237,0))=0),"NA NON AMMESSO",IF(OR(LEN(TRIM(F203))=0,LEN(TRIM(H203))=0,G203=""),"INCOMPLETO",IF(NOT(ISNUMBER(G203)),"DATA NON VALIDA",IF(OR(G203&lt;=0,G203&gt;Anagrafica!$K$8),"DATA NON VALIDA",E203))))))</f>
        <v>DA COMPILARE</v>
      </c>
      <c r="J203" s="30" t="str">
        <f>IF(I203="C","Mantenere il requisito e ripetere il controllo quando necessario.",IF(I203="NA","Esclusione motivata: riesaminare se cambia il perimetro.",IF(I203="NC",INDEX(Catalogo!$H$8:$H$237,MATCH(A203,Catalogo!$A$8:$A$237,0)),IF(I203="NV","Accertamento necessario prima della funzione interessata. "&amp;INDEX(Catalogo!$H$8:$H$237,MATCH(A203,Catalogo!$A$8:$A$237,0)),IF(I203="DA COMPILARE","Eseguire il controllo; non presumere conformità.","Integrare/correggere esito, evidenza, data e verificatore. Nessun via libera.")))))</f>
        <v>Eseguire il controllo; non presumere conformità.</v>
      </c>
      <c r="K203" s="30" t="str">
        <f>IFERROR(HYPERLINK("#'Azioni'!A"&amp;(MATCH(A203,Azioni!$A$8:$A$237,0)+7),"Apri "&amp;A203),"Apri "&amp;A203)</f>
        <v>Apri A20-03</v>
      </c>
      <c r="L203" s="30" t="str">
        <f>IF(AND(OR(I203="NC",I203="NV"),INDEX(Azioni!$O$8:$O$237,MATCH(A203,Azioni!$A$8:$A$237,0))="CHIUSA VERIFICATA"),"C dopo riesame",I203)</f>
        <v>DA COMPILARE</v>
      </c>
      <c r="M203" s="50" t="s">
        <v>645</v>
      </c>
    </row>
    <row r="204" spans="1:13" ht="72" customHeight="1">
      <c r="A204" s="49" t="s">
        <v>646</v>
      </c>
      <c r="B204" s="30" t="s">
        <v>60</v>
      </c>
      <c r="C204" s="30" t="s">
        <v>647</v>
      </c>
      <c r="D204" s="30" t="s">
        <v>216</v>
      </c>
      <c r="E204" s="38"/>
      <c r="F204" s="38"/>
      <c r="G204" s="39"/>
      <c r="H204" s="38"/>
      <c r="I204" s="30" t="str">
        <f>IF(E204="","DA COMPILARE",IF(AND(E204&lt;&gt;"C",E204&lt;&gt;"NC",E204&lt;&gt;"NV",E204&lt;&gt;"NA"),"ESITO NON VALIDO",IF(AND(E204="NA",INDEX(Catalogo!$F$8:$F$237,MATCH(A204,Catalogo!$A$8:$A$237,0))=0),"NA NON AMMESSO",IF(OR(LEN(TRIM(F204))=0,LEN(TRIM(H204))=0,G204=""),"INCOMPLETO",IF(NOT(ISNUMBER(G204)),"DATA NON VALIDA",IF(OR(G204&lt;=0,G204&gt;Anagrafica!$K$8),"DATA NON VALIDA",E204))))))</f>
        <v>DA COMPILARE</v>
      </c>
      <c r="J204" s="30" t="str">
        <f>IF(I204="C","Mantenere il requisito e ripetere il controllo quando necessario.",IF(I204="NA","Esclusione motivata: riesaminare se cambia il perimetro.",IF(I204="NC",INDEX(Catalogo!$H$8:$H$237,MATCH(A204,Catalogo!$A$8:$A$237,0)),IF(I204="NV","Accertamento necessario prima della funzione interessata. "&amp;INDEX(Catalogo!$H$8:$H$237,MATCH(A204,Catalogo!$A$8:$A$237,0)),IF(I204="DA COMPILARE","Eseguire il controllo; non presumere conformità.","Integrare/correggere esito, evidenza, data e verificatore. Nessun via libera.")))))</f>
        <v>Eseguire il controllo; non presumere conformità.</v>
      </c>
      <c r="K204" s="30" t="str">
        <f>IFERROR(HYPERLINK("#'Azioni'!A"&amp;(MATCH(A204,Azioni!$A$8:$A$237,0)+7),"Apri "&amp;A204),"Apri "&amp;A204)</f>
        <v>Apri A20-04</v>
      </c>
      <c r="L204" s="30" t="str">
        <f>IF(AND(OR(I204="NC",I204="NV"),INDEX(Azioni!$O$8:$O$237,MATCH(A204,Azioni!$A$8:$A$237,0))="CHIUSA VERIFICATA"),"C dopo riesame",I204)</f>
        <v>DA COMPILARE</v>
      </c>
      <c r="M204" s="50" t="s">
        <v>648</v>
      </c>
    </row>
    <row r="205" spans="1:13" ht="72" customHeight="1">
      <c r="A205" s="49" t="s">
        <v>649</v>
      </c>
      <c r="B205" s="30" t="s">
        <v>62</v>
      </c>
      <c r="C205" s="30" t="s">
        <v>650</v>
      </c>
      <c r="D205" s="30" t="s">
        <v>234</v>
      </c>
      <c r="E205" s="38"/>
      <c r="F205" s="38"/>
      <c r="G205" s="39"/>
      <c r="H205" s="38"/>
      <c r="I205" s="30" t="str">
        <f>IF(E205="","DA COMPILARE",IF(AND(E205&lt;&gt;"C",E205&lt;&gt;"NC",E205&lt;&gt;"NV",E205&lt;&gt;"NA"),"ESITO NON VALIDO",IF(AND(E205="NA",INDEX(Catalogo!$F$8:$F$237,MATCH(A205,Catalogo!$A$8:$A$237,0))=0),"NA NON AMMESSO",IF(OR(LEN(TRIM(F205))=0,LEN(TRIM(H205))=0,G205=""),"INCOMPLETO",IF(NOT(ISNUMBER(G205)),"DATA NON VALIDA",IF(OR(G205&lt;=0,G205&gt;Anagrafica!$K$8),"DATA NON VALIDA",E205))))))</f>
        <v>DA COMPILARE</v>
      </c>
      <c r="J205" s="30" t="str">
        <f>IF(I205="C","Mantenere il requisito e ripetere il controllo quando necessario.",IF(I205="NA","Esclusione motivata: riesaminare se cambia il perimetro.",IF(I205="NC",INDEX(Catalogo!$H$8:$H$237,MATCH(A205,Catalogo!$A$8:$A$237,0)),IF(I205="NV","Accertamento necessario prima della funzione interessata. "&amp;INDEX(Catalogo!$H$8:$H$237,MATCH(A205,Catalogo!$A$8:$A$237,0)),IF(I205="DA COMPILARE","Eseguire il controllo; non presumere conformità.","Integrare/correggere esito, evidenza, data e verificatore. Nessun via libera.")))))</f>
        <v>Eseguire il controllo; non presumere conformità.</v>
      </c>
      <c r="K205" s="30" t="str">
        <f>IFERROR(HYPERLINK("#'Azioni'!A"&amp;(MATCH(A205,Azioni!$A$8:$A$237,0)+7),"Apri "&amp;A205),"Apri "&amp;A205)</f>
        <v>Apri A21-01</v>
      </c>
      <c r="L205" s="30" t="str">
        <f>IF(AND(OR(I205="NC",I205="NV"),INDEX(Azioni!$O$8:$O$237,MATCH(A205,Azioni!$A$8:$A$237,0))="CHIUSA VERIFICATA"),"C dopo riesame",I205)</f>
        <v>DA COMPILARE</v>
      </c>
      <c r="M205" s="50" t="s">
        <v>651</v>
      </c>
    </row>
    <row r="206" spans="1:13" ht="72" customHeight="1">
      <c r="A206" s="49" t="s">
        <v>652</v>
      </c>
      <c r="B206" s="30" t="s">
        <v>62</v>
      </c>
      <c r="C206" s="30" t="s">
        <v>653</v>
      </c>
      <c r="D206" s="30" t="s">
        <v>234</v>
      </c>
      <c r="E206" s="38"/>
      <c r="F206" s="38"/>
      <c r="G206" s="39"/>
      <c r="H206" s="38"/>
      <c r="I206" s="30" t="str">
        <f>IF(E206="","DA COMPILARE",IF(AND(E206&lt;&gt;"C",E206&lt;&gt;"NC",E206&lt;&gt;"NV",E206&lt;&gt;"NA"),"ESITO NON VALIDO",IF(AND(E206="NA",INDEX(Catalogo!$F$8:$F$237,MATCH(A206,Catalogo!$A$8:$A$237,0))=0),"NA NON AMMESSO",IF(OR(LEN(TRIM(F206))=0,LEN(TRIM(H206))=0,G206=""),"INCOMPLETO",IF(NOT(ISNUMBER(G206)),"DATA NON VALIDA",IF(OR(G206&lt;=0,G206&gt;Anagrafica!$K$8),"DATA NON VALIDA",E206))))))</f>
        <v>DA COMPILARE</v>
      </c>
      <c r="J206" s="30" t="str">
        <f>IF(I206="C","Mantenere il requisito e ripetere il controllo quando necessario.",IF(I206="NA","Esclusione motivata: riesaminare se cambia il perimetro.",IF(I206="NC",INDEX(Catalogo!$H$8:$H$237,MATCH(A206,Catalogo!$A$8:$A$237,0)),IF(I206="NV","Accertamento necessario prima della funzione interessata. "&amp;INDEX(Catalogo!$H$8:$H$237,MATCH(A206,Catalogo!$A$8:$A$237,0)),IF(I206="DA COMPILARE","Eseguire il controllo; non presumere conformità.","Integrare/correggere esito, evidenza, data e verificatore. Nessun via libera.")))))</f>
        <v>Eseguire il controllo; non presumere conformità.</v>
      </c>
      <c r="K206" s="30" t="str">
        <f>IFERROR(HYPERLINK("#'Azioni'!A"&amp;(MATCH(A206,Azioni!$A$8:$A$237,0)+7),"Apri "&amp;A206),"Apri "&amp;A206)</f>
        <v>Apri A21-02</v>
      </c>
      <c r="L206" s="30" t="str">
        <f>IF(AND(OR(I206="NC",I206="NV"),INDEX(Azioni!$O$8:$O$237,MATCH(A206,Azioni!$A$8:$A$237,0))="CHIUSA VERIFICATA"),"C dopo riesame",I206)</f>
        <v>DA COMPILARE</v>
      </c>
      <c r="M206" s="50" t="s">
        <v>651</v>
      </c>
    </row>
    <row r="207" spans="1:13" ht="72" customHeight="1">
      <c r="A207" s="49" t="s">
        <v>654</v>
      </c>
      <c r="B207" s="30" t="s">
        <v>62</v>
      </c>
      <c r="C207" s="30" t="s">
        <v>655</v>
      </c>
      <c r="D207" s="30" t="s">
        <v>234</v>
      </c>
      <c r="E207" s="38"/>
      <c r="F207" s="38"/>
      <c r="G207" s="39"/>
      <c r="H207" s="38"/>
      <c r="I207" s="30" t="str">
        <f>IF(E207="","DA COMPILARE",IF(AND(E207&lt;&gt;"C",E207&lt;&gt;"NC",E207&lt;&gt;"NV",E207&lt;&gt;"NA"),"ESITO NON VALIDO",IF(AND(E207="NA",INDEX(Catalogo!$F$8:$F$237,MATCH(A207,Catalogo!$A$8:$A$237,0))=0),"NA NON AMMESSO",IF(OR(LEN(TRIM(F207))=0,LEN(TRIM(H207))=0,G207=""),"INCOMPLETO",IF(NOT(ISNUMBER(G207)),"DATA NON VALIDA",IF(OR(G207&lt;=0,G207&gt;Anagrafica!$K$8),"DATA NON VALIDA",E207))))))</f>
        <v>DA COMPILARE</v>
      </c>
      <c r="J207" s="30" t="str">
        <f>IF(I207="C","Mantenere il requisito e ripetere il controllo quando necessario.",IF(I207="NA","Esclusione motivata: riesaminare se cambia il perimetro.",IF(I207="NC",INDEX(Catalogo!$H$8:$H$237,MATCH(A207,Catalogo!$A$8:$A$237,0)),IF(I207="NV","Accertamento necessario prima della funzione interessata. "&amp;INDEX(Catalogo!$H$8:$H$237,MATCH(A207,Catalogo!$A$8:$A$237,0)),IF(I207="DA COMPILARE","Eseguire il controllo; non presumere conformità.","Integrare/correggere esito, evidenza, data e verificatore. Nessun via libera.")))))</f>
        <v>Eseguire il controllo; non presumere conformità.</v>
      </c>
      <c r="K207" s="30" t="str">
        <f>IFERROR(HYPERLINK("#'Azioni'!A"&amp;(MATCH(A207,Azioni!$A$8:$A$237,0)+7),"Apri "&amp;A207),"Apri "&amp;A207)</f>
        <v>Apri A21-03</v>
      </c>
      <c r="L207" s="30" t="str">
        <f>IF(AND(OR(I207="NC",I207="NV"),INDEX(Azioni!$O$8:$O$237,MATCH(A207,Azioni!$A$8:$A$237,0))="CHIUSA VERIFICATA"),"C dopo riesame",I207)</f>
        <v>DA COMPILARE</v>
      </c>
      <c r="M207" s="50" t="s">
        <v>651</v>
      </c>
    </row>
    <row r="208" spans="1:13" ht="72" customHeight="1">
      <c r="A208" s="49" t="s">
        <v>656</v>
      </c>
      <c r="B208" s="30" t="s">
        <v>62</v>
      </c>
      <c r="C208" s="30" t="s">
        <v>657</v>
      </c>
      <c r="D208" s="30" t="s">
        <v>234</v>
      </c>
      <c r="E208" s="38"/>
      <c r="F208" s="38"/>
      <c r="G208" s="39"/>
      <c r="H208" s="38"/>
      <c r="I208" s="30" t="str">
        <f>IF(E208="","DA COMPILARE",IF(AND(E208&lt;&gt;"C",E208&lt;&gt;"NC",E208&lt;&gt;"NV",E208&lt;&gt;"NA"),"ESITO NON VALIDO",IF(AND(E208="NA",INDEX(Catalogo!$F$8:$F$237,MATCH(A208,Catalogo!$A$8:$A$237,0))=0),"NA NON AMMESSO",IF(OR(LEN(TRIM(F208))=0,LEN(TRIM(H208))=0,G208=""),"INCOMPLETO",IF(NOT(ISNUMBER(G208)),"DATA NON VALIDA",IF(OR(G208&lt;=0,G208&gt;Anagrafica!$K$8),"DATA NON VALIDA",E208))))))</f>
        <v>DA COMPILARE</v>
      </c>
      <c r="J208" s="30" t="str">
        <f>IF(I208="C","Mantenere il requisito e ripetere il controllo quando necessario.",IF(I208="NA","Esclusione motivata: riesaminare se cambia il perimetro.",IF(I208="NC",INDEX(Catalogo!$H$8:$H$237,MATCH(A208,Catalogo!$A$8:$A$237,0)),IF(I208="NV","Accertamento necessario prima della funzione interessata. "&amp;INDEX(Catalogo!$H$8:$H$237,MATCH(A208,Catalogo!$A$8:$A$237,0)),IF(I208="DA COMPILARE","Eseguire il controllo; non presumere conformità.","Integrare/correggere esito, evidenza, data e verificatore. Nessun via libera.")))))</f>
        <v>Eseguire il controllo; non presumere conformità.</v>
      </c>
      <c r="K208" s="30" t="str">
        <f>IFERROR(HYPERLINK("#'Azioni'!A"&amp;(MATCH(A208,Azioni!$A$8:$A$237,0)+7),"Apri "&amp;A208),"Apri "&amp;A208)</f>
        <v>Apri A21-04</v>
      </c>
      <c r="L208" s="30" t="str">
        <f>IF(AND(OR(I208="NC",I208="NV"),INDEX(Azioni!$O$8:$O$237,MATCH(A208,Azioni!$A$8:$A$237,0))="CHIUSA VERIFICATA"),"C dopo riesame",I208)</f>
        <v>DA COMPILARE</v>
      </c>
      <c r="M208" s="50" t="s">
        <v>651</v>
      </c>
    </row>
    <row r="209" spans="1:13" ht="72" customHeight="1">
      <c r="A209" s="49" t="s">
        <v>658</v>
      </c>
      <c r="B209" s="30" t="s">
        <v>62</v>
      </c>
      <c r="C209" s="30" t="s">
        <v>659</v>
      </c>
      <c r="D209" s="30" t="s">
        <v>234</v>
      </c>
      <c r="E209" s="38"/>
      <c r="F209" s="38"/>
      <c r="G209" s="39"/>
      <c r="H209" s="38"/>
      <c r="I209" s="30" t="str">
        <f>IF(E209="","DA COMPILARE",IF(AND(E209&lt;&gt;"C",E209&lt;&gt;"NC",E209&lt;&gt;"NV",E209&lt;&gt;"NA"),"ESITO NON VALIDO",IF(AND(E209="NA",INDEX(Catalogo!$F$8:$F$237,MATCH(A209,Catalogo!$A$8:$A$237,0))=0),"NA NON AMMESSO",IF(OR(LEN(TRIM(F209))=0,LEN(TRIM(H209))=0,G209=""),"INCOMPLETO",IF(NOT(ISNUMBER(G209)),"DATA NON VALIDA",IF(OR(G209&lt;=0,G209&gt;Anagrafica!$K$8),"DATA NON VALIDA",E209))))))</f>
        <v>DA COMPILARE</v>
      </c>
      <c r="J209" s="30" t="str">
        <f>IF(I209="C","Mantenere il requisito e ripetere il controllo quando necessario.",IF(I209="NA","Esclusione motivata: riesaminare se cambia il perimetro.",IF(I209="NC",INDEX(Catalogo!$H$8:$H$237,MATCH(A209,Catalogo!$A$8:$A$237,0)),IF(I209="NV","Accertamento necessario prima della funzione interessata. "&amp;INDEX(Catalogo!$H$8:$H$237,MATCH(A209,Catalogo!$A$8:$A$237,0)),IF(I209="DA COMPILARE","Eseguire il controllo; non presumere conformità.","Integrare/correggere esito, evidenza, data e verificatore. Nessun via libera.")))))</f>
        <v>Eseguire il controllo; non presumere conformità.</v>
      </c>
      <c r="K209" s="30" t="str">
        <f>IFERROR(HYPERLINK("#'Azioni'!A"&amp;(MATCH(A209,Azioni!$A$8:$A$237,0)+7),"Apri "&amp;A209),"Apri "&amp;A209)</f>
        <v>Apri A21-05</v>
      </c>
      <c r="L209" s="30" t="str">
        <f>IF(AND(OR(I209="NC",I209="NV"),INDEX(Azioni!$O$8:$O$237,MATCH(A209,Azioni!$A$8:$A$237,0))="CHIUSA VERIFICATA"),"C dopo riesame",I209)</f>
        <v>DA COMPILARE</v>
      </c>
      <c r="M209" s="50" t="s">
        <v>651</v>
      </c>
    </row>
    <row r="210" spans="1:13" ht="72" customHeight="1">
      <c r="A210" s="49" t="s">
        <v>660</v>
      </c>
      <c r="B210" s="30" t="s">
        <v>62</v>
      </c>
      <c r="C210" s="30" t="s">
        <v>661</v>
      </c>
      <c r="D210" s="30" t="s">
        <v>234</v>
      </c>
      <c r="E210" s="38"/>
      <c r="F210" s="38"/>
      <c r="G210" s="39"/>
      <c r="H210" s="38"/>
      <c r="I210" s="30" t="str">
        <f>IF(E210="","DA COMPILARE",IF(AND(E210&lt;&gt;"C",E210&lt;&gt;"NC",E210&lt;&gt;"NV",E210&lt;&gt;"NA"),"ESITO NON VALIDO",IF(AND(E210="NA",INDEX(Catalogo!$F$8:$F$237,MATCH(A210,Catalogo!$A$8:$A$237,0))=0),"NA NON AMMESSO",IF(OR(LEN(TRIM(F210))=0,LEN(TRIM(H210))=0,G210=""),"INCOMPLETO",IF(NOT(ISNUMBER(G210)),"DATA NON VALIDA",IF(OR(G210&lt;=0,G210&gt;Anagrafica!$K$8),"DATA NON VALIDA",E210))))))</f>
        <v>DA COMPILARE</v>
      </c>
      <c r="J210" s="30" t="str">
        <f>IF(I210="C","Mantenere il requisito e ripetere il controllo quando necessario.",IF(I210="NA","Esclusione motivata: riesaminare se cambia il perimetro.",IF(I210="NC",INDEX(Catalogo!$H$8:$H$237,MATCH(A210,Catalogo!$A$8:$A$237,0)),IF(I210="NV","Accertamento necessario prima della funzione interessata. "&amp;INDEX(Catalogo!$H$8:$H$237,MATCH(A210,Catalogo!$A$8:$A$237,0)),IF(I210="DA COMPILARE","Eseguire il controllo; non presumere conformità.","Integrare/correggere esito, evidenza, data e verificatore. Nessun via libera.")))))</f>
        <v>Eseguire il controllo; non presumere conformità.</v>
      </c>
      <c r="K210" s="30" t="str">
        <f>IFERROR(HYPERLINK("#'Azioni'!A"&amp;(MATCH(A210,Azioni!$A$8:$A$237,0)+7),"Apri "&amp;A210),"Apri "&amp;A210)</f>
        <v>Apri A21-06</v>
      </c>
      <c r="L210" s="30" t="str">
        <f>IF(AND(OR(I210="NC",I210="NV"),INDEX(Azioni!$O$8:$O$237,MATCH(A210,Azioni!$A$8:$A$237,0))="CHIUSA VERIFICATA"),"C dopo riesame",I210)</f>
        <v>DA COMPILARE</v>
      </c>
      <c r="M210" s="50" t="s">
        <v>651</v>
      </c>
    </row>
    <row r="211" spans="1:13" ht="72" customHeight="1">
      <c r="A211" s="49" t="s">
        <v>662</v>
      </c>
      <c r="B211" s="30" t="s">
        <v>62</v>
      </c>
      <c r="C211" s="30" t="s">
        <v>663</v>
      </c>
      <c r="D211" s="30" t="s">
        <v>234</v>
      </c>
      <c r="E211" s="38"/>
      <c r="F211" s="38"/>
      <c r="G211" s="39"/>
      <c r="H211" s="38"/>
      <c r="I211" s="30" t="str">
        <f>IF(E211="","DA COMPILARE",IF(AND(E211&lt;&gt;"C",E211&lt;&gt;"NC",E211&lt;&gt;"NV",E211&lt;&gt;"NA"),"ESITO NON VALIDO",IF(AND(E211="NA",INDEX(Catalogo!$F$8:$F$237,MATCH(A211,Catalogo!$A$8:$A$237,0))=0),"NA NON AMMESSO",IF(OR(LEN(TRIM(F211))=0,LEN(TRIM(H211))=0,G211=""),"INCOMPLETO",IF(NOT(ISNUMBER(G211)),"DATA NON VALIDA",IF(OR(G211&lt;=0,G211&gt;Anagrafica!$K$8),"DATA NON VALIDA",E211))))))</f>
        <v>DA COMPILARE</v>
      </c>
      <c r="J211" s="30" t="str">
        <f>IF(I211="C","Mantenere il requisito e ripetere il controllo quando necessario.",IF(I211="NA","Esclusione motivata: riesaminare se cambia il perimetro.",IF(I211="NC",INDEX(Catalogo!$H$8:$H$237,MATCH(A211,Catalogo!$A$8:$A$237,0)),IF(I211="NV","Accertamento necessario prima della funzione interessata. "&amp;INDEX(Catalogo!$H$8:$H$237,MATCH(A211,Catalogo!$A$8:$A$237,0)),IF(I211="DA COMPILARE","Eseguire il controllo; non presumere conformità.","Integrare/correggere esito, evidenza, data e verificatore. Nessun via libera.")))))</f>
        <v>Eseguire il controllo; non presumere conformità.</v>
      </c>
      <c r="K211" s="30" t="str">
        <f>IFERROR(HYPERLINK("#'Azioni'!A"&amp;(MATCH(A211,Azioni!$A$8:$A$237,0)+7),"Apri "&amp;A211),"Apri "&amp;A211)</f>
        <v>Apri A21-07</v>
      </c>
      <c r="L211" s="30" t="str">
        <f>IF(AND(OR(I211="NC",I211="NV"),INDEX(Azioni!$O$8:$O$237,MATCH(A211,Azioni!$A$8:$A$237,0))="CHIUSA VERIFICATA"),"C dopo riesame",I211)</f>
        <v>DA COMPILARE</v>
      </c>
      <c r="M211" s="50" t="s">
        <v>664</v>
      </c>
    </row>
    <row r="212" spans="1:13" ht="72" customHeight="1">
      <c r="A212" s="49" t="s">
        <v>665</v>
      </c>
      <c r="B212" s="30" t="s">
        <v>62</v>
      </c>
      <c r="C212" s="30" t="s">
        <v>666</v>
      </c>
      <c r="D212" s="30" t="s">
        <v>234</v>
      </c>
      <c r="E212" s="38"/>
      <c r="F212" s="38"/>
      <c r="G212" s="39"/>
      <c r="H212" s="38"/>
      <c r="I212" s="30" t="str">
        <f>IF(E212="","DA COMPILARE",IF(AND(E212&lt;&gt;"C",E212&lt;&gt;"NC",E212&lt;&gt;"NV",E212&lt;&gt;"NA"),"ESITO NON VALIDO",IF(AND(E212="NA",INDEX(Catalogo!$F$8:$F$237,MATCH(A212,Catalogo!$A$8:$A$237,0))=0),"NA NON AMMESSO",IF(OR(LEN(TRIM(F212))=0,LEN(TRIM(H212))=0,G212=""),"INCOMPLETO",IF(NOT(ISNUMBER(G212)),"DATA NON VALIDA",IF(OR(G212&lt;=0,G212&gt;Anagrafica!$K$8),"DATA NON VALIDA",E212))))))</f>
        <v>DA COMPILARE</v>
      </c>
      <c r="J212" s="30" t="str">
        <f>IF(I212="C","Mantenere il requisito e ripetere il controllo quando necessario.",IF(I212="NA","Esclusione motivata: riesaminare se cambia il perimetro.",IF(I212="NC",INDEX(Catalogo!$H$8:$H$237,MATCH(A212,Catalogo!$A$8:$A$237,0)),IF(I212="NV","Accertamento necessario prima della funzione interessata. "&amp;INDEX(Catalogo!$H$8:$H$237,MATCH(A212,Catalogo!$A$8:$A$237,0)),IF(I212="DA COMPILARE","Eseguire il controllo; non presumere conformità.","Integrare/correggere esito, evidenza, data e verificatore. Nessun via libera.")))))</f>
        <v>Eseguire il controllo; non presumere conformità.</v>
      </c>
      <c r="K212" s="30" t="str">
        <f>IFERROR(HYPERLINK("#'Azioni'!A"&amp;(MATCH(A212,Azioni!$A$8:$A$237,0)+7),"Apri "&amp;A212),"Apri "&amp;A212)</f>
        <v>Apri A21-08</v>
      </c>
      <c r="L212" s="30" t="str">
        <f>IF(AND(OR(I212="NC",I212="NV"),INDEX(Azioni!$O$8:$O$237,MATCH(A212,Azioni!$A$8:$A$237,0))="CHIUSA VERIFICATA"),"C dopo riesame",I212)</f>
        <v>DA COMPILARE</v>
      </c>
      <c r="M212" s="50" t="s">
        <v>664</v>
      </c>
    </row>
    <row r="213" spans="1:13" ht="72" customHeight="1">
      <c r="A213" s="49" t="s">
        <v>667</v>
      </c>
      <c r="B213" s="30" t="s">
        <v>62</v>
      </c>
      <c r="C213" s="30" t="s">
        <v>668</v>
      </c>
      <c r="D213" s="30" t="s">
        <v>234</v>
      </c>
      <c r="E213" s="38"/>
      <c r="F213" s="38"/>
      <c r="G213" s="39"/>
      <c r="H213" s="38"/>
      <c r="I213" s="30" t="str">
        <f>IF(E213="","DA COMPILARE",IF(AND(E213&lt;&gt;"C",E213&lt;&gt;"NC",E213&lt;&gt;"NV",E213&lt;&gt;"NA"),"ESITO NON VALIDO",IF(AND(E213="NA",INDEX(Catalogo!$F$8:$F$237,MATCH(A213,Catalogo!$A$8:$A$237,0))=0),"NA NON AMMESSO",IF(OR(LEN(TRIM(F213))=0,LEN(TRIM(H213))=0,G213=""),"INCOMPLETO",IF(NOT(ISNUMBER(G213)),"DATA NON VALIDA",IF(OR(G213&lt;=0,G213&gt;Anagrafica!$K$8),"DATA NON VALIDA",E213))))))</f>
        <v>DA COMPILARE</v>
      </c>
      <c r="J213" s="30" t="str">
        <f>IF(I213="C","Mantenere il requisito e ripetere il controllo quando necessario.",IF(I213="NA","Esclusione motivata: riesaminare se cambia il perimetro.",IF(I213="NC",INDEX(Catalogo!$H$8:$H$237,MATCH(A213,Catalogo!$A$8:$A$237,0)),IF(I213="NV","Accertamento necessario prima della funzione interessata. "&amp;INDEX(Catalogo!$H$8:$H$237,MATCH(A213,Catalogo!$A$8:$A$237,0)),IF(I213="DA COMPILARE","Eseguire il controllo; non presumere conformità.","Integrare/correggere esito, evidenza, data e verificatore. Nessun via libera.")))))</f>
        <v>Eseguire il controllo; non presumere conformità.</v>
      </c>
      <c r="K213" s="30" t="str">
        <f>IFERROR(HYPERLINK("#'Azioni'!A"&amp;(MATCH(A213,Azioni!$A$8:$A$237,0)+7),"Apri "&amp;A213),"Apri "&amp;A213)</f>
        <v>Apri A21-09</v>
      </c>
      <c r="L213" s="30" t="str">
        <f>IF(AND(OR(I213="NC",I213="NV"),INDEX(Azioni!$O$8:$O$237,MATCH(A213,Azioni!$A$8:$A$237,0))="CHIUSA VERIFICATA"),"C dopo riesame",I213)</f>
        <v>DA COMPILARE</v>
      </c>
      <c r="M213" s="50" t="s">
        <v>664</v>
      </c>
    </row>
    <row r="214" spans="1:13" ht="72" customHeight="1">
      <c r="A214" s="49" t="s">
        <v>669</v>
      </c>
      <c r="B214" s="30" t="s">
        <v>62</v>
      </c>
      <c r="C214" s="30" t="s">
        <v>670</v>
      </c>
      <c r="D214" s="30" t="s">
        <v>234</v>
      </c>
      <c r="E214" s="38"/>
      <c r="F214" s="38"/>
      <c r="G214" s="39"/>
      <c r="H214" s="38"/>
      <c r="I214" s="30" t="str">
        <f>IF(E214="","DA COMPILARE",IF(AND(E214&lt;&gt;"C",E214&lt;&gt;"NC",E214&lt;&gt;"NV",E214&lt;&gt;"NA"),"ESITO NON VALIDO",IF(AND(E214="NA",INDEX(Catalogo!$F$8:$F$237,MATCH(A214,Catalogo!$A$8:$A$237,0))=0),"NA NON AMMESSO",IF(OR(LEN(TRIM(F214))=0,LEN(TRIM(H214))=0,G214=""),"INCOMPLETO",IF(NOT(ISNUMBER(G214)),"DATA NON VALIDA",IF(OR(G214&lt;=0,G214&gt;Anagrafica!$K$8),"DATA NON VALIDA",E214))))))</f>
        <v>DA COMPILARE</v>
      </c>
      <c r="J214" s="30" t="str">
        <f>IF(I214="C","Mantenere il requisito e ripetere il controllo quando necessario.",IF(I214="NA","Esclusione motivata: riesaminare se cambia il perimetro.",IF(I214="NC",INDEX(Catalogo!$H$8:$H$237,MATCH(A214,Catalogo!$A$8:$A$237,0)),IF(I214="NV","Accertamento necessario prima della funzione interessata. "&amp;INDEX(Catalogo!$H$8:$H$237,MATCH(A214,Catalogo!$A$8:$A$237,0)),IF(I214="DA COMPILARE","Eseguire il controllo; non presumere conformità.","Integrare/correggere esito, evidenza, data e verificatore. Nessun via libera.")))))</f>
        <v>Eseguire il controllo; non presumere conformità.</v>
      </c>
      <c r="K214" s="30" t="str">
        <f>IFERROR(HYPERLINK("#'Azioni'!A"&amp;(MATCH(A214,Azioni!$A$8:$A$237,0)+7),"Apri "&amp;A214),"Apri "&amp;A214)</f>
        <v>Apri A21-10</v>
      </c>
      <c r="L214" s="30" t="str">
        <f>IF(AND(OR(I214="NC",I214="NV"),INDEX(Azioni!$O$8:$O$237,MATCH(A214,Azioni!$A$8:$A$237,0))="CHIUSA VERIFICATA"),"C dopo riesame",I214)</f>
        <v>DA COMPILARE</v>
      </c>
      <c r="M214" s="50" t="s">
        <v>664</v>
      </c>
    </row>
    <row r="215" spans="1:13" ht="72" customHeight="1">
      <c r="A215" s="49" t="s">
        <v>671</v>
      </c>
      <c r="B215" s="30" t="s">
        <v>64</v>
      </c>
      <c r="C215" s="30" t="s">
        <v>672</v>
      </c>
      <c r="D215" s="30" t="s">
        <v>234</v>
      </c>
      <c r="E215" s="38"/>
      <c r="F215" s="38"/>
      <c r="G215" s="39"/>
      <c r="H215" s="38"/>
      <c r="I215" s="30" t="str">
        <f>IF(E215="","DA COMPILARE",IF(AND(E215&lt;&gt;"C",E215&lt;&gt;"NC",E215&lt;&gt;"NV",E215&lt;&gt;"NA"),"ESITO NON VALIDO",IF(AND(E215="NA",INDEX(Catalogo!$F$8:$F$237,MATCH(A215,Catalogo!$A$8:$A$237,0))=0),"NA NON AMMESSO",IF(OR(LEN(TRIM(F215))=0,LEN(TRIM(H215))=0,G215=""),"INCOMPLETO",IF(NOT(ISNUMBER(G215)),"DATA NON VALIDA",IF(OR(G215&lt;=0,G215&gt;Anagrafica!$K$8),"DATA NON VALIDA",E215))))))</f>
        <v>DA COMPILARE</v>
      </c>
      <c r="J215" s="30" t="str">
        <f>IF(I215="C","Mantenere il requisito e ripetere il controllo quando necessario.",IF(I215="NA","Esclusione motivata: riesaminare se cambia il perimetro.",IF(I215="NC",INDEX(Catalogo!$H$8:$H$237,MATCH(A215,Catalogo!$A$8:$A$237,0)),IF(I215="NV","Accertamento necessario prima della funzione interessata. "&amp;INDEX(Catalogo!$H$8:$H$237,MATCH(A215,Catalogo!$A$8:$A$237,0)),IF(I215="DA COMPILARE","Eseguire il controllo; non presumere conformità.","Integrare/correggere esito, evidenza, data e verificatore. Nessun via libera.")))))</f>
        <v>Eseguire il controllo; non presumere conformità.</v>
      </c>
      <c r="K215" s="30" t="str">
        <f>IFERROR(HYPERLINK("#'Azioni'!A"&amp;(MATCH(A215,Azioni!$A$8:$A$237,0)+7),"Apri "&amp;A215),"Apri "&amp;A215)</f>
        <v>Apri A22-01</v>
      </c>
      <c r="L215" s="30" t="str">
        <f>IF(AND(OR(I215="NC",I215="NV"),INDEX(Azioni!$O$8:$O$237,MATCH(A215,Azioni!$A$8:$A$237,0))="CHIUSA VERIFICATA"),"C dopo riesame",I215)</f>
        <v>DA COMPILARE</v>
      </c>
      <c r="M215" s="50" t="s">
        <v>673</v>
      </c>
    </row>
    <row r="216" spans="1:13" ht="72" customHeight="1">
      <c r="A216" s="49" t="s">
        <v>674</v>
      </c>
      <c r="B216" s="30" t="s">
        <v>64</v>
      </c>
      <c r="C216" s="30" t="s">
        <v>675</v>
      </c>
      <c r="D216" s="30" t="s">
        <v>234</v>
      </c>
      <c r="E216" s="38"/>
      <c r="F216" s="38"/>
      <c r="G216" s="39"/>
      <c r="H216" s="38"/>
      <c r="I216" s="30" t="str">
        <f>IF(E216="","DA COMPILARE",IF(AND(E216&lt;&gt;"C",E216&lt;&gt;"NC",E216&lt;&gt;"NV",E216&lt;&gt;"NA"),"ESITO NON VALIDO",IF(AND(E216="NA",INDEX(Catalogo!$F$8:$F$237,MATCH(A216,Catalogo!$A$8:$A$237,0))=0),"NA NON AMMESSO",IF(OR(LEN(TRIM(F216))=0,LEN(TRIM(H216))=0,G216=""),"INCOMPLETO",IF(NOT(ISNUMBER(G216)),"DATA NON VALIDA",IF(OR(G216&lt;=0,G216&gt;Anagrafica!$K$8),"DATA NON VALIDA",E216))))))</f>
        <v>DA COMPILARE</v>
      </c>
      <c r="J216" s="30" t="str">
        <f>IF(I216="C","Mantenere il requisito e ripetere il controllo quando necessario.",IF(I216="NA","Esclusione motivata: riesaminare se cambia il perimetro.",IF(I216="NC",INDEX(Catalogo!$H$8:$H$237,MATCH(A216,Catalogo!$A$8:$A$237,0)),IF(I216="NV","Accertamento necessario prima della funzione interessata. "&amp;INDEX(Catalogo!$H$8:$H$237,MATCH(A216,Catalogo!$A$8:$A$237,0)),IF(I216="DA COMPILARE","Eseguire il controllo; non presumere conformità.","Integrare/correggere esito, evidenza, data e verificatore. Nessun via libera.")))))</f>
        <v>Eseguire il controllo; non presumere conformità.</v>
      </c>
      <c r="K216" s="30" t="str">
        <f>IFERROR(HYPERLINK("#'Azioni'!A"&amp;(MATCH(A216,Azioni!$A$8:$A$237,0)+7),"Apri "&amp;A216),"Apri "&amp;A216)</f>
        <v>Apri A22-02</v>
      </c>
      <c r="L216" s="30" t="str">
        <f>IF(AND(OR(I216="NC",I216="NV"),INDEX(Azioni!$O$8:$O$237,MATCH(A216,Azioni!$A$8:$A$237,0))="CHIUSA VERIFICATA"),"C dopo riesame",I216)</f>
        <v>DA COMPILARE</v>
      </c>
      <c r="M216" s="50" t="s">
        <v>673</v>
      </c>
    </row>
    <row r="217" spans="1:13" ht="72" customHeight="1">
      <c r="A217" s="49" t="s">
        <v>676</v>
      </c>
      <c r="B217" s="30" t="s">
        <v>64</v>
      </c>
      <c r="C217" s="30" t="s">
        <v>677</v>
      </c>
      <c r="D217" s="30" t="s">
        <v>234</v>
      </c>
      <c r="E217" s="38"/>
      <c r="F217" s="38"/>
      <c r="G217" s="39"/>
      <c r="H217" s="38"/>
      <c r="I217" s="30" t="str">
        <f>IF(E217="","DA COMPILARE",IF(AND(E217&lt;&gt;"C",E217&lt;&gt;"NC",E217&lt;&gt;"NV",E217&lt;&gt;"NA"),"ESITO NON VALIDO",IF(AND(E217="NA",INDEX(Catalogo!$F$8:$F$237,MATCH(A217,Catalogo!$A$8:$A$237,0))=0),"NA NON AMMESSO",IF(OR(LEN(TRIM(F217))=0,LEN(TRIM(H217))=0,G217=""),"INCOMPLETO",IF(NOT(ISNUMBER(G217)),"DATA NON VALIDA",IF(OR(G217&lt;=0,G217&gt;Anagrafica!$K$8),"DATA NON VALIDA",E217))))))</f>
        <v>DA COMPILARE</v>
      </c>
      <c r="J217" s="30" t="str">
        <f>IF(I217="C","Mantenere il requisito e ripetere il controllo quando necessario.",IF(I217="NA","Esclusione motivata: riesaminare se cambia il perimetro.",IF(I217="NC",INDEX(Catalogo!$H$8:$H$237,MATCH(A217,Catalogo!$A$8:$A$237,0)),IF(I217="NV","Accertamento necessario prima della funzione interessata. "&amp;INDEX(Catalogo!$H$8:$H$237,MATCH(A217,Catalogo!$A$8:$A$237,0)),IF(I217="DA COMPILARE","Eseguire il controllo; non presumere conformità.","Integrare/correggere esito, evidenza, data e verificatore. Nessun via libera.")))))</f>
        <v>Eseguire il controllo; non presumere conformità.</v>
      </c>
      <c r="K217" s="30" t="str">
        <f>IFERROR(HYPERLINK("#'Azioni'!A"&amp;(MATCH(A217,Azioni!$A$8:$A$237,0)+7),"Apri "&amp;A217),"Apri "&amp;A217)</f>
        <v>Apri A22-03</v>
      </c>
      <c r="L217" s="30" t="str">
        <f>IF(AND(OR(I217="NC",I217="NV"),INDEX(Azioni!$O$8:$O$237,MATCH(A217,Azioni!$A$8:$A$237,0))="CHIUSA VERIFICATA"),"C dopo riesame",I217)</f>
        <v>DA COMPILARE</v>
      </c>
      <c r="M217" s="50" t="s">
        <v>673</v>
      </c>
    </row>
    <row r="218" spans="1:13" ht="72" customHeight="1">
      <c r="A218" s="49" t="s">
        <v>678</v>
      </c>
      <c r="B218" s="30" t="s">
        <v>64</v>
      </c>
      <c r="C218" s="30" t="s">
        <v>679</v>
      </c>
      <c r="D218" s="30" t="s">
        <v>234</v>
      </c>
      <c r="E218" s="38"/>
      <c r="F218" s="38"/>
      <c r="G218" s="39"/>
      <c r="H218" s="38"/>
      <c r="I218" s="30" t="str">
        <f>IF(E218="","DA COMPILARE",IF(AND(E218&lt;&gt;"C",E218&lt;&gt;"NC",E218&lt;&gt;"NV",E218&lt;&gt;"NA"),"ESITO NON VALIDO",IF(AND(E218="NA",INDEX(Catalogo!$F$8:$F$237,MATCH(A218,Catalogo!$A$8:$A$237,0))=0),"NA NON AMMESSO",IF(OR(LEN(TRIM(F218))=0,LEN(TRIM(H218))=0,G218=""),"INCOMPLETO",IF(NOT(ISNUMBER(G218)),"DATA NON VALIDA",IF(OR(G218&lt;=0,G218&gt;Anagrafica!$K$8),"DATA NON VALIDA",E218))))))</f>
        <v>DA COMPILARE</v>
      </c>
      <c r="J218" s="30" t="str">
        <f>IF(I218="C","Mantenere il requisito e ripetere il controllo quando necessario.",IF(I218="NA","Esclusione motivata: riesaminare se cambia il perimetro.",IF(I218="NC",INDEX(Catalogo!$H$8:$H$237,MATCH(A218,Catalogo!$A$8:$A$237,0)),IF(I218="NV","Accertamento necessario prima della funzione interessata. "&amp;INDEX(Catalogo!$H$8:$H$237,MATCH(A218,Catalogo!$A$8:$A$237,0)),IF(I218="DA COMPILARE","Eseguire il controllo; non presumere conformità.","Integrare/correggere esito, evidenza, data e verificatore. Nessun via libera.")))))</f>
        <v>Eseguire il controllo; non presumere conformità.</v>
      </c>
      <c r="K218" s="30" t="str">
        <f>IFERROR(HYPERLINK("#'Azioni'!A"&amp;(MATCH(A218,Azioni!$A$8:$A$237,0)+7),"Apri "&amp;A218),"Apri "&amp;A218)</f>
        <v>Apri A22-04</v>
      </c>
      <c r="L218" s="30" t="str">
        <f>IF(AND(OR(I218="NC",I218="NV"),INDEX(Azioni!$O$8:$O$237,MATCH(A218,Azioni!$A$8:$A$237,0))="CHIUSA VERIFICATA"),"C dopo riesame",I218)</f>
        <v>DA COMPILARE</v>
      </c>
      <c r="M218" s="50" t="s">
        <v>673</v>
      </c>
    </row>
    <row r="219" spans="1:13" ht="72" customHeight="1">
      <c r="A219" s="49" t="s">
        <v>680</v>
      </c>
      <c r="B219" s="30" t="s">
        <v>64</v>
      </c>
      <c r="C219" s="30" t="s">
        <v>681</v>
      </c>
      <c r="D219" s="30" t="s">
        <v>234</v>
      </c>
      <c r="E219" s="38"/>
      <c r="F219" s="38"/>
      <c r="G219" s="39"/>
      <c r="H219" s="38"/>
      <c r="I219" s="30" t="str">
        <f>IF(E219="","DA COMPILARE",IF(AND(E219&lt;&gt;"C",E219&lt;&gt;"NC",E219&lt;&gt;"NV",E219&lt;&gt;"NA"),"ESITO NON VALIDO",IF(AND(E219="NA",INDEX(Catalogo!$F$8:$F$237,MATCH(A219,Catalogo!$A$8:$A$237,0))=0),"NA NON AMMESSO",IF(OR(LEN(TRIM(F219))=0,LEN(TRIM(H219))=0,G219=""),"INCOMPLETO",IF(NOT(ISNUMBER(G219)),"DATA NON VALIDA",IF(OR(G219&lt;=0,G219&gt;Anagrafica!$K$8),"DATA NON VALIDA",E219))))))</f>
        <v>DA COMPILARE</v>
      </c>
      <c r="J219" s="30" t="str">
        <f>IF(I219="C","Mantenere il requisito e ripetere il controllo quando necessario.",IF(I219="NA","Esclusione motivata: riesaminare se cambia il perimetro.",IF(I219="NC",INDEX(Catalogo!$H$8:$H$237,MATCH(A219,Catalogo!$A$8:$A$237,0)),IF(I219="NV","Accertamento necessario prima della funzione interessata. "&amp;INDEX(Catalogo!$H$8:$H$237,MATCH(A219,Catalogo!$A$8:$A$237,0)),IF(I219="DA COMPILARE","Eseguire il controllo; non presumere conformità.","Integrare/correggere esito, evidenza, data e verificatore. Nessun via libera.")))))</f>
        <v>Eseguire il controllo; non presumere conformità.</v>
      </c>
      <c r="K219" s="30" t="str">
        <f>IFERROR(HYPERLINK("#'Azioni'!A"&amp;(MATCH(A219,Azioni!$A$8:$A$237,0)+7),"Apri "&amp;A219),"Apri "&amp;A219)</f>
        <v>Apri A22-05</v>
      </c>
      <c r="L219" s="30" t="str">
        <f>IF(AND(OR(I219="NC",I219="NV"),INDEX(Azioni!$O$8:$O$237,MATCH(A219,Azioni!$A$8:$A$237,0))="CHIUSA VERIFICATA"),"C dopo riesame",I219)</f>
        <v>DA COMPILARE</v>
      </c>
      <c r="M219" s="50" t="s">
        <v>673</v>
      </c>
    </row>
    <row r="220" spans="1:13" ht="72" customHeight="1">
      <c r="A220" s="49" t="s">
        <v>682</v>
      </c>
      <c r="B220" s="30" t="s">
        <v>64</v>
      </c>
      <c r="C220" s="30" t="s">
        <v>683</v>
      </c>
      <c r="D220" s="30" t="s">
        <v>234</v>
      </c>
      <c r="E220" s="38"/>
      <c r="F220" s="38"/>
      <c r="G220" s="39"/>
      <c r="H220" s="38"/>
      <c r="I220" s="30" t="str">
        <f>IF(E220="","DA COMPILARE",IF(AND(E220&lt;&gt;"C",E220&lt;&gt;"NC",E220&lt;&gt;"NV",E220&lt;&gt;"NA"),"ESITO NON VALIDO",IF(AND(E220="NA",INDEX(Catalogo!$F$8:$F$237,MATCH(A220,Catalogo!$A$8:$A$237,0))=0),"NA NON AMMESSO",IF(OR(LEN(TRIM(F220))=0,LEN(TRIM(H220))=0,G220=""),"INCOMPLETO",IF(NOT(ISNUMBER(G220)),"DATA NON VALIDA",IF(OR(G220&lt;=0,G220&gt;Anagrafica!$K$8),"DATA NON VALIDA",E220))))))</f>
        <v>DA COMPILARE</v>
      </c>
      <c r="J220" s="30" t="str">
        <f>IF(I220="C","Mantenere il requisito e ripetere il controllo quando necessario.",IF(I220="NA","Esclusione motivata: riesaminare se cambia il perimetro.",IF(I220="NC",INDEX(Catalogo!$H$8:$H$237,MATCH(A220,Catalogo!$A$8:$A$237,0)),IF(I220="NV","Accertamento necessario prima della funzione interessata. "&amp;INDEX(Catalogo!$H$8:$H$237,MATCH(A220,Catalogo!$A$8:$A$237,0)),IF(I220="DA COMPILARE","Eseguire il controllo; non presumere conformità.","Integrare/correggere esito, evidenza, data e verificatore. Nessun via libera.")))))</f>
        <v>Eseguire il controllo; non presumere conformità.</v>
      </c>
      <c r="K220" s="30" t="str">
        <f>IFERROR(HYPERLINK("#'Azioni'!A"&amp;(MATCH(A220,Azioni!$A$8:$A$237,0)+7),"Apri "&amp;A220),"Apri "&amp;A220)</f>
        <v>Apri A22-06</v>
      </c>
      <c r="L220" s="30" t="str">
        <f>IF(AND(OR(I220="NC",I220="NV"),INDEX(Azioni!$O$8:$O$237,MATCH(A220,Azioni!$A$8:$A$237,0))="CHIUSA VERIFICATA"),"C dopo riesame",I220)</f>
        <v>DA COMPILARE</v>
      </c>
      <c r="M220" s="50" t="s">
        <v>673</v>
      </c>
    </row>
    <row r="221" spans="1:13" ht="72" customHeight="1">
      <c r="A221" s="49" t="s">
        <v>684</v>
      </c>
      <c r="B221" s="30" t="s">
        <v>64</v>
      </c>
      <c r="C221" s="30" t="s">
        <v>685</v>
      </c>
      <c r="D221" s="30" t="s">
        <v>234</v>
      </c>
      <c r="E221" s="38"/>
      <c r="F221" s="38"/>
      <c r="G221" s="39"/>
      <c r="H221" s="38"/>
      <c r="I221" s="30" t="str">
        <f>IF(E221="","DA COMPILARE",IF(AND(E221&lt;&gt;"C",E221&lt;&gt;"NC",E221&lt;&gt;"NV",E221&lt;&gt;"NA"),"ESITO NON VALIDO",IF(AND(E221="NA",INDEX(Catalogo!$F$8:$F$237,MATCH(A221,Catalogo!$A$8:$A$237,0))=0),"NA NON AMMESSO",IF(OR(LEN(TRIM(F221))=0,LEN(TRIM(H221))=0,G221=""),"INCOMPLETO",IF(NOT(ISNUMBER(G221)),"DATA NON VALIDA",IF(OR(G221&lt;=0,G221&gt;Anagrafica!$K$8),"DATA NON VALIDA",E221))))))</f>
        <v>DA COMPILARE</v>
      </c>
      <c r="J221" s="30" t="str">
        <f>IF(I221="C","Mantenere il requisito e ripetere il controllo quando necessario.",IF(I221="NA","Esclusione motivata: riesaminare se cambia il perimetro.",IF(I221="NC",INDEX(Catalogo!$H$8:$H$237,MATCH(A221,Catalogo!$A$8:$A$237,0)),IF(I221="NV","Accertamento necessario prima della funzione interessata. "&amp;INDEX(Catalogo!$H$8:$H$237,MATCH(A221,Catalogo!$A$8:$A$237,0)),IF(I221="DA COMPILARE","Eseguire il controllo; non presumere conformità.","Integrare/correggere esito, evidenza, data e verificatore. Nessun via libera.")))))</f>
        <v>Eseguire il controllo; non presumere conformità.</v>
      </c>
      <c r="K221" s="30" t="str">
        <f>IFERROR(HYPERLINK("#'Azioni'!A"&amp;(MATCH(A221,Azioni!$A$8:$A$237,0)+7),"Apri "&amp;A221),"Apri "&amp;A221)</f>
        <v>Apri A22-07</v>
      </c>
      <c r="L221" s="30" t="str">
        <f>IF(AND(OR(I221="NC",I221="NV"),INDEX(Azioni!$O$8:$O$237,MATCH(A221,Azioni!$A$8:$A$237,0))="CHIUSA VERIFICATA"),"C dopo riesame",I221)</f>
        <v>DA COMPILARE</v>
      </c>
      <c r="M221" s="50" t="s">
        <v>673</v>
      </c>
    </row>
    <row r="222" spans="1:13" ht="72" customHeight="1">
      <c r="A222" s="49" t="s">
        <v>686</v>
      </c>
      <c r="B222" s="30" t="s">
        <v>64</v>
      </c>
      <c r="C222" s="30" t="s">
        <v>687</v>
      </c>
      <c r="D222" s="30" t="s">
        <v>234</v>
      </c>
      <c r="E222" s="38"/>
      <c r="F222" s="38"/>
      <c r="G222" s="39"/>
      <c r="H222" s="38"/>
      <c r="I222" s="30" t="str">
        <f>IF(E222="","DA COMPILARE",IF(AND(E222&lt;&gt;"C",E222&lt;&gt;"NC",E222&lt;&gt;"NV",E222&lt;&gt;"NA"),"ESITO NON VALIDO",IF(AND(E222="NA",INDEX(Catalogo!$F$8:$F$237,MATCH(A222,Catalogo!$A$8:$A$237,0))=0),"NA NON AMMESSO",IF(OR(LEN(TRIM(F222))=0,LEN(TRIM(H222))=0,G222=""),"INCOMPLETO",IF(NOT(ISNUMBER(G222)),"DATA NON VALIDA",IF(OR(G222&lt;=0,G222&gt;Anagrafica!$K$8),"DATA NON VALIDA",E222))))))</f>
        <v>DA COMPILARE</v>
      </c>
      <c r="J222" s="30" t="str">
        <f>IF(I222="C","Mantenere il requisito e ripetere il controllo quando necessario.",IF(I222="NA","Esclusione motivata: riesaminare se cambia il perimetro.",IF(I222="NC",INDEX(Catalogo!$H$8:$H$237,MATCH(A222,Catalogo!$A$8:$A$237,0)),IF(I222="NV","Accertamento necessario prima della funzione interessata. "&amp;INDEX(Catalogo!$H$8:$H$237,MATCH(A222,Catalogo!$A$8:$A$237,0)),IF(I222="DA COMPILARE","Eseguire il controllo; non presumere conformità.","Integrare/correggere esito, evidenza, data e verificatore. Nessun via libera.")))))</f>
        <v>Eseguire il controllo; non presumere conformità.</v>
      </c>
      <c r="K222" s="30" t="str">
        <f>IFERROR(HYPERLINK("#'Azioni'!A"&amp;(MATCH(A222,Azioni!$A$8:$A$237,0)+7),"Apri "&amp;A222),"Apri "&amp;A222)</f>
        <v>Apri A22-08</v>
      </c>
      <c r="L222" s="30" t="str">
        <f>IF(AND(OR(I222="NC",I222="NV"),INDEX(Azioni!$O$8:$O$237,MATCH(A222,Azioni!$A$8:$A$237,0))="CHIUSA VERIFICATA"),"C dopo riesame",I222)</f>
        <v>DA COMPILARE</v>
      </c>
      <c r="M222" s="50" t="s">
        <v>673</v>
      </c>
    </row>
    <row r="223" spans="1:13" ht="72" customHeight="1">
      <c r="A223" s="49" t="s">
        <v>688</v>
      </c>
      <c r="B223" s="30" t="s">
        <v>64</v>
      </c>
      <c r="C223" s="30" t="s">
        <v>689</v>
      </c>
      <c r="D223" s="30" t="s">
        <v>234</v>
      </c>
      <c r="E223" s="38"/>
      <c r="F223" s="38"/>
      <c r="G223" s="39"/>
      <c r="H223" s="38"/>
      <c r="I223" s="30" t="str">
        <f>IF(E223="","DA COMPILARE",IF(AND(E223&lt;&gt;"C",E223&lt;&gt;"NC",E223&lt;&gt;"NV",E223&lt;&gt;"NA"),"ESITO NON VALIDO",IF(AND(E223="NA",INDEX(Catalogo!$F$8:$F$237,MATCH(A223,Catalogo!$A$8:$A$237,0))=0),"NA NON AMMESSO",IF(OR(LEN(TRIM(F223))=0,LEN(TRIM(H223))=0,G223=""),"INCOMPLETO",IF(NOT(ISNUMBER(G223)),"DATA NON VALIDA",IF(OR(G223&lt;=0,G223&gt;Anagrafica!$K$8),"DATA NON VALIDA",E223))))))</f>
        <v>DA COMPILARE</v>
      </c>
      <c r="J223" s="30" t="str">
        <f>IF(I223="C","Mantenere il requisito e ripetere il controllo quando necessario.",IF(I223="NA","Esclusione motivata: riesaminare se cambia il perimetro.",IF(I223="NC",INDEX(Catalogo!$H$8:$H$237,MATCH(A223,Catalogo!$A$8:$A$237,0)),IF(I223="NV","Accertamento necessario prima della funzione interessata. "&amp;INDEX(Catalogo!$H$8:$H$237,MATCH(A223,Catalogo!$A$8:$A$237,0)),IF(I223="DA COMPILARE","Eseguire il controllo; non presumere conformità.","Integrare/correggere esito, evidenza, data e verificatore. Nessun via libera.")))))</f>
        <v>Eseguire il controllo; non presumere conformità.</v>
      </c>
      <c r="K223" s="30" t="str">
        <f>IFERROR(HYPERLINK("#'Azioni'!A"&amp;(MATCH(A223,Azioni!$A$8:$A$237,0)+7),"Apri "&amp;A223),"Apri "&amp;A223)</f>
        <v>Apri A22-09</v>
      </c>
      <c r="L223" s="30" t="str">
        <f>IF(AND(OR(I223="NC",I223="NV"),INDEX(Azioni!$O$8:$O$237,MATCH(A223,Azioni!$A$8:$A$237,0))="CHIUSA VERIFICATA"),"C dopo riesame",I223)</f>
        <v>DA COMPILARE</v>
      </c>
      <c r="M223" s="50" t="s">
        <v>673</v>
      </c>
    </row>
    <row r="224" spans="1:13" ht="72" customHeight="1">
      <c r="A224" s="49" t="s">
        <v>690</v>
      </c>
      <c r="B224" s="30" t="s">
        <v>66</v>
      </c>
      <c r="C224" s="30" t="s">
        <v>691</v>
      </c>
      <c r="D224" s="30" t="s">
        <v>234</v>
      </c>
      <c r="E224" s="38"/>
      <c r="F224" s="38"/>
      <c r="G224" s="39"/>
      <c r="H224" s="38"/>
      <c r="I224" s="30" t="str">
        <f>IF(E224="","DA COMPILARE",IF(AND(E224&lt;&gt;"C",E224&lt;&gt;"NC",E224&lt;&gt;"NV",E224&lt;&gt;"NA"),"ESITO NON VALIDO",IF(AND(E224="NA",INDEX(Catalogo!$F$8:$F$237,MATCH(A224,Catalogo!$A$8:$A$237,0))=0),"NA NON AMMESSO",IF(OR(LEN(TRIM(F224))=0,LEN(TRIM(H224))=0,G224=""),"INCOMPLETO",IF(NOT(ISNUMBER(G224)),"DATA NON VALIDA",IF(OR(G224&lt;=0,G224&gt;Anagrafica!$K$8),"DATA NON VALIDA",E224))))))</f>
        <v>DA COMPILARE</v>
      </c>
      <c r="J224" s="30" t="str">
        <f>IF(I224="C","Mantenere il requisito e ripetere il controllo quando necessario.",IF(I224="NA","Esclusione motivata: riesaminare se cambia il perimetro.",IF(I224="NC",INDEX(Catalogo!$H$8:$H$237,MATCH(A224,Catalogo!$A$8:$A$237,0)),IF(I224="NV","Accertamento necessario prima della funzione interessata. "&amp;INDEX(Catalogo!$H$8:$H$237,MATCH(A224,Catalogo!$A$8:$A$237,0)),IF(I224="DA COMPILARE","Eseguire il controllo; non presumere conformità.","Integrare/correggere esito, evidenza, data e verificatore. Nessun via libera.")))))</f>
        <v>Eseguire il controllo; non presumere conformità.</v>
      </c>
      <c r="K224" s="30" t="str">
        <f>IFERROR(HYPERLINK("#'Azioni'!A"&amp;(MATCH(A224,Azioni!$A$8:$A$237,0)+7),"Apri "&amp;A224),"Apri "&amp;A224)</f>
        <v>Apri A23-01</v>
      </c>
      <c r="L224" s="30" t="str">
        <f>IF(AND(OR(I224="NC",I224="NV"),INDEX(Azioni!$O$8:$O$237,MATCH(A224,Azioni!$A$8:$A$237,0))="CHIUSA VERIFICATA"),"C dopo riesame",I224)</f>
        <v>DA COMPILARE</v>
      </c>
      <c r="M224" s="50" t="s">
        <v>692</v>
      </c>
    </row>
    <row r="225" spans="1:13" ht="72" customHeight="1">
      <c r="A225" s="49" t="s">
        <v>693</v>
      </c>
      <c r="B225" s="30" t="s">
        <v>66</v>
      </c>
      <c r="C225" s="30" t="s">
        <v>694</v>
      </c>
      <c r="D225" s="30" t="s">
        <v>234</v>
      </c>
      <c r="E225" s="38"/>
      <c r="F225" s="38"/>
      <c r="G225" s="39"/>
      <c r="H225" s="38"/>
      <c r="I225" s="30" t="str">
        <f>IF(E225="","DA COMPILARE",IF(AND(E225&lt;&gt;"C",E225&lt;&gt;"NC",E225&lt;&gt;"NV",E225&lt;&gt;"NA"),"ESITO NON VALIDO",IF(AND(E225="NA",INDEX(Catalogo!$F$8:$F$237,MATCH(A225,Catalogo!$A$8:$A$237,0))=0),"NA NON AMMESSO",IF(OR(LEN(TRIM(F225))=0,LEN(TRIM(H225))=0,G225=""),"INCOMPLETO",IF(NOT(ISNUMBER(G225)),"DATA NON VALIDA",IF(OR(G225&lt;=0,G225&gt;Anagrafica!$K$8),"DATA NON VALIDA",E225))))))</f>
        <v>DA COMPILARE</v>
      </c>
      <c r="J225" s="30" t="str">
        <f>IF(I225="C","Mantenere il requisito e ripetere il controllo quando necessario.",IF(I225="NA","Esclusione motivata: riesaminare se cambia il perimetro.",IF(I225="NC",INDEX(Catalogo!$H$8:$H$237,MATCH(A225,Catalogo!$A$8:$A$237,0)),IF(I225="NV","Accertamento necessario prima della funzione interessata. "&amp;INDEX(Catalogo!$H$8:$H$237,MATCH(A225,Catalogo!$A$8:$A$237,0)),IF(I225="DA COMPILARE","Eseguire il controllo; non presumere conformità.","Integrare/correggere esito, evidenza, data e verificatore. Nessun via libera.")))))</f>
        <v>Eseguire il controllo; non presumere conformità.</v>
      </c>
      <c r="K225" s="30" t="str">
        <f>IFERROR(HYPERLINK("#'Azioni'!A"&amp;(MATCH(A225,Azioni!$A$8:$A$237,0)+7),"Apri "&amp;A225),"Apri "&amp;A225)</f>
        <v>Apri A23-02</v>
      </c>
      <c r="L225" s="30" t="str">
        <f>IF(AND(OR(I225="NC",I225="NV"),INDEX(Azioni!$O$8:$O$237,MATCH(A225,Azioni!$A$8:$A$237,0))="CHIUSA VERIFICATA"),"C dopo riesame",I225)</f>
        <v>DA COMPILARE</v>
      </c>
      <c r="M225" s="50" t="s">
        <v>692</v>
      </c>
    </row>
    <row r="226" spans="1:13" ht="72" customHeight="1">
      <c r="A226" s="49" t="s">
        <v>695</v>
      </c>
      <c r="B226" s="30" t="s">
        <v>66</v>
      </c>
      <c r="C226" s="30" t="s">
        <v>696</v>
      </c>
      <c r="D226" s="30" t="s">
        <v>234</v>
      </c>
      <c r="E226" s="38"/>
      <c r="F226" s="38"/>
      <c r="G226" s="39"/>
      <c r="H226" s="38"/>
      <c r="I226" s="30" t="str">
        <f>IF(E226="","DA COMPILARE",IF(AND(E226&lt;&gt;"C",E226&lt;&gt;"NC",E226&lt;&gt;"NV",E226&lt;&gt;"NA"),"ESITO NON VALIDO",IF(AND(E226="NA",INDEX(Catalogo!$F$8:$F$237,MATCH(A226,Catalogo!$A$8:$A$237,0))=0),"NA NON AMMESSO",IF(OR(LEN(TRIM(F226))=0,LEN(TRIM(H226))=0,G226=""),"INCOMPLETO",IF(NOT(ISNUMBER(G226)),"DATA NON VALIDA",IF(OR(G226&lt;=0,G226&gt;Anagrafica!$K$8),"DATA NON VALIDA",E226))))))</f>
        <v>DA COMPILARE</v>
      </c>
      <c r="J226" s="30" t="str">
        <f>IF(I226="C","Mantenere il requisito e ripetere il controllo quando necessario.",IF(I226="NA","Esclusione motivata: riesaminare se cambia il perimetro.",IF(I226="NC",INDEX(Catalogo!$H$8:$H$237,MATCH(A226,Catalogo!$A$8:$A$237,0)),IF(I226="NV","Accertamento necessario prima della funzione interessata. "&amp;INDEX(Catalogo!$H$8:$H$237,MATCH(A226,Catalogo!$A$8:$A$237,0)),IF(I226="DA COMPILARE","Eseguire il controllo; non presumere conformità.","Integrare/correggere esito, evidenza, data e verificatore. Nessun via libera.")))))</f>
        <v>Eseguire il controllo; non presumere conformità.</v>
      </c>
      <c r="K226" s="30" t="str">
        <f>IFERROR(HYPERLINK("#'Azioni'!A"&amp;(MATCH(A226,Azioni!$A$8:$A$237,0)+7),"Apri "&amp;A226),"Apri "&amp;A226)</f>
        <v>Apri A23-03</v>
      </c>
      <c r="L226" s="30" t="str">
        <f>IF(AND(OR(I226="NC",I226="NV"),INDEX(Azioni!$O$8:$O$237,MATCH(A226,Azioni!$A$8:$A$237,0))="CHIUSA VERIFICATA"),"C dopo riesame",I226)</f>
        <v>DA COMPILARE</v>
      </c>
      <c r="M226" s="50" t="s">
        <v>692</v>
      </c>
    </row>
    <row r="227" spans="1:13" ht="72" customHeight="1">
      <c r="A227" s="49" t="s">
        <v>697</v>
      </c>
      <c r="B227" s="30" t="s">
        <v>66</v>
      </c>
      <c r="C227" s="30" t="s">
        <v>698</v>
      </c>
      <c r="D227" s="30" t="s">
        <v>234</v>
      </c>
      <c r="E227" s="38"/>
      <c r="F227" s="38"/>
      <c r="G227" s="39"/>
      <c r="H227" s="38"/>
      <c r="I227" s="30" t="str">
        <f>IF(E227="","DA COMPILARE",IF(AND(E227&lt;&gt;"C",E227&lt;&gt;"NC",E227&lt;&gt;"NV",E227&lt;&gt;"NA"),"ESITO NON VALIDO",IF(AND(E227="NA",INDEX(Catalogo!$F$8:$F$237,MATCH(A227,Catalogo!$A$8:$A$237,0))=0),"NA NON AMMESSO",IF(OR(LEN(TRIM(F227))=0,LEN(TRIM(H227))=0,G227=""),"INCOMPLETO",IF(NOT(ISNUMBER(G227)),"DATA NON VALIDA",IF(OR(G227&lt;=0,G227&gt;Anagrafica!$K$8),"DATA NON VALIDA",E227))))))</f>
        <v>DA COMPILARE</v>
      </c>
      <c r="J227" s="30" t="str">
        <f>IF(I227="C","Mantenere il requisito e ripetere il controllo quando necessario.",IF(I227="NA","Esclusione motivata: riesaminare se cambia il perimetro.",IF(I227="NC",INDEX(Catalogo!$H$8:$H$237,MATCH(A227,Catalogo!$A$8:$A$237,0)),IF(I227="NV","Accertamento necessario prima della funzione interessata. "&amp;INDEX(Catalogo!$H$8:$H$237,MATCH(A227,Catalogo!$A$8:$A$237,0)),IF(I227="DA COMPILARE","Eseguire il controllo; non presumere conformità.","Integrare/correggere esito, evidenza, data e verificatore. Nessun via libera.")))))</f>
        <v>Eseguire il controllo; non presumere conformità.</v>
      </c>
      <c r="K227" s="30" t="str">
        <f>IFERROR(HYPERLINK("#'Azioni'!A"&amp;(MATCH(A227,Azioni!$A$8:$A$237,0)+7),"Apri "&amp;A227),"Apri "&amp;A227)</f>
        <v>Apri A23-04</v>
      </c>
      <c r="L227" s="30" t="str">
        <f>IF(AND(OR(I227="NC",I227="NV"),INDEX(Azioni!$O$8:$O$237,MATCH(A227,Azioni!$A$8:$A$237,0))="CHIUSA VERIFICATA"),"C dopo riesame",I227)</f>
        <v>DA COMPILARE</v>
      </c>
      <c r="M227" s="50" t="s">
        <v>692</v>
      </c>
    </row>
    <row r="228" spans="1:13" ht="72" customHeight="1">
      <c r="A228" s="49" t="s">
        <v>699</v>
      </c>
      <c r="B228" s="30" t="s">
        <v>66</v>
      </c>
      <c r="C228" s="30" t="s">
        <v>700</v>
      </c>
      <c r="D228" s="30" t="s">
        <v>234</v>
      </c>
      <c r="E228" s="38"/>
      <c r="F228" s="38"/>
      <c r="G228" s="39"/>
      <c r="H228" s="38"/>
      <c r="I228" s="30" t="str">
        <f>IF(E228="","DA COMPILARE",IF(AND(E228&lt;&gt;"C",E228&lt;&gt;"NC",E228&lt;&gt;"NV",E228&lt;&gt;"NA"),"ESITO NON VALIDO",IF(AND(E228="NA",INDEX(Catalogo!$F$8:$F$237,MATCH(A228,Catalogo!$A$8:$A$237,0))=0),"NA NON AMMESSO",IF(OR(LEN(TRIM(F228))=0,LEN(TRIM(H228))=0,G228=""),"INCOMPLETO",IF(NOT(ISNUMBER(G228)),"DATA NON VALIDA",IF(OR(G228&lt;=0,G228&gt;Anagrafica!$K$8),"DATA NON VALIDA",E228))))))</f>
        <v>DA COMPILARE</v>
      </c>
      <c r="J228" s="30" t="str">
        <f>IF(I228="C","Mantenere il requisito e ripetere il controllo quando necessario.",IF(I228="NA","Esclusione motivata: riesaminare se cambia il perimetro.",IF(I228="NC",INDEX(Catalogo!$H$8:$H$237,MATCH(A228,Catalogo!$A$8:$A$237,0)),IF(I228="NV","Accertamento necessario prima della funzione interessata. "&amp;INDEX(Catalogo!$H$8:$H$237,MATCH(A228,Catalogo!$A$8:$A$237,0)),IF(I228="DA COMPILARE","Eseguire il controllo; non presumere conformità.","Integrare/correggere esito, evidenza, data e verificatore. Nessun via libera.")))))</f>
        <v>Eseguire il controllo; non presumere conformità.</v>
      </c>
      <c r="K228" s="30" t="str">
        <f>IFERROR(HYPERLINK("#'Azioni'!A"&amp;(MATCH(A228,Azioni!$A$8:$A$237,0)+7),"Apri "&amp;A228),"Apri "&amp;A228)</f>
        <v>Apri A23-05</v>
      </c>
      <c r="L228" s="30" t="str">
        <f>IF(AND(OR(I228="NC",I228="NV"),INDEX(Azioni!$O$8:$O$237,MATCH(A228,Azioni!$A$8:$A$237,0))="CHIUSA VERIFICATA"),"C dopo riesame",I228)</f>
        <v>DA COMPILARE</v>
      </c>
      <c r="M228" s="50" t="s">
        <v>692</v>
      </c>
    </row>
    <row r="229" spans="1:13" ht="72" customHeight="1">
      <c r="A229" s="49" t="s">
        <v>701</v>
      </c>
      <c r="B229" s="30" t="s">
        <v>66</v>
      </c>
      <c r="C229" s="30" t="s">
        <v>702</v>
      </c>
      <c r="D229" s="30" t="s">
        <v>234</v>
      </c>
      <c r="E229" s="38"/>
      <c r="F229" s="38"/>
      <c r="G229" s="39"/>
      <c r="H229" s="38"/>
      <c r="I229" s="30" t="str">
        <f>IF(E229="","DA COMPILARE",IF(AND(E229&lt;&gt;"C",E229&lt;&gt;"NC",E229&lt;&gt;"NV",E229&lt;&gt;"NA"),"ESITO NON VALIDO",IF(AND(E229="NA",INDEX(Catalogo!$F$8:$F$237,MATCH(A229,Catalogo!$A$8:$A$237,0))=0),"NA NON AMMESSO",IF(OR(LEN(TRIM(F229))=0,LEN(TRIM(H229))=0,G229=""),"INCOMPLETO",IF(NOT(ISNUMBER(G229)),"DATA NON VALIDA",IF(OR(G229&lt;=0,G229&gt;Anagrafica!$K$8),"DATA NON VALIDA",E229))))))</f>
        <v>DA COMPILARE</v>
      </c>
      <c r="J229" s="30" t="str">
        <f>IF(I229="C","Mantenere il requisito e ripetere il controllo quando necessario.",IF(I229="NA","Esclusione motivata: riesaminare se cambia il perimetro.",IF(I229="NC",INDEX(Catalogo!$H$8:$H$237,MATCH(A229,Catalogo!$A$8:$A$237,0)),IF(I229="NV","Accertamento necessario prima della funzione interessata. "&amp;INDEX(Catalogo!$H$8:$H$237,MATCH(A229,Catalogo!$A$8:$A$237,0)),IF(I229="DA COMPILARE","Eseguire il controllo; non presumere conformità.","Integrare/correggere esito, evidenza, data e verificatore. Nessun via libera.")))))</f>
        <v>Eseguire il controllo; non presumere conformità.</v>
      </c>
      <c r="K229" s="30" t="str">
        <f>IFERROR(HYPERLINK("#'Azioni'!A"&amp;(MATCH(A229,Azioni!$A$8:$A$237,0)+7),"Apri "&amp;A229),"Apri "&amp;A229)</f>
        <v>Apri A23-06</v>
      </c>
      <c r="L229" s="30" t="str">
        <f>IF(AND(OR(I229="NC",I229="NV"),INDEX(Azioni!$O$8:$O$237,MATCH(A229,Azioni!$A$8:$A$237,0))="CHIUSA VERIFICATA"),"C dopo riesame",I229)</f>
        <v>DA COMPILARE</v>
      </c>
      <c r="M229" s="50" t="s">
        <v>692</v>
      </c>
    </row>
    <row r="230" spans="1:13" ht="72" customHeight="1">
      <c r="A230" s="49" t="s">
        <v>703</v>
      </c>
      <c r="B230" s="30" t="s">
        <v>66</v>
      </c>
      <c r="C230" s="30" t="s">
        <v>704</v>
      </c>
      <c r="D230" s="30" t="s">
        <v>234</v>
      </c>
      <c r="E230" s="38"/>
      <c r="F230" s="38"/>
      <c r="G230" s="39"/>
      <c r="H230" s="38"/>
      <c r="I230" s="30" t="str">
        <f>IF(E230="","DA COMPILARE",IF(AND(E230&lt;&gt;"C",E230&lt;&gt;"NC",E230&lt;&gt;"NV",E230&lt;&gt;"NA"),"ESITO NON VALIDO",IF(AND(E230="NA",INDEX(Catalogo!$F$8:$F$237,MATCH(A230,Catalogo!$A$8:$A$237,0))=0),"NA NON AMMESSO",IF(OR(LEN(TRIM(F230))=0,LEN(TRIM(H230))=0,G230=""),"INCOMPLETO",IF(NOT(ISNUMBER(G230)),"DATA NON VALIDA",IF(OR(G230&lt;=0,G230&gt;Anagrafica!$K$8),"DATA NON VALIDA",E230))))))</f>
        <v>DA COMPILARE</v>
      </c>
      <c r="J230" s="30" t="str">
        <f>IF(I230="C","Mantenere il requisito e ripetere il controllo quando necessario.",IF(I230="NA","Esclusione motivata: riesaminare se cambia il perimetro.",IF(I230="NC",INDEX(Catalogo!$H$8:$H$237,MATCH(A230,Catalogo!$A$8:$A$237,0)),IF(I230="NV","Accertamento necessario prima della funzione interessata. "&amp;INDEX(Catalogo!$H$8:$H$237,MATCH(A230,Catalogo!$A$8:$A$237,0)),IF(I230="DA COMPILARE","Eseguire il controllo; non presumere conformità.","Integrare/correggere esito, evidenza, data e verificatore. Nessun via libera.")))))</f>
        <v>Eseguire il controllo; non presumere conformità.</v>
      </c>
      <c r="K230" s="30" t="str">
        <f>IFERROR(HYPERLINK("#'Azioni'!A"&amp;(MATCH(A230,Azioni!$A$8:$A$237,0)+7),"Apri "&amp;A230),"Apri "&amp;A230)</f>
        <v>Apri A23-07</v>
      </c>
      <c r="L230" s="30" t="str">
        <f>IF(AND(OR(I230="NC",I230="NV"),INDEX(Azioni!$O$8:$O$237,MATCH(A230,Azioni!$A$8:$A$237,0))="CHIUSA VERIFICATA"),"C dopo riesame",I230)</f>
        <v>DA COMPILARE</v>
      </c>
      <c r="M230" s="50" t="s">
        <v>692</v>
      </c>
    </row>
    <row r="231" spans="1:13" ht="72" customHeight="1">
      <c r="A231" s="49" t="s">
        <v>705</v>
      </c>
      <c r="B231" s="30" t="s">
        <v>68</v>
      </c>
      <c r="C231" s="30" t="s">
        <v>706</v>
      </c>
      <c r="D231" s="30" t="s">
        <v>216</v>
      </c>
      <c r="E231" s="38"/>
      <c r="F231" s="38"/>
      <c r="G231" s="39"/>
      <c r="H231" s="38"/>
      <c r="I231" s="30" t="str">
        <f>IF(E231="","DA COMPILARE",IF(AND(E231&lt;&gt;"C",E231&lt;&gt;"NC",E231&lt;&gt;"NV",E231&lt;&gt;"NA"),"ESITO NON VALIDO",IF(AND(E231="NA",INDEX(Catalogo!$F$8:$F$237,MATCH(A231,Catalogo!$A$8:$A$237,0))=0),"NA NON AMMESSO",IF(OR(LEN(TRIM(F231))=0,LEN(TRIM(H231))=0,G231=""),"INCOMPLETO",IF(NOT(ISNUMBER(G231)),"DATA NON VALIDA",IF(OR(G231&lt;=0,G231&gt;Anagrafica!$K$8),"DATA NON VALIDA",E231))))))</f>
        <v>DA COMPILARE</v>
      </c>
      <c r="J231" s="30" t="str">
        <f>IF(I231="C","Mantenere il requisito e ripetere il controllo quando necessario.",IF(I231="NA","Esclusione motivata: riesaminare se cambia il perimetro.",IF(I231="NC",INDEX(Catalogo!$H$8:$H$237,MATCH(A231,Catalogo!$A$8:$A$237,0)),IF(I231="NV","Accertamento necessario prima della funzione interessata. "&amp;INDEX(Catalogo!$H$8:$H$237,MATCH(A231,Catalogo!$A$8:$A$237,0)),IF(I231="DA COMPILARE","Eseguire il controllo; non presumere conformità.","Integrare/correggere esito, evidenza, data e verificatore. Nessun via libera.")))))</f>
        <v>Eseguire il controllo; non presumere conformità.</v>
      </c>
      <c r="K231" s="30" t="str">
        <f>IFERROR(HYPERLINK("#'Azioni'!A"&amp;(MATCH(A231,Azioni!$A$8:$A$237,0)+7),"Apri "&amp;A231),"Apri "&amp;A231)</f>
        <v>Apri A24-01</v>
      </c>
      <c r="L231" s="30" t="str">
        <f>IF(AND(OR(I231="NC",I231="NV"),INDEX(Azioni!$O$8:$O$237,MATCH(A231,Azioni!$A$8:$A$237,0))="CHIUSA VERIFICATA"),"C dopo riesame",I231)</f>
        <v>DA COMPILARE</v>
      </c>
      <c r="M231" s="50" t="s">
        <v>707</v>
      </c>
    </row>
    <row r="232" spans="1:13" ht="72" customHeight="1">
      <c r="A232" s="49" t="s">
        <v>708</v>
      </c>
      <c r="B232" s="30" t="s">
        <v>68</v>
      </c>
      <c r="C232" s="30" t="s">
        <v>709</v>
      </c>
      <c r="D232" s="30" t="s">
        <v>216</v>
      </c>
      <c r="E232" s="38"/>
      <c r="F232" s="38"/>
      <c r="G232" s="39"/>
      <c r="H232" s="38"/>
      <c r="I232" s="30" t="str">
        <f>IF(E232="","DA COMPILARE",IF(AND(E232&lt;&gt;"C",E232&lt;&gt;"NC",E232&lt;&gt;"NV",E232&lt;&gt;"NA"),"ESITO NON VALIDO",IF(AND(E232="NA",INDEX(Catalogo!$F$8:$F$237,MATCH(A232,Catalogo!$A$8:$A$237,0))=0),"NA NON AMMESSO",IF(OR(LEN(TRIM(F232))=0,LEN(TRIM(H232))=0,G232=""),"INCOMPLETO",IF(NOT(ISNUMBER(G232)),"DATA NON VALIDA",IF(OR(G232&lt;=0,G232&gt;Anagrafica!$K$8),"DATA NON VALIDA",E232))))))</f>
        <v>DA COMPILARE</v>
      </c>
      <c r="J232" s="30" t="str">
        <f>IF(I232="C","Mantenere il requisito e ripetere il controllo quando necessario.",IF(I232="NA","Esclusione motivata: riesaminare se cambia il perimetro.",IF(I232="NC",INDEX(Catalogo!$H$8:$H$237,MATCH(A232,Catalogo!$A$8:$A$237,0)),IF(I232="NV","Accertamento necessario prima della funzione interessata. "&amp;INDEX(Catalogo!$H$8:$H$237,MATCH(A232,Catalogo!$A$8:$A$237,0)),IF(I232="DA COMPILARE","Eseguire il controllo; non presumere conformità.","Integrare/correggere esito, evidenza, data e verificatore. Nessun via libera.")))))</f>
        <v>Eseguire il controllo; non presumere conformità.</v>
      </c>
      <c r="K232" s="30" t="str">
        <f>IFERROR(HYPERLINK("#'Azioni'!A"&amp;(MATCH(A232,Azioni!$A$8:$A$237,0)+7),"Apri "&amp;A232),"Apri "&amp;A232)</f>
        <v>Apri A24-02</v>
      </c>
      <c r="L232" s="30" t="str">
        <f>IF(AND(OR(I232="NC",I232="NV"),INDEX(Azioni!$O$8:$O$237,MATCH(A232,Azioni!$A$8:$A$237,0))="CHIUSA VERIFICATA"),"C dopo riesame",I232)</f>
        <v>DA COMPILARE</v>
      </c>
      <c r="M232" s="50" t="s">
        <v>707</v>
      </c>
    </row>
    <row r="233" spans="1:13" ht="72" customHeight="1">
      <c r="A233" s="49" t="s">
        <v>710</v>
      </c>
      <c r="B233" s="30" t="s">
        <v>68</v>
      </c>
      <c r="C233" s="30" t="s">
        <v>711</v>
      </c>
      <c r="D233" s="30" t="s">
        <v>216</v>
      </c>
      <c r="E233" s="38"/>
      <c r="F233" s="38"/>
      <c r="G233" s="39"/>
      <c r="H233" s="38"/>
      <c r="I233" s="30" t="str">
        <f>IF(E233="","DA COMPILARE",IF(AND(E233&lt;&gt;"C",E233&lt;&gt;"NC",E233&lt;&gt;"NV",E233&lt;&gt;"NA"),"ESITO NON VALIDO",IF(AND(E233="NA",INDEX(Catalogo!$F$8:$F$237,MATCH(A233,Catalogo!$A$8:$A$237,0))=0),"NA NON AMMESSO",IF(OR(LEN(TRIM(F233))=0,LEN(TRIM(H233))=0,G233=""),"INCOMPLETO",IF(NOT(ISNUMBER(G233)),"DATA NON VALIDA",IF(OR(G233&lt;=0,G233&gt;Anagrafica!$K$8),"DATA NON VALIDA",E233))))))</f>
        <v>DA COMPILARE</v>
      </c>
      <c r="J233" s="30" t="str">
        <f>IF(I233="C","Mantenere il requisito e ripetere il controllo quando necessario.",IF(I233="NA","Esclusione motivata: riesaminare se cambia il perimetro.",IF(I233="NC",INDEX(Catalogo!$H$8:$H$237,MATCH(A233,Catalogo!$A$8:$A$237,0)),IF(I233="NV","Accertamento necessario prima della funzione interessata. "&amp;INDEX(Catalogo!$H$8:$H$237,MATCH(A233,Catalogo!$A$8:$A$237,0)),IF(I233="DA COMPILARE","Eseguire il controllo; non presumere conformità.","Integrare/correggere esito, evidenza, data e verificatore. Nessun via libera.")))))</f>
        <v>Eseguire il controllo; non presumere conformità.</v>
      </c>
      <c r="K233" s="30" t="str">
        <f>IFERROR(HYPERLINK("#'Azioni'!A"&amp;(MATCH(A233,Azioni!$A$8:$A$237,0)+7),"Apri "&amp;A233),"Apri "&amp;A233)</f>
        <v>Apri A24-03</v>
      </c>
      <c r="L233" s="30" t="str">
        <f>IF(AND(OR(I233="NC",I233="NV"),INDEX(Azioni!$O$8:$O$237,MATCH(A233,Azioni!$A$8:$A$237,0))="CHIUSA VERIFICATA"),"C dopo riesame",I233)</f>
        <v>DA COMPILARE</v>
      </c>
      <c r="M233" s="50" t="s">
        <v>707</v>
      </c>
    </row>
    <row r="234" spans="1:13" ht="72" customHeight="1">
      <c r="A234" s="49" t="s">
        <v>712</v>
      </c>
      <c r="B234" s="30" t="s">
        <v>68</v>
      </c>
      <c r="C234" s="30" t="s">
        <v>713</v>
      </c>
      <c r="D234" s="30" t="s">
        <v>216</v>
      </c>
      <c r="E234" s="38"/>
      <c r="F234" s="38"/>
      <c r="G234" s="39"/>
      <c r="H234" s="38"/>
      <c r="I234" s="30" t="str">
        <f>IF(E234="","DA COMPILARE",IF(AND(E234&lt;&gt;"C",E234&lt;&gt;"NC",E234&lt;&gt;"NV",E234&lt;&gt;"NA"),"ESITO NON VALIDO",IF(AND(E234="NA",INDEX(Catalogo!$F$8:$F$237,MATCH(A234,Catalogo!$A$8:$A$237,0))=0),"NA NON AMMESSO",IF(OR(LEN(TRIM(F234))=0,LEN(TRIM(H234))=0,G234=""),"INCOMPLETO",IF(NOT(ISNUMBER(G234)),"DATA NON VALIDA",IF(OR(G234&lt;=0,G234&gt;Anagrafica!$K$8),"DATA NON VALIDA",E234))))))</f>
        <v>DA COMPILARE</v>
      </c>
      <c r="J234" s="30" t="str">
        <f>IF(I234="C","Mantenere il requisito e ripetere il controllo quando necessario.",IF(I234="NA","Esclusione motivata: riesaminare se cambia il perimetro.",IF(I234="NC",INDEX(Catalogo!$H$8:$H$237,MATCH(A234,Catalogo!$A$8:$A$237,0)),IF(I234="NV","Accertamento necessario prima della funzione interessata. "&amp;INDEX(Catalogo!$H$8:$H$237,MATCH(A234,Catalogo!$A$8:$A$237,0)),IF(I234="DA COMPILARE","Eseguire il controllo; non presumere conformità.","Integrare/correggere esito, evidenza, data e verificatore. Nessun via libera.")))))</f>
        <v>Eseguire il controllo; non presumere conformità.</v>
      </c>
      <c r="K234" s="30" t="str">
        <f>IFERROR(HYPERLINK("#'Azioni'!A"&amp;(MATCH(A234,Azioni!$A$8:$A$237,0)+7),"Apri "&amp;A234),"Apri "&amp;A234)</f>
        <v>Apri A24-04</v>
      </c>
      <c r="L234" s="30" t="str">
        <f>IF(AND(OR(I234="NC",I234="NV"),INDEX(Azioni!$O$8:$O$237,MATCH(A234,Azioni!$A$8:$A$237,0))="CHIUSA VERIFICATA"),"C dopo riesame",I234)</f>
        <v>DA COMPILARE</v>
      </c>
      <c r="M234" s="50" t="s">
        <v>707</v>
      </c>
    </row>
    <row r="235" spans="1:13" ht="72" customHeight="1">
      <c r="A235" s="49" t="s">
        <v>714</v>
      </c>
      <c r="B235" s="30" t="s">
        <v>68</v>
      </c>
      <c r="C235" s="30" t="s">
        <v>715</v>
      </c>
      <c r="D235" s="30" t="s">
        <v>216</v>
      </c>
      <c r="E235" s="38"/>
      <c r="F235" s="38"/>
      <c r="G235" s="39"/>
      <c r="H235" s="38"/>
      <c r="I235" s="30" t="str">
        <f>IF(E235="","DA COMPILARE",IF(AND(E235&lt;&gt;"C",E235&lt;&gt;"NC",E235&lt;&gt;"NV",E235&lt;&gt;"NA"),"ESITO NON VALIDO",IF(AND(E235="NA",INDEX(Catalogo!$F$8:$F$237,MATCH(A235,Catalogo!$A$8:$A$237,0))=0),"NA NON AMMESSO",IF(OR(LEN(TRIM(F235))=0,LEN(TRIM(H235))=0,G235=""),"INCOMPLETO",IF(NOT(ISNUMBER(G235)),"DATA NON VALIDA",IF(OR(G235&lt;=0,G235&gt;Anagrafica!$K$8),"DATA NON VALIDA",E235))))))</f>
        <v>DA COMPILARE</v>
      </c>
      <c r="J235" s="30" t="str">
        <f>IF(I235="C","Mantenere il requisito e ripetere il controllo quando necessario.",IF(I235="NA","Esclusione motivata: riesaminare se cambia il perimetro.",IF(I235="NC",INDEX(Catalogo!$H$8:$H$237,MATCH(A235,Catalogo!$A$8:$A$237,0)),IF(I235="NV","Accertamento necessario prima della funzione interessata. "&amp;INDEX(Catalogo!$H$8:$H$237,MATCH(A235,Catalogo!$A$8:$A$237,0)),IF(I235="DA COMPILARE","Eseguire il controllo; non presumere conformità.","Integrare/correggere esito, evidenza, data e verificatore. Nessun via libera.")))))</f>
        <v>Eseguire il controllo; non presumere conformità.</v>
      </c>
      <c r="K235" s="30" t="str">
        <f>IFERROR(HYPERLINK("#'Azioni'!A"&amp;(MATCH(A235,Azioni!$A$8:$A$237,0)+7),"Apri "&amp;A235),"Apri "&amp;A235)</f>
        <v>Apri A24-05</v>
      </c>
      <c r="L235" s="30" t="str">
        <f>IF(AND(OR(I235="NC",I235="NV"),INDEX(Azioni!$O$8:$O$237,MATCH(A235,Azioni!$A$8:$A$237,0))="CHIUSA VERIFICATA"),"C dopo riesame",I235)</f>
        <v>DA COMPILARE</v>
      </c>
      <c r="M235" s="50" t="s">
        <v>707</v>
      </c>
    </row>
    <row r="236" spans="1:13" ht="72" customHeight="1">
      <c r="A236" s="49" t="s">
        <v>716</v>
      </c>
      <c r="B236" s="30" t="s">
        <v>68</v>
      </c>
      <c r="C236" s="30" t="s">
        <v>717</v>
      </c>
      <c r="D236" s="30" t="s">
        <v>216</v>
      </c>
      <c r="E236" s="38"/>
      <c r="F236" s="38"/>
      <c r="G236" s="39"/>
      <c r="H236" s="38"/>
      <c r="I236" s="30" t="str">
        <f>IF(E236="","DA COMPILARE",IF(AND(E236&lt;&gt;"C",E236&lt;&gt;"NC",E236&lt;&gt;"NV",E236&lt;&gt;"NA"),"ESITO NON VALIDO",IF(AND(E236="NA",INDEX(Catalogo!$F$8:$F$237,MATCH(A236,Catalogo!$A$8:$A$237,0))=0),"NA NON AMMESSO",IF(OR(LEN(TRIM(F236))=0,LEN(TRIM(H236))=0,G236=""),"INCOMPLETO",IF(NOT(ISNUMBER(G236)),"DATA NON VALIDA",IF(OR(G236&lt;=0,G236&gt;Anagrafica!$K$8),"DATA NON VALIDA",E236))))))</f>
        <v>DA COMPILARE</v>
      </c>
      <c r="J236" s="30" t="str">
        <f>IF(I236="C","Mantenere il requisito e ripetere il controllo quando necessario.",IF(I236="NA","Esclusione motivata: riesaminare se cambia il perimetro.",IF(I236="NC",INDEX(Catalogo!$H$8:$H$237,MATCH(A236,Catalogo!$A$8:$A$237,0)),IF(I236="NV","Accertamento necessario prima della funzione interessata. "&amp;INDEX(Catalogo!$H$8:$H$237,MATCH(A236,Catalogo!$A$8:$A$237,0)),IF(I236="DA COMPILARE","Eseguire il controllo; non presumere conformità.","Integrare/correggere esito, evidenza, data e verificatore. Nessun via libera.")))))</f>
        <v>Eseguire il controllo; non presumere conformità.</v>
      </c>
      <c r="K236" s="30" t="str">
        <f>IFERROR(HYPERLINK("#'Azioni'!A"&amp;(MATCH(A236,Azioni!$A$8:$A$237,0)+7),"Apri "&amp;A236),"Apri "&amp;A236)</f>
        <v>Apri A24-06</v>
      </c>
      <c r="L236" s="30" t="str">
        <f>IF(AND(OR(I236="NC",I236="NV"),INDEX(Azioni!$O$8:$O$237,MATCH(A236,Azioni!$A$8:$A$237,0))="CHIUSA VERIFICATA"),"C dopo riesame",I236)</f>
        <v>DA COMPILARE</v>
      </c>
      <c r="M236" s="50" t="s">
        <v>718</v>
      </c>
    </row>
    <row r="237" spans="1:13" ht="72" customHeight="1">
      <c r="A237" s="51" t="s">
        <v>719</v>
      </c>
      <c r="B237" s="52" t="s">
        <v>68</v>
      </c>
      <c r="C237" s="52" t="s">
        <v>720</v>
      </c>
      <c r="D237" s="52" t="s">
        <v>216</v>
      </c>
      <c r="E237" s="53"/>
      <c r="F237" s="53"/>
      <c r="G237" s="54"/>
      <c r="H237" s="53"/>
      <c r="I237" s="52" t="str">
        <f>IF(E237="","DA COMPILARE",IF(AND(E237&lt;&gt;"C",E237&lt;&gt;"NC",E237&lt;&gt;"NV",E237&lt;&gt;"NA"),"ESITO NON VALIDO",IF(AND(E237="NA",INDEX(Catalogo!$F$8:$F$237,MATCH(A237,Catalogo!$A$8:$A$237,0))=0),"NA NON AMMESSO",IF(OR(LEN(TRIM(F237))=0,LEN(TRIM(H237))=0,G237=""),"INCOMPLETO",IF(NOT(ISNUMBER(G237)),"DATA NON VALIDA",IF(OR(G237&lt;=0,G237&gt;Anagrafica!$K$8),"DATA NON VALIDA",E237))))))</f>
        <v>DA COMPILARE</v>
      </c>
      <c r="J237" s="52" t="str">
        <f>IF(I237="C","Mantenere il requisito e ripetere il controllo quando necessario.",IF(I237="NA","Esclusione motivata: riesaminare se cambia il perimetro.",IF(I237="NC",INDEX(Catalogo!$H$8:$H$237,MATCH(A237,Catalogo!$A$8:$A$237,0)),IF(I237="NV","Accertamento necessario prima della funzione interessata. "&amp;INDEX(Catalogo!$H$8:$H$237,MATCH(A237,Catalogo!$A$8:$A$237,0)),IF(I237="DA COMPILARE","Eseguire il controllo; non presumere conformità.","Integrare/correggere esito, evidenza, data e verificatore. Nessun via libera.")))))</f>
        <v>Eseguire il controllo; non presumere conformità.</v>
      </c>
      <c r="K237" s="52" t="str">
        <f>IFERROR(HYPERLINK("#'Azioni'!A"&amp;(MATCH(A237,Azioni!$A$8:$A$237,0)+7),"Apri "&amp;A237),"Apri "&amp;A237)</f>
        <v>Apri A24-07</v>
      </c>
      <c r="L237" s="52" t="str">
        <f>IF(AND(OR(I237="NC",I237="NV"),INDEX(Azioni!$O$8:$O$237,MATCH(A237,Azioni!$A$8:$A$237,0))="CHIUSA VERIFICATA"),"C dopo riesame",I237)</f>
        <v>DA COMPILARE</v>
      </c>
      <c r="M237" s="55" t="s">
        <v>718</v>
      </c>
    </row>
    <row r="238" spans="1:13" ht="22.9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22.9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22.9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22.9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22.9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22.9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22.9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22.9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</sheetData>
  <mergeCells count="7">
    <mergeCell ref="A5:M5"/>
    <mergeCell ref="A1:M2"/>
    <mergeCell ref="A3:M3"/>
    <mergeCell ref="A4:C4"/>
    <mergeCell ref="D4:F4"/>
    <mergeCell ref="G4:I4"/>
    <mergeCell ref="J4:L4"/>
  </mergeCells>
  <conditionalFormatting sqref="E8:E237">
    <cfRule type="expression" dxfId="214" priority="2">
      <formula>E8="C"</formula>
    </cfRule>
    <cfRule type="expression" dxfId="213" priority="3">
      <formula>E8="C dopo riesame"</formula>
    </cfRule>
    <cfRule type="expression" dxfId="212" priority="4">
      <formula>E8="NC"</formula>
    </cfRule>
    <cfRule type="expression" dxfId="211" priority="5">
      <formula>E8="NV"</formula>
    </cfRule>
    <cfRule type="expression" dxfId="210" priority="6">
      <formula>E8="NA"</formula>
    </cfRule>
    <cfRule type="expression" dxfId="209" priority="7">
      <formula>E8="INCOMPLETO"</formula>
    </cfRule>
    <cfRule type="expression" dxfId="208" priority="8">
      <formula>E8="NA NON AMMESSO"</formula>
    </cfRule>
    <cfRule type="expression" dxfId="207" priority="9">
      <formula>E8="DATA NON VALIDA"</formula>
    </cfRule>
    <cfRule type="expression" dxfId="206" priority="26">
      <formula>OR($E8="C",$E8="C dopo riesame")</formula>
    </cfRule>
    <cfRule type="expression" dxfId="205" priority="27">
      <formula>OR($E8="NC",$E8="NA NON AMMESSO")</formula>
    </cfRule>
    <cfRule type="expression" dxfId="204" priority="28">
      <formula>OR($E8="NV",$E8="INCOMPLETO",$E8="DATA NON VALIDA")</formula>
    </cfRule>
  </conditionalFormatting>
  <conditionalFormatting sqref="I8:I237">
    <cfRule type="expression" dxfId="203" priority="10">
      <formula>I8="C"</formula>
    </cfRule>
    <cfRule type="expression" dxfId="202" priority="11">
      <formula>I8="C dopo riesame"</formula>
    </cfRule>
    <cfRule type="expression" dxfId="201" priority="12">
      <formula>I8="NC"</formula>
    </cfRule>
    <cfRule type="expression" dxfId="200" priority="13">
      <formula>I8="NV"</formula>
    </cfRule>
    <cfRule type="expression" dxfId="199" priority="14">
      <formula>I8="NA"</formula>
    </cfRule>
    <cfRule type="expression" dxfId="198" priority="15">
      <formula>I8="INCOMPLETO"</formula>
    </cfRule>
    <cfRule type="expression" dxfId="197" priority="16">
      <formula>I8="NA NON AMMESSO"</formula>
    </cfRule>
    <cfRule type="expression" dxfId="196" priority="17">
      <formula>I8="DATA NON VALIDA"</formula>
    </cfRule>
    <cfRule type="expression" dxfId="195" priority="29">
      <formula>OR($I8="C",$I8="C dopo riesame")</formula>
    </cfRule>
    <cfRule type="expression" dxfId="194" priority="30">
      <formula>OR($I8="NC",$I8="NA NON AMMESSO")</formula>
    </cfRule>
    <cfRule type="expression" dxfId="193" priority="31">
      <formula>OR($I8="NV",$I8="INCOMPLETO",$I8="DATA NON VALIDA")</formula>
    </cfRule>
  </conditionalFormatting>
  <conditionalFormatting sqref="L8:L237">
    <cfRule type="expression" dxfId="192" priority="24">
      <formula>L8="NA NON AMMESSO"</formula>
    </cfRule>
    <cfRule type="expression" dxfId="191" priority="25">
      <formula>L8="DATA NON VALIDA"</formula>
    </cfRule>
    <cfRule type="expression" dxfId="190" priority="18">
      <formula>L8="C"</formula>
    </cfRule>
    <cfRule type="expression" dxfId="189" priority="19">
      <formula>L8="C dopo riesame"</formula>
    </cfRule>
    <cfRule type="expression" dxfId="188" priority="20">
      <formula>L8="NC"</formula>
    </cfRule>
    <cfRule type="expression" dxfId="187" priority="21">
      <formula>L8="NV"</formula>
    </cfRule>
    <cfRule type="expression" dxfId="186" priority="22">
      <formula>L8="NA"</formula>
    </cfRule>
    <cfRule type="expression" dxfId="185" priority="23">
      <formula>L8="INCOMPLETO"</formula>
    </cfRule>
    <cfRule type="expression" dxfId="184" priority="32">
      <formula>OR($L8="C",$L8="C dopo riesame")</formula>
    </cfRule>
    <cfRule type="expression" dxfId="183" priority="33">
      <formula>OR($L8="NC",$L8="NA NON AMMESSO")</formula>
    </cfRule>
    <cfRule type="expression" dxfId="182" priority="34">
      <formula>OR($L8="NV",$L8="INCOMPLETO",$L8="DATA NON VALIDA")</formula>
    </cfRule>
  </conditionalFormatting>
  <dataValidations count="1">
    <dataValidation type="list" sqref="E8:E237" xr:uid="{00000000-0002-0000-0300-000000000000}">
      <formula1>"C,NC,NV,NA"</formula1>
    </dataValidation>
  </dataValidations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245"/>
  <sheetViews>
    <sheetView showGridLines="0" workbookViewId="0">
      <selection sqref="A1:Q237"/>
    </sheetView>
  </sheetViews>
  <sheetFormatPr defaultRowHeight="13.8"/>
  <cols>
    <col min="1" max="1" width="12" customWidth="1"/>
    <col min="2" max="2" width="24" customWidth="1"/>
    <col min="3" max="3" width="20" customWidth="1"/>
    <col min="4" max="4" width="12" customWidth="1"/>
    <col min="5" max="5" width="40" customWidth="1"/>
    <col min="6" max="6" width="36" customWidth="1"/>
    <col min="7" max="7" width="22" customWidth="1"/>
    <col min="8" max="9" width="14" customWidth="1"/>
    <col min="10" max="10" width="18" customWidth="1"/>
    <col min="11" max="11" width="33" customWidth="1"/>
    <col min="12" max="12" width="22" customWidth="1"/>
    <col min="13" max="13" width="14" customWidth="1"/>
    <col min="14" max="14" width="12" customWidth="1"/>
    <col min="15" max="15" width="24" customWidth="1"/>
    <col min="16" max="16" width="21" customWidth="1"/>
    <col min="17" max="17" width="12" customWidth="1"/>
    <col min="18" max="18" width="13" customWidth="1"/>
  </cols>
  <sheetData>
    <row r="1" spans="1:18" ht="25.95" customHeight="1">
      <c r="A1" s="3" t="s">
        <v>721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"/>
    </row>
    <row r="2" spans="1:18" ht="2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"/>
    </row>
    <row r="3" spans="1:18" ht="31.95" customHeight="1">
      <c r="A3" s="4" t="s">
        <v>722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1"/>
    </row>
    <row r="4" spans="1:18" ht="22.95" hidden="1" customHeight="1">
      <c r="A4" s="5" t="str">
        <f>IFERROR(HYPERLINK("#'Dashboard'!A1","◀ DASHBOARD"),"◀ DASHBOARD")</f>
        <v>◀ DASHBOARD</v>
      </c>
      <c r="B4" s="5"/>
      <c r="C4" s="5"/>
      <c r="D4" s="5" t="str">
        <f>IFERROR(HYPERLINK("#'Guida'!A1","GUIDA / LEGENDA"),"GUIDA / LEGENDA")</f>
        <v>GUIDA / LEGENDA</v>
      </c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2.95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2.9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6" customHeight="1">
      <c r="A7" s="46" t="s">
        <v>723</v>
      </c>
      <c r="B7" s="47" t="s">
        <v>13</v>
      </c>
      <c r="C7" s="47" t="s">
        <v>724</v>
      </c>
      <c r="D7" s="47" t="s">
        <v>204</v>
      </c>
      <c r="E7" s="47" t="s">
        <v>725</v>
      </c>
      <c r="F7" s="47" t="s">
        <v>726</v>
      </c>
      <c r="G7" s="47" t="s">
        <v>727</v>
      </c>
      <c r="H7" s="47" t="s">
        <v>728</v>
      </c>
      <c r="I7" s="47" t="s">
        <v>729</v>
      </c>
      <c r="J7" s="47" t="s">
        <v>730</v>
      </c>
      <c r="K7" s="47" t="s">
        <v>731</v>
      </c>
      <c r="L7" s="47" t="s">
        <v>732</v>
      </c>
      <c r="M7" s="47" t="s">
        <v>733</v>
      </c>
      <c r="N7" s="47" t="s">
        <v>734</v>
      </c>
      <c r="O7" s="47" t="s">
        <v>735</v>
      </c>
      <c r="P7" s="47" t="s">
        <v>736</v>
      </c>
      <c r="Q7" s="48" t="s">
        <v>737</v>
      </c>
      <c r="R7" s="1"/>
    </row>
    <row r="8" spans="1:18" ht="79.95" customHeight="1">
      <c r="A8" s="49" t="s">
        <v>214</v>
      </c>
      <c r="B8" s="30" t="str">
        <f>INDEX(Checklist!$B$8:$B$237,MATCH(A8,Checklist!$A$8:$A$237,0))</f>
        <v>Adozione e responsabilità</v>
      </c>
      <c r="C8" s="30" t="str">
        <f>INDEX(Checklist!$I$8:$I$237,MATCH(A8,Checklist!$A$8:$A$237,0))</f>
        <v>DA COMPILARE</v>
      </c>
      <c r="D8" s="30" t="str">
        <f>INDEX(Checklist!$D$8:$D$237,MATCH(A8,Checklist!$A$8:$A$237,0))</f>
        <v>Gestione</v>
      </c>
      <c r="E8" s="30" t="str">
        <f>IF(OR(C8="NC",C8="NV"),INDEX(Catalogo!$H$8:$H$237,MATCH(A8,Catalogo!$A$8:$A$237,0)),"")</f>
        <v/>
      </c>
      <c r="F8" s="38"/>
      <c r="G8" s="38"/>
      <c r="H8" s="39"/>
      <c r="I8" s="39"/>
      <c r="J8" s="38"/>
      <c r="K8" s="38"/>
      <c r="L8" s="38"/>
      <c r="M8" s="39"/>
      <c r="N8" s="38"/>
      <c r="O8" s="30" t="str">
        <f>IF(NOT(OR(C8="NC",C8="NV")),IF(COUNTA(F8:N8)=0,"NON RICHIESTA","VERIFICARE COLLEGAMENTO"),IF(J8="Chiusa",IF(AND(F8&lt;&gt;"",G8&lt;&gt;"",ISNUMBER(H8),ISNUMBER(I8),K8&lt;&gt;"",L8&lt;&gt;"",ISNUMBER(M8),N8="C",H8&gt;0,I8&gt;=H8,M8&gt;=H8,M8&gt;=INDEX(Checklist!$G$8:$G$237,MATCH(A8,Checklist!$A$8:$A$237,0)),H8&lt;=Anagrafica!$K$8,M8&lt;=Anagrafica!$K$8),"CHIUSA VERIFICATA","CHIUSURA INCOMPLETA"),IF(OR(F8="",G8="",H8="",I8="",J8=""),"DA COMPLETARE",IF(OR(NOT(ISNUMBER(H8)),NOT(ISNUMBER(I8)),H8&lt;=0,I8&lt;H8,H8&gt;Anagrafica!$K$8),"DATI NON VALIDI","APERTA"))))</f>
        <v>NON RICHIESTA</v>
      </c>
      <c r="P8" s="30" t="str">
        <f>IF(NOT(OR(C8="NC",C8="NV")),"",IF(O8="CHIUSA VERIFICATA","CHIUSA",IF(I8="","TERMINE MANCANTE",IF(NOT(ISNUMBER(I8)),"DATA NON VALIDA",IF(I8&lt;Anagrafica!$K$8,"SCADUTA",IF(I8=Anagrafica!$K$8,"SCADENZA OGGI",IF(I8-Anagrafica!$K$8&lt;=Anagrafica!$K$11,"IN SCADENZA","PIANIFICATA")))))))</f>
        <v/>
      </c>
      <c r="Q8" s="57" t="str">
        <f>IF(AND(OR(C8="NC",C8="NV"),ISNUMBER(I8),O8&lt;&gt;"CHIUSA VERIFICATA"),I8-Anagrafica!$K$8,"")</f>
        <v/>
      </c>
      <c r="R8" s="1"/>
    </row>
    <row r="9" spans="1:18" ht="79.95" customHeight="1">
      <c r="A9" s="49" t="s">
        <v>218</v>
      </c>
      <c r="B9" s="30" t="str">
        <f>INDEX(Checklist!$B$8:$B$237,MATCH(A9,Checklist!$A$8:$A$237,0))</f>
        <v>Adozione e responsabilità</v>
      </c>
      <c r="C9" s="30" t="str">
        <f>INDEX(Checklist!$I$8:$I$237,MATCH(A9,Checklist!$A$8:$A$237,0))</f>
        <v>DA COMPILARE</v>
      </c>
      <c r="D9" s="30" t="str">
        <f>INDEX(Checklist!$D$8:$D$237,MATCH(A9,Checklist!$A$8:$A$237,0))</f>
        <v>Gestione</v>
      </c>
      <c r="E9" s="30" t="str">
        <f>IF(OR(C9="NC",C9="NV"),INDEX(Catalogo!$H$8:$H$237,MATCH(A9,Catalogo!$A$8:$A$237,0)),"")</f>
        <v/>
      </c>
      <c r="F9" s="38"/>
      <c r="G9" s="38"/>
      <c r="H9" s="39"/>
      <c r="I9" s="39"/>
      <c r="J9" s="38"/>
      <c r="K9" s="38"/>
      <c r="L9" s="38"/>
      <c r="M9" s="39"/>
      <c r="N9" s="38"/>
      <c r="O9" s="30" t="str">
        <f>IF(NOT(OR(C9="NC",C9="NV")),IF(COUNTA(F9:N9)=0,"NON RICHIESTA","VERIFICARE COLLEGAMENTO"),IF(J9="Chiusa",IF(AND(F9&lt;&gt;"",G9&lt;&gt;"",ISNUMBER(H9),ISNUMBER(I9),K9&lt;&gt;"",L9&lt;&gt;"",ISNUMBER(M9),N9="C",H9&gt;0,I9&gt;=H9,M9&gt;=H9,M9&gt;=INDEX(Checklist!$G$8:$G$237,MATCH(A9,Checklist!$A$8:$A$237,0)),H9&lt;=Anagrafica!$K$8,M9&lt;=Anagrafica!$K$8),"CHIUSA VERIFICATA","CHIUSURA INCOMPLETA"),IF(OR(F9="",G9="",H9="",I9="",J9=""),"DA COMPLETARE",IF(OR(NOT(ISNUMBER(H9)),NOT(ISNUMBER(I9)),H9&lt;=0,I9&lt;H9,H9&gt;Anagrafica!$K$8),"DATI NON VALIDI","APERTA"))))</f>
        <v>NON RICHIESTA</v>
      </c>
      <c r="P9" s="30" t="str">
        <f>IF(NOT(OR(C9="NC",C9="NV")),"",IF(O9="CHIUSA VERIFICATA","CHIUSA",IF(I9="","TERMINE MANCANTE",IF(NOT(ISNUMBER(I9)),"DATA NON VALIDA",IF(I9&lt;Anagrafica!$K$8,"SCADUTA",IF(I9=Anagrafica!$K$8,"SCADENZA OGGI",IF(I9-Anagrafica!$K$8&lt;=Anagrafica!$K$11,"IN SCADENZA","PIANIFICATA")))))))</f>
        <v/>
      </c>
      <c r="Q9" s="57" t="str">
        <f>IF(AND(OR(C9="NC",C9="NV"),ISNUMBER(I9),O9&lt;&gt;"CHIUSA VERIFICATA"),I9-Anagrafica!$K$8,"")</f>
        <v/>
      </c>
      <c r="R9" s="1"/>
    </row>
    <row r="10" spans="1:18" ht="79.95" customHeight="1">
      <c r="A10" s="49" t="s">
        <v>220</v>
      </c>
      <c r="B10" s="30" t="str">
        <f>INDEX(Checklist!$B$8:$B$237,MATCH(A10,Checklist!$A$8:$A$237,0))</f>
        <v>Adozione e responsabilità</v>
      </c>
      <c r="C10" s="30" t="str">
        <f>INDEX(Checklist!$I$8:$I$237,MATCH(A10,Checklist!$A$8:$A$237,0))</f>
        <v>DA COMPILARE</v>
      </c>
      <c r="D10" s="30" t="str">
        <f>INDEX(Checklist!$D$8:$D$237,MATCH(A10,Checklist!$A$8:$A$237,0))</f>
        <v>Gestione</v>
      </c>
      <c r="E10" s="30" t="str">
        <f>IF(OR(C10="NC",C10="NV"),INDEX(Catalogo!$H$8:$H$237,MATCH(A10,Catalogo!$A$8:$A$237,0)),"")</f>
        <v/>
      </c>
      <c r="F10" s="38"/>
      <c r="G10" s="38"/>
      <c r="H10" s="39"/>
      <c r="I10" s="39"/>
      <c r="J10" s="38"/>
      <c r="K10" s="38"/>
      <c r="L10" s="38"/>
      <c r="M10" s="39"/>
      <c r="N10" s="38"/>
      <c r="O10" s="30" t="str">
        <f>IF(NOT(OR(C10="NC",C10="NV")),IF(COUNTA(F10:N10)=0,"NON RICHIESTA","VERIFICARE COLLEGAMENTO"),IF(J10="Chiusa",IF(AND(F10&lt;&gt;"",G10&lt;&gt;"",ISNUMBER(H10),ISNUMBER(I10),K10&lt;&gt;"",L10&lt;&gt;"",ISNUMBER(M10),N10="C",H10&gt;0,I10&gt;=H10,M10&gt;=H10,M10&gt;=INDEX(Checklist!$G$8:$G$237,MATCH(A10,Checklist!$A$8:$A$237,0)),H10&lt;=Anagrafica!$K$8,M10&lt;=Anagrafica!$K$8),"CHIUSA VERIFICATA","CHIUSURA INCOMPLETA"),IF(OR(F10="",G10="",H10="",I10="",J10=""),"DA COMPLETARE",IF(OR(NOT(ISNUMBER(H10)),NOT(ISNUMBER(I10)),H10&lt;=0,I10&lt;H10,H10&gt;Anagrafica!$K$8),"DATI NON VALIDI","APERTA"))))</f>
        <v>NON RICHIESTA</v>
      </c>
      <c r="P10" s="30" t="str">
        <f>IF(NOT(OR(C10="NC",C10="NV")),"",IF(O10="CHIUSA VERIFICATA","CHIUSA",IF(I10="","TERMINE MANCANTE",IF(NOT(ISNUMBER(I10)),"DATA NON VALIDA",IF(I10&lt;Anagrafica!$K$8,"SCADUTA",IF(I10=Anagrafica!$K$8,"SCADENZA OGGI",IF(I10-Anagrafica!$K$8&lt;=Anagrafica!$K$11,"IN SCADENZA","PIANIFICATA")))))))</f>
        <v/>
      </c>
      <c r="Q10" s="57" t="str">
        <f>IF(AND(OR(C10="NC",C10="NV"),ISNUMBER(I10),O10&lt;&gt;"CHIUSA VERIFICATA"),I10-Anagrafica!$K$8,"")</f>
        <v/>
      </c>
      <c r="R10" s="1"/>
    </row>
    <row r="11" spans="1:18" ht="79.95" customHeight="1">
      <c r="A11" s="49" t="s">
        <v>222</v>
      </c>
      <c r="B11" s="30" t="str">
        <f>INDEX(Checklist!$B$8:$B$237,MATCH(A11,Checklist!$A$8:$A$237,0))</f>
        <v>Adozione e responsabilità</v>
      </c>
      <c r="C11" s="30" t="str">
        <f>INDEX(Checklist!$I$8:$I$237,MATCH(A11,Checklist!$A$8:$A$237,0))</f>
        <v>DA COMPILARE</v>
      </c>
      <c r="D11" s="30" t="str">
        <f>INDEX(Checklist!$D$8:$D$237,MATCH(A11,Checklist!$A$8:$A$237,0))</f>
        <v>Gestione</v>
      </c>
      <c r="E11" s="30" t="str">
        <f>IF(OR(C11="NC",C11="NV"),INDEX(Catalogo!$H$8:$H$237,MATCH(A11,Catalogo!$A$8:$A$237,0)),"")</f>
        <v/>
      </c>
      <c r="F11" s="38"/>
      <c r="G11" s="38"/>
      <c r="H11" s="39"/>
      <c r="I11" s="39"/>
      <c r="J11" s="38"/>
      <c r="K11" s="38"/>
      <c r="L11" s="38"/>
      <c r="M11" s="39"/>
      <c r="N11" s="38"/>
      <c r="O11" s="30" t="str">
        <f>IF(NOT(OR(C11="NC",C11="NV")),IF(COUNTA(F11:N11)=0,"NON RICHIESTA","VERIFICARE COLLEGAMENTO"),IF(J11="Chiusa",IF(AND(F11&lt;&gt;"",G11&lt;&gt;"",ISNUMBER(H11),ISNUMBER(I11),K11&lt;&gt;"",L11&lt;&gt;"",ISNUMBER(M11),N11="C",H11&gt;0,I11&gt;=H11,M11&gt;=H11,M11&gt;=INDEX(Checklist!$G$8:$G$237,MATCH(A11,Checklist!$A$8:$A$237,0)),H11&lt;=Anagrafica!$K$8,M11&lt;=Anagrafica!$K$8),"CHIUSA VERIFICATA","CHIUSURA INCOMPLETA"),IF(OR(F11="",G11="",H11="",I11="",J11=""),"DA COMPLETARE",IF(OR(NOT(ISNUMBER(H11)),NOT(ISNUMBER(I11)),H11&lt;=0,I11&lt;H11,H11&gt;Anagrafica!$K$8),"DATI NON VALIDI","APERTA"))))</f>
        <v>NON RICHIESTA</v>
      </c>
      <c r="P11" s="30" t="str">
        <f>IF(NOT(OR(C11="NC",C11="NV")),"",IF(O11="CHIUSA VERIFICATA","CHIUSA",IF(I11="","TERMINE MANCANTE",IF(NOT(ISNUMBER(I11)),"DATA NON VALIDA",IF(I11&lt;Anagrafica!$K$8,"SCADUTA",IF(I11=Anagrafica!$K$8,"SCADENZA OGGI",IF(I11-Anagrafica!$K$8&lt;=Anagrafica!$K$11,"IN SCADENZA","PIANIFICATA")))))))</f>
        <v/>
      </c>
      <c r="Q11" s="57" t="str">
        <f>IF(AND(OR(C11="NC",C11="NV"),ISNUMBER(I11),O11&lt;&gt;"CHIUSA VERIFICATA"),I11-Anagrafica!$K$8,"")</f>
        <v/>
      </c>
      <c r="R11" s="1"/>
    </row>
    <row r="12" spans="1:18" ht="79.95" customHeight="1">
      <c r="A12" s="49" t="s">
        <v>224</v>
      </c>
      <c r="B12" s="30" t="str">
        <f>INDEX(Checklist!$B$8:$B$237,MATCH(A12,Checklist!$A$8:$A$237,0))</f>
        <v>Adozione e responsabilità</v>
      </c>
      <c r="C12" s="30" t="str">
        <f>INDEX(Checklist!$I$8:$I$237,MATCH(A12,Checklist!$A$8:$A$237,0))</f>
        <v>DA COMPILARE</v>
      </c>
      <c r="D12" s="30" t="str">
        <f>INDEX(Checklist!$D$8:$D$237,MATCH(A12,Checklist!$A$8:$A$237,0))</f>
        <v>Gestione</v>
      </c>
      <c r="E12" s="30" t="str">
        <f>IF(OR(C12="NC",C12="NV"),INDEX(Catalogo!$H$8:$H$237,MATCH(A12,Catalogo!$A$8:$A$237,0)),"")</f>
        <v/>
      </c>
      <c r="F12" s="38"/>
      <c r="G12" s="38"/>
      <c r="H12" s="39"/>
      <c r="I12" s="39"/>
      <c r="J12" s="38"/>
      <c r="K12" s="38"/>
      <c r="L12" s="38"/>
      <c r="M12" s="39"/>
      <c r="N12" s="38"/>
      <c r="O12" s="30" t="str">
        <f>IF(NOT(OR(C12="NC",C12="NV")),IF(COUNTA(F12:N12)=0,"NON RICHIESTA","VERIFICARE COLLEGAMENTO"),IF(J12="Chiusa",IF(AND(F12&lt;&gt;"",G12&lt;&gt;"",ISNUMBER(H12),ISNUMBER(I12),K12&lt;&gt;"",L12&lt;&gt;"",ISNUMBER(M12),N12="C",H12&gt;0,I12&gt;=H12,M12&gt;=H12,M12&gt;=INDEX(Checklist!$G$8:$G$237,MATCH(A12,Checklist!$A$8:$A$237,0)),H12&lt;=Anagrafica!$K$8,M12&lt;=Anagrafica!$K$8),"CHIUSA VERIFICATA","CHIUSURA INCOMPLETA"),IF(OR(F12="",G12="",H12="",I12="",J12=""),"DA COMPLETARE",IF(OR(NOT(ISNUMBER(H12)),NOT(ISNUMBER(I12)),H12&lt;=0,I12&lt;H12,H12&gt;Anagrafica!$K$8),"DATI NON VALIDI","APERTA"))))</f>
        <v>NON RICHIESTA</v>
      </c>
      <c r="P12" s="30" t="str">
        <f>IF(NOT(OR(C12="NC",C12="NV")),"",IF(O12="CHIUSA VERIFICATA","CHIUSA",IF(I12="","TERMINE MANCANTE",IF(NOT(ISNUMBER(I12)),"DATA NON VALIDA",IF(I12&lt;Anagrafica!$K$8,"SCADUTA",IF(I12=Anagrafica!$K$8,"SCADENZA OGGI",IF(I12-Anagrafica!$K$8&lt;=Anagrafica!$K$11,"IN SCADENZA","PIANIFICATA")))))))</f>
        <v/>
      </c>
      <c r="Q12" s="57" t="str">
        <f>IF(AND(OR(C12="NC",C12="NV"),ISNUMBER(I12),O12&lt;&gt;"CHIUSA VERIFICATA"),I12-Anagrafica!$K$8,"")</f>
        <v/>
      </c>
      <c r="R12" s="1"/>
    </row>
    <row r="13" spans="1:18" ht="79.95" customHeight="1">
      <c r="A13" s="49" t="s">
        <v>226</v>
      </c>
      <c r="B13" s="30" t="str">
        <f>INDEX(Checklist!$B$8:$B$237,MATCH(A13,Checklist!$A$8:$A$237,0))</f>
        <v>Adozione e responsabilità</v>
      </c>
      <c r="C13" s="30" t="str">
        <f>INDEX(Checklist!$I$8:$I$237,MATCH(A13,Checklist!$A$8:$A$237,0))</f>
        <v>DA COMPILARE</v>
      </c>
      <c r="D13" s="30" t="str">
        <f>INDEX(Checklist!$D$8:$D$237,MATCH(A13,Checklist!$A$8:$A$237,0))</f>
        <v>Gestione</v>
      </c>
      <c r="E13" s="30" t="str">
        <f>IF(OR(C13="NC",C13="NV"),INDEX(Catalogo!$H$8:$H$237,MATCH(A13,Catalogo!$A$8:$A$237,0)),"")</f>
        <v/>
      </c>
      <c r="F13" s="38"/>
      <c r="G13" s="38"/>
      <c r="H13" s="39"/>
      <c r="I13" s="39"/>
      <c r="J13" s="38"/>
      <c r="K13" s="38"/>
      <c r="L13" s="38"/>
      <c r="M13" s="39"/>
      <c r="N13" s="38"/>
      <c r="O13" s="30" t="str">
        <f>IF(NOT(OR(C13="NC",C13="NV")),IF(COUNTA(F13:N13)=0,"NON RICHIESTA","VERIFICARE COLLEGAMENTO"),IF(J13="Chiusa",IF(AND(F13&lt;&gt;"",G13&lt;&gt;"",ISNUMBER(H13),ISNUMBER(I13),K13&lt;&gt;"",L13&lt;&gt;"",ISNUMBER(M13),N13="C",H13&gt;0,I13&gt;=H13,M13&gt;=H13,M13&gt;=INDEX(Checklist!$G$8:$G$237,MATCH(A13,Checklist!$A$8:$A$237,0)),H13&lt;=Anagrafica!$K$8,M13&lt;=Anagrafica!$K$8),"CHIUSA VERIFICATA","CHIUSURA INCOMPLETA"),IF(OR(F13="",G13="",H13="",I13="",J13=""),"DA COMPLETARE",IF(OR(NOT(ISNUMBER(H13)),NOT(ISNUMBER(I13)),H13&lt;=0,I13&lt;H13,H13&gt;Anagrafica!$K$8),"DATI NON VALIDI","APERTA"))))</f>
        <v>NON RICHIESTA</v>
      </c>
      <c r="P13" s="30" t="str">
        <f>IF(NOT(OR(C13="NC",C13="NV")),"",IF(O13="CHIUSA VERIFICATA","CHIUSA",IF(I13="","TERMINE MANCANTE",IF(NOT(ISNUMBER(I13)),"DATA NON VALIDA",IF(I13&lt;Anagrafica!$K$8,"SCADUTA",IF(I13=Anagrafica!$K$8,"SCADENZA OGGI",IF(I13-Anagrafica!$K$8&lt;=Anagrafica!$K$11,"IN SCADENZA","PIANIFICATA")))))))</f>
        <v/>
      </c>
      <c r="Q13" s="57" t="str">
        <f>IF(AND(OR(C13="NC",C13="NV"),ISNUMBER(I13),O13&lt;&gt;"CHIUSA VERIFICATA"),I13-Anagrafica!$K$8,"")</f>
        <v/>
      </c>
      <c r="R13" s="1"/>
    </row>
    <row r="14" spans="1:18" ht="79.95" customHeight="1">
      <c r="A14" s="49" t="s">
        <v>229</v>
      </c>
      <c r="B14" s="30" t="str">
        <f>INDEX(Checklist!$B$8:$B$237,MATCH(A14,Checklist!$A$8:$A$237,0))</f>
        <v>Adozione e responsabilità</v>
      </c>
      <c r="C14" s="30" t="str">
        <f>INDEX(Checklist!$I$8:$I$237,MATCH(A14,Checklist!$A$8:$A$237,0))</f>
        <v>DA COMPILARE</v>
      </c>
      <c r="D14" s="30" t="str">
        <f>INDEX(Checklist!$D$8:$D$237,MATCH(A14,Checklist!$A$8:$A$237,0))</f>
        <v>Gestione</v>
      </c>
      <c r="E14" s="30" t="str">
        <f>IF(OR(C14="NC",C14="NV"),INDEX(Catalogo!$H$8:$H$237,MATCH(A14,Catalogo!$A$8:$A$237,0)),"")</f>
        <v/>
      </c>
      <c r="F14" s="38"/>
      <c r="G14" s="38"/>
      <c r="H14" s="39"/>
      <c r="I14" s="39"/>
      <c r="J14" s="38"/>
      <c r="K14" s="38"/>
      <c r="L14" s="38"/>
      <c r="M14" s="39"/>
      <c r="N14" s="38"/>
      <c r="O14" s="30" t="str">
        <f>IF(NOT(OR(C14="NC",C14="NV")),IF(COUNTA(F14:N14)=0,"NON RICHIESTA","VERIFICARE COLLEGAMENTO"),IF(J14="Chiusa",IF(AND(F14&lt;&gt;"",G14&lt;&gt;"",ISNUMBER(H14),ISNUMBER(I14),K14&lt;&gt;"",L14&lt;&gt;"",ISNUMBER(M14),N14="C",H14&gt;0,I14&gt;=H14,M14&gt;=H14,M14&gt;=INDEX(Checklist!$G$8:$G$237,MATCH(A14,Checklist!$A$8:$A$237,0)),H14&lt;=Anagrafica!$K$8,M14&lt;=Anagrafica!$K$8),"CHIUSA VERIFICATA","CHIUSURA INCOMPLETA"),IF(OR(F14="",G14="",H14="",I14="",J14=""),"DA COMPLETARE",IF(OR(NOT(ISNUMBER(H14)),NOT(ISNUMBER(I14)),H14&lt;=0,I14&lt;H14,H14&gt;Anagrafica!$K$8),"DATI NON VALIDI","APERTA"))))</f>
        <v>NON RICHIESTA</v>
      </c>
      <c r="P14" s="30" t="str">
        <f>IF(NOT(OR(C14="NC",C14="NV")),"",IF(O14="CHIUSA VERIFICATA","CHIUSA",IF(I14="","TERMINE MANCANTE",IF(NOT(ISNUMBER(I14)),"DATA NON VALIDA",IF(I14&lt;Anagrafica!$K$8,"SCADUTA",IF(I14=Anagrafica!$K$8,"SCADENZA OGGI",IF(I14-Anagrafica!$K$8&lt;=Anagrafica!$K$11,"IN SCADENZA","PIANIFICATA")))))))</f>
        <v/>
      </c>
      <c r="Q14" s="57" t="str">
        <f>IF(AND(OR(C14="NC",C14="NV"),ISNUMBER(I14),O14&lt;&gt;"CHIUSA VERIFICATA"),I14-Anagrafica!$K$8,"")</f>
        <v/>
      </c>
      <c r="R14" s="1"/>
    </row>
    <row r="15" spans="1:18" ht="79.95" customHeight="1">
      <c r="A15" s="49" t="s">
        <v>232</v>
      </c>
      <c r="B15" s="30" t="str">
        <f>INDEX(Checklist!$B$8:$B$237,MATCH(A15,Checklist!$A$8:$A$237,0))</f>
        <v>Identità e limiti tecnici</v>
      </c>
      <c r="C15" s="30" t="str">
        <f>INDEX(Checklist!$I$8:$I$237,MATCH(A15,Checklist!$A$8:$A$237,0))</f>
        <v>DA COMPILARE</v>
      </c>
      <c r="D15" s="30" t="str">
        <f>INDEX(Checklist!$D$8:$D$237,MATCH(A15,Checklist!$A$8:$A$237,0))</f>
        <v>Sicurezza</v>
      </c>
      <c r="E15" s="30" t="str">
        <f>IF(OR(C15="NC",C15="NV"),INDEX(Catalogo!$H$8:$H$237,MATCH(A15,Catalogo!$A$8:$A$237,0)),"")</f>
        <v/>
      </c>
      <c r="F15" s="38"/>
      <c r="G15" s="38"/>
      <c r="H15" s="39"/>
      <c r="I15" s="39"/>
      <c r="J15" s="38"/>
      <c r="K15" s="38"/>
      <c r="L15" s="38"/>
      <c r="M15" s="39"/>
      <c r="N15" s="38"/>
      <c r="O15" s="30" t="str">
        <f>IF(NOT(OR(C15="NC",C15="NV")),IF(COUNTA(F15:N15)=0,"NON RICHIESTA","VERIFICARE COLLEGAMENTO"),IF(J15="Chiusa",IF(AND(F15&lt;&gt;"",G15&lt;&gt;"",ISNUMBER(H15),ISNUMBER(I15),K15&lt;&gt;"",L15&lt;&gt;"",ISNUMBER(M15),N15="C",H15&gt;0,I15&gt;=H15,M15&gt;=H15,M15&gt;=INDEX(Checklist!$G$8:$G$237,MATCH(A15,Checklist!$A$8:$A$237,0)),H15&lt;=Anagrafica!$K$8,M15&lt;=Anagrafica!$K$8),"CHIUSA VERIFICATA","CHIUSURA INCOMPLETA"),IF(OR(F15="",G15="",H15="",I15="",J15=""),"DA COMPLETARE",IF(OR(NOT(ISNUMBER(H15)),NOT(ISNUMBER(I15)),H15&lt;=0,I15&lt;H15,H15&gt;Anagrafica!$K$8),"DATI NON VALIDI","APERTA"))))</f>
        <v>NON RICHIESTA</v>
      </c>
      <c r="P15" s="30" t="str">
        <f>IF(NOT(OR(C15="NC",C15="NV")),"",IF(O15="CHIUSA VERIFICATA","CHIUSA",IF(I15="","TERMINE MANCANTE",IF(NOT(ISNUMBER(I15)),"DATA NON VALIDA",IF(I15&lt;Anagrafica!$K$8,"SCADUTA",IF(I15=Anagrafica!$K$8,"SCADENZA OGGI",IF(I15-Anagrafica!$K$8&lt;=Anagrafica!$K$11,"IN SCADENZA","PIANIFICATA")))))))</f>
        <v/>
      </c>
      <c r="Q15" s="57" t="str">
        <f>IF(AND(OR(C15="NC",C15="NV"),ISNUMBER(I15),O15&lt;&gt;"CHIUSA VERIFICATA"),I15-Anagrafica!$K$8,"")</f>
        <v/>
      </c>
      <c r="R15" s="1"/>
    </row>
    <row r="16" spans="1:18" ht="79.95" customHeight="1">
      <c r="A16" s="49" t="s">
        <v>236</v>
      </c>
      <c r="B16" s="30" t="str">
        <f>INDEX(Checklist!$B$8:$B$237,MATCH(A16,Checklist!$A$8:$A$237,0))</f>
        <v>Identità e limiti tecnici</v>
      </c>
      <c r="C16" s="30" t="str">
        <f>INDEX(Checklist!$I$8:$I$237,MATCH(A16,Checklist!$A$8:$A$237,0))</f>
        <v>DA COMPILARE</v>
      </c>
      <c r="D16" s="30" t="str">
        <f>INDEX(Checklist!$D$8:$D$237,MATCH(A16,Checklist!$A$8:$A$237,0))</f>
        <v>Sicurezza</v>
      </c>
      <c r="E16" s="30" t="str">
        <f>IF(OR(C16="NC",C16="NV"),INDEX(Catalogo!$H$8:$H$237,MATCH(A16,Catalogo!$A$8:$A$237,0)),"")</f>
        <v/>
      </c>
      <c r="F16" s="38"/>
      <c r="G16" s="38"/>
      <c r="H16" s="39"/>
      <c r="I16" s="39"/>
      <c r="J16" s="38"/>
      <c r="K16" s="38"/>
      <c r="L16" s="38"/>
      <c r="M16" s="39"/>
      <c r="N16" s="38"/>
      <c r="O16" s="30" t="str">
        <f>IF(NOT(OR(C16="NC",C16="NV")),IF(COUNTA(F16:N16)=0,"NON RICHIESTA","VERIFICARE COLLEGAMENTO"),IF(J16="Chiusa",IF(AND(F16&lt;&gt;"",G16&lt;&gt;"",ISNUMBER(H16),ISNUMBER(I16),K16&lt;&gt;"",L16&lt;&gt;"",ISNUMBER(M16),N16="C",H16&gt;0,I16&gt;=H16,M16&gt;=H16,M16&gt;=INDEX(Checklist!$G$8:$G$237,MATCH(A16,Checklist!$A$8:$A$237,0)),H16&lt;=Anagrafica!$K$8,M16&lt;=Anagrafica!$K$8),"CHIUSA VERIFICATA","CHIUSURA INCOMPLETA"),IF(OR(F16="",G16="",H16="",I16="",J16=""),"DA COMPLETARE",IF(OR(NOT(ISNUMBER(H16)),NOT(ISNUMBER(I16)),H16&lt;=0,I16&lt;H16,H16&gt;Anagrafica!$K$8),"DATI NON VALIDI","APERTA"))))</f>
        <v>NON RICHIESTA</v>
      </c>
      <c r="P16" s="30" t="str">
        <f>IF(NOT(OR(C16="NC",C16="NV")),"",IF(O16="CHIUSA VERIFICATA","CHIUSA",IF(I16="","TERMINE MANCANTE",IF(NOT(ISNUMBER(I16)),"DATA NON VALIDA",IF(I16&lt;Anagrafica!$K$8,"SCADUTA",IF(I16=Anagrafica!$K$8,"SCADENZA OGGI",IF(I16-Anagrafica!$K$8&lt;=Anagrafica!$K$11,"IN SCADENZA","PIANIFICATA")))))))</f>
        <v/>
      </c>
      <c r="Q16" s="57" t="str">
        <f>IF(AND(OR(C16="NC",C16="NV"),ISNUMBER(I16),O16&lt;&gt;"CHIUSA VERIFICATA"),I16-Anagrafica!$K$8,"")</f>
        <v/>
      </c>
      <c r="R16" s="1"/>
    </row>
    <row r="17" spans="1:18" ht="79.95" customHeight="1">
      <c r="A17" s="49" t="s">
        <v>239</v>
      </c>
      <c r="B17" s="30" t="str">
        <f>INDEX(Checklist!$B$8:$B$237,MATCH(A17,Checklist!$A$8:$A$237,0))</f>
        <v>Identità e limiti tecnici</v>
      </c>
      <c r="C17" s="30" t="str">
        <f>INDEX(Checklist!$I$8:$I$237,MATCH(A17,Checklist!$A$8:$A$237,0))</f>
        <v>DA COMPILARE</v>
      </c>
      <c r="D17" s="30" t="str">
        <f>INDEX(Checklist!$D$8:$D$237,MATCH(A17,Checklist!$A$8:$A$237,0))</f>
        <v>Sicurezza</v>
      </c>
      <c r="E17" s="30" t="str">
        <f>IF(OR(C17="NC",C17="NV"),INDEX(Catalogo!$H$8:$H$237,MATCH(A17,Catalogo!$A$8:$A$237,0)),"")</f>
        <v/>
      </c>
      <c r="F17" s="38"/>
      <c r="G17" s="38"/>
      <c r="H17" s="39"/>
      <c r="I17" s="39"/>
      <c r="J17" s="38"/>
      <c r="K17" s="38"/>
      <c r="L17" s="38"/>
      <c r="M17" s="39"/>
      <c r="N17" s="38"/>
      <c r="O17" s="30" t="str">
        <f>IF(NOT(OR(C17="NC",C17="NV")),IF(COUNTA(F17:N17)=0,"NON RICHIESTA","VERIFICARE COLLEGAMENTO"),IF(J17="Chiusa",IF(AND(F17&lt;&gt;"",G17&lt;&gt;"",ISNUMBER(H17),ISNUMBER(I17),K17&lt;&gt;"",L17&lt;&gt;"",ISNUMBER(M17),N17="C",H17&gt;0,I17&gt;=H17,M17&gt;=H17,M17&gt;=INDEX(Checklist!$G$8:$G$237,MATCH(A17,Checklist!$A$8:$A$237,0)),H17&lt;=Anagrafica!$K$8,M17&lt;=Anagrafica!$K$8),"CHIUSA VERIFICATA","CHIUSURA INCOMPLETA"),IF(OR(F17="",G17="",H17="",I17="",J17=""),"DA COMPLETARE",IF(OR(NOT(ISNUMBER(H17)),NOT(ISNUMBER(I17)),H17&lt;=0,I17&lt;H17,H17&gt;Anagrafica!$K$8),"DATI NON VALIDI","APERTA"))))</f>
        <v>NON RICHIESTA</v>
      </c>
      <c r="P17" s="30" t="str">
        <f>IF(NOT(OR(C17="NC",C17="NV")),"",IF(O17="CHIUSA VERIFICATA","CHIUSA",IF(I17="","TERMINE MANCANTE",IF(NOT(ISNUMBER(I17)),"DATA NON VALIDA",IF(I17&lt;Anagrafica!$K$8,"SCADUTA",IF(I17=Anagrafica!$K$8,"SCADENZA OGGI",IF(I17-Anagrafica!$K$8&lt;=Anagrafica!$K$11,"IN SCADENZA","PIANIFICATA")))))))</f>
        <v/>
      </c>
      <c r="Q17" s="57" t="str">
        <f>IF(AND(OR(C17="NC",C17="NV"),ISNUMBER(I17),O17&lt;&gt;"CHIUSA VERIFICATA"),I17-Anagrafica!$K$8,"")</f>
        <v/>
      </c>
      <c r="R17" s="1"/>
    </row>
    <row r="18" spans="1:18" ht="79.95" customHeight="1">
      <c r="A18" s="49" t="s">
        <v>241</v>
      </c>
      <c r="B18" s="30" t="str">
        <f>INDEX(Checklist!$B$8:$B$237,MATCH(A18,Checklist!$A$8:$A$237,0))</f>
        <v>Identità e limiti tecnici</v>
      </c>
      <c r="C18" s="30" t="str">
        <f>INDEX(Checklist!$I$8:$I$237,MATCH(A18,Checklist!$A$8:$A$237,0))</f>
        <v>DA COMPILARE</v>
      </c>
      <c r="D18" s="30" t="str">
        <f>INDEX(Checklist!$D$8:$D$237,MATCH(A18,Checklist!$A$8:$A$237,0))</f>
        <v>Sicurezza</v>
      </c>
      <c r="E18" s="30" t="str">
        <f>IF(OR(C18="NC",C18="NV"),INDEX(Catalogo!$H$8:$H$237,MATCH(A18,Catalogo!$A$8:$A$237,0)),"")</f>
        <v/>
      </c>
      <c r="F18" s="38"/>
      <c r="G18" s="38"/>
      <c r="H18" s="39"/>
      <c r="I18" s="39"/>
      <c r="J18" s="38"/>
      <c r="K18" s="38"/>
      <c r="L18" s="38"/>
      <c r="M18" s="39"/>
      <c r="N18" s="38"/>
      <c r="O18" s="30" t="str">
        <f>IF(NOT(OR(C18="NC",C18="NV")),IF(COUNTA(F18:N18)=0,"NON RICHIESTA","VERIFICARE COLLEGAMENTO"),IF(J18="Chiusa",IF(AND(F18&lt;&gt;"",G18&lt;&gt;"",ISNUMBER(H18),ISNUMBER(I18),K18&lt;&gt;"",L18&lt;&gt;"",ISNUMBER(M18),N18="C",H18&gt;0,I18&gt;=H18,M18&gt;=H18,M18&gt;=INDEX(Checklist!$G$8:$G$237,MATCH(A18,Checklist!$A$8:$A$237,0)),H18&lt;=Anagrafica!$K$8,M18&lt;=Anagrafica!$K$8),"CHIUSA VERIFICATA","CHIUSURA INCOMPLETA"),IF(OR(F18="",G18="",H18="",I18="",J18=""),"DA COMPLETARE",IF(OR(NOT(ISNUMBER(H18)),NOT(ISNUMBER(I18)),H18&lt;=0,I18&lt;H18,H18&gt;Anagrafica!$K$8),"DATI NON VALIDI","APERTA"))))</f>
        <v>NON RICHIESTA</v>
      </c>
      <c r="P18" s="30" t="str">
        <f>IF(NOT(OR(C18="NC",C18="NV")),"",IF(O18="CHIUSA VERIFICATA","CHIUSA",IF(I18="","TERMINE MANCANTE",IF(NOT(ISNUMBER(I18)),"DATA NON VALIDA",IF(I18&lt;Anagrafica!$K$8,"SCADUTA",IF(I18=Anagrafica!$K$8,"SCADENZA OGGI",IF(I18-Anagrafica!$K$8&lt;=Anagrafica!$K$11,"IN SCADENZA","PIANIFICATA")))))))</f>
        <v/>
      </c>
      <c r="Q18" s="57" t="str">
        <f>IF(AND(OR(C18="NC",C18="NV"),ISNUMBER(I18),O18&lt;&gt;"CHIUSA VERIFICATA"),I18-Anagrafica!$K$8,"")</f>
        <v/>
      </c>
      <c r="R18" s="1"/>
    </row>
    <row r="19" spans="1:18" ht="79.95" customHeight="1">
      <c r="A19" s="49" t="s">
        <v>244</v>
      </c>
      <c r="B19" s="30" t="str">
        <f>INDEX(Checklist!$B$8:$B$237,MATCH(A19,Checklist!$A$8:$A$237,0))</f>
        <v>Identità e limiti tecnici</v>
      </c>
      <c r="C19" s="30" t="str">
        <f>INDEX(Checklist!$I$8:$I$237,MATCH(A19,Checklist!$A$8:$A$237,0))</f>
        <v>DA COMPILARE</v>
      </c>
      <c r="D19" s="30" t="str">
        <f>INDEX(Checklist!$D$8:$D$237,MATCH(A19,Checklist!$A$8:$A$237,0))</f>
        <v>Sicurezza</v>
      </c>
      <c r="E19" s="30" t="str">
        <f>IF(OR(C19="NC",C19="NV"),INDEX(Catalogo!$H$8:$H$237,MATCH(A19,Catalogo!$A$8:$A$237,0)),"")</f>
        <v/>
      </c>
      <c r="F19" s="38"/>
      <c r="G19" s="38"/>
      <c r="H19" s="39"/>
      <c r="I19" s="39"/>
      <c r="J19" s="38"/>
      <c r="K19" s="38"/>
      <c r="L19" s="38"/>
      <c r="M19" s="39"/>
      <c r="N19" s="38"/>
      <c r="O19" s="30" t="str">
        <f>IF(NOT(OR(C19="NC",C19="NV")),IF(COUNTA(F19:N19)=0,"NON RICHIESTA","VERIFICARE COLLEGAMENTO"),IF(J19="Chiusa",IF(AND(F19&lt;&gt;"",G19&lt;&gt;"",ISNUMBER(H19),ISNUMBER(I19),K19&lt;&gt;"",L19&lt;&gt;"",ISNUMBER(M19),N19="C",H19&gt;0,I19&gt;=H19,M19&gt;=H19,M19&gt;=INDEX(Checklist!$G$8:$G$237,MATCH(A19,Checklist!$A$8:$A$237,0)),H19&lt;=Anagrafica!$K$8,M19&lt;=Anagrafica!$K$8),"CHIUSA VERIFICATA","CHIUSURA INCOMPLETA"),IF(OR(F19="",G19="",H19="",I19="",J19=""),"DA COMPLETARE",IF(OR(NOT(ISNUMBER(H19)),NOT(ISNUMBER(I19)),H19&lt;=0,I19&lt;H19,H19&gt;Anagrafica!$K$8),"DATI NON VALIDI","APERTA"))))</f>
        <v>NON RICHIESTA</v>
      </c>
      <c r="P19" s="30" t="str">
        <f>IF(NOT(OR(C19="NC",C19="NV")),"",IF(O19="CHIUSA VERIFICATA","CHIUSA",IF(I19="","TERMINE MANCANTE",IF(NOT(ISNUMBER(I19)),"DATA NON VALIDA",IF(I19&lt;Anagrafica!$K$8,"SCADUTA",IF(I19=Anagrafica!$K$8,"SCADENZA OGGI",IF(I19-Anagrafica!$K$8&lt;=Anagrafica!$K$11,"IN SCADENZA","PIANIFICATA")))))))</f>
        <v/>
      </c>
      <c r="Q19" s="57" t="str">
        <f>IF(AND(OR(C19="NC",C19="NV"),ISNUMBER(I19),O19&lt;&gt;"CHIUSA VERIFICATA"),I19-Anagrafica!$K$8,"")</f>
        <v/>
      </c>
      <c r="R19" s="1"/>
    </row>
    <row r="20" spans="1:18" ht="79.95" customHeight="1">
      <c r="A20" s="49" t="s">
        <v>247</v>
      </c>
      <c r="B20" s="30" t="str">
        <f>INDEX(Checklist!$B$8:$B$237,MATCH(A20,Checklist!$A$8:$A$237,0))</f>
        <v>Identità e limiti tecnici</v>
      </c>
      <c r="C20" s="30" t="str">
        <f>INDEX(Checklist!$I$8:$I$237,MATCH(A20,Checklist!$A$8:$A$237,0))</f>
        <v>DA COMPILARE</v>
      </c>
      <c r="D20" s="30" t="str">
        <f>INDEX(Checklist!$D$8:$D$237,MATCH(A20,Checklist!$A$8:$A$237,0))</f>
        <v>Sicurezza</v>
      </c>
      <c r="E20" s="30" t="str">
        <f>IF(OR(C20="NC",C20="NV"),INDEX(Catalogo!$H$8:$H$237,MATCH(A20,Catalogo!$A$8:$A$237,0)),"")</f>
        <v/>
      </c>
      <c r="F20" s="38"/>
      <c r="G20" s="38"/>
      <c r="H20" s="39"/>
      <c r="I20" s="39"/>
      <c r="J20" s="38"/>
      <c r="K20" s="38"/>
      <c r="L20" s="38"/>
      <c r="M20" s="39"/>
      <c r="N20" s="38"/>
      <c r="O20" s="30" t="str">
        <f>IF(NOT(OR(C20="NC",C20="NV")),IF(COUNTA(F20:N20)=0,"NON RICHIESTA","VERIFICARE COLLEGAMENTO"),IF(J20="Chiusa",IF(AND(F20&lt;&gt;"",G20&lt;&gt;"",ISNUMBER(H20),ISNUMBER(I20),K20&lt;&gt;"",L20&lt;&gt;"",ISNUMBER(M20),N20="C",H20&gt;0,I20&gt;=H20,M20&gt;=H20,M20&gt;=INDEX(Checklist!$G$8:$G$237,MATCH(A20,Checklist!$A$8:$A$237,0)),H20&lt;=Anagrafica!$K$8,M20&lt;=Anagrafica!$K$8),"CHIUSA VERIFICATA","CHIUSURA INCOMPLETA"),IF(OR(F20="",G20="",H20="",I20="",J20=""),"DA COMPLETARE",IF(OR(NOT(ISNUMBER(H20)),NOT(ISNUMBER(I20)),H20&lt;=0,I20&lt;H20,H20&gt;Anagrafica!$K$8),"DATI NON VALIDI","APERTA"))))</f>
        <v>NON RICHIESTA</v>
      </c>
      <c r="P20" s="30" t="str">
        <f>IF(NOT(OR(C20="NC",C20="NV")),"",IF(O20="CHIUSA VERIFICATA","CHIUSA",IF(I20="","TERMINE MANCANTE",IF(NOT(ISNUMBER(I20)),"DATA NON VALIDA",IF(I20&lt;Anagrafica!$K$8,"SCADUTA",IF(I20=Anagrafica!$K$8,"SCADENZA OGGI",IF(I20-Anagrafica!$K$8&lt;=Anagrafica!$K$11,"IN SCADENZA","PIANIFICATA")))))))</f>
        <v/>
      </c>
      <c r="Q20" s="57" t="str">
        <f>IF(AND(OR(C20="NC",C20="NV"),ISNUMBER(I20),O20&lt;&gt;"CHIUSA VERIFICATA"),I20-Anagrafica!$K$8,"")</f>
        <v/>
      </c>
      <c r="R20" s="1"/>
    </row>
    <row r="21" spans="1:18" ht="79.95" customHeight="1">
      <c r="A21" s="49" t="s">
        <v>249</v>
      </c>
      <c r="B21" s="30" t="str">
        <f>INDEX(Checklist!$B$8:$B$237,MATCH(A21,Checklist!$A$8:$A$237,0))</f>
        <v>Identità e limiti tecnici</v>
      </c>
      <c r="C21" s="30" t="str">
        <f>INDEX(Checklist!$I$8:$I$237,MATCH(A21,Checklist!$A$8:$A$237,0))</f>
        <v>DA COMPILARE</v>
      </c>
      <c r="D21" s="30" t="str">
        <f>INDEX(Checklist!$D$8:$D$237,MATCH(A21,Checklist!$A$8:$A$237,0))</f>
        <v>Sicurezza</v>
      </c>
      <c r="E21" s="30" t="str">
        <f>IF(OR(C21="NC",C21="NV"),INDEX(Catalogo!$H$8:$H$237,MATCH(A21,Catalogo!$A$8:$A$237,0)),"")</f>
        <v/>
      </c>
      <c r="F21" s="38"/>
      <c r="G21" s="38"/>
      <c r="H21" s="39"/>
      <c r="I21" s="39"/>
      <c r="J21" s="38"/>
      <c r="K21" s="38"/>
      <c r="L21" s="38"/>
      <c r="M21" s="39"/>
      <c r="N21" s="38"/>
      <c r="O21" s="30" t="str">
        <f>IF(NOT(OR(C21="NC",C21="NV")),IF(COUNTA(F21:N21)=0,"NON RICHIESTA","VERIFICARE COLLEGAMENTO"),IF(J21="Chiusa",IF(AND(F21&lt;&gt;"",G21&lt;&gt;"",ISNUMBER(H21),ISNUMBER(I21),K21&lt;&gt;"",L21&lt;&gt;"",ISNUMBER(M21),N21="C",H21&gt;0,I21&gt;=H21,M21&gt;=H21,M21&gt;=INDEX(Checklist!$G$8:$G$237,MATCH(A21,Checklist!$A$8:$A$237,0)),H21&lt;=Anagrafica!$K$8,M21&lt;=Anagrafica!$K$8),"CHIUSA VERIFICATA","CHIUSURA INCOMPLETA"),IF(OR(F21="",G21="",H21="",I21="",J21=""),"DA COMPLETARE",IF(OR(NOT(ISNUMBER(H21)),NOT(ISNUMBER(I21)),H21&lt;=0,I21&lt;H21,H21&gt;Anagrafica!$K$8),"DATI NON VALIDI","APERTA"))))</f>
        <v>NON RICHIESTA</v>
      </c>
      <c r="P21" s="30" t="str">
        <f>IF(NOT(OR(C21="NC",C21="NV")),"",IF(O21="CHIUSA VERIFICATA","CHIUSA",IF(I21="","TERMINE MANCANTE",IF(NOT(ISNUMBER(I21)),"DATA NON VALIDA",IF(I21&lt;Anagrafica!$K$8,"SCADUTA",IF(I21=Anagrafica!$K$8,"SCADENZA OGGI",IF(I21-Anagrafica!$K$8&lt;=Anagrafica!$K$11,"IN SCADENZA","PIANIFICATA")))))))</f>
        <v/>
      </c>
      <c r="Q21" s="57" t="str">
        <f>IF(AND(OR(C21="NC",C21="NV"),ISNUMBER(I21),O21&lt;&gt;"CHIUSA VERIFICATA"),I21-Anagrafica!$K$8,"")</f>
        <v/>
      </c>
      <c r="R21" s="1"/>
    </row>
    <row r="22" spans="1:18" ht="79.95" customHeight="1">
      <c r="A22" s="49" t="s">
        <v>251</v>
      </c>
      <c r="B22" s="30" t="str">
        <f>INDEX(Checklist!$B$8:$B$237,MATCH(A22,Checklist!$A$8:$A$237,0))</f>
        <v>Identità e limiti tecnici</v>
      </c>
      <c r="C22" s="30" t="str">
        <f>INDEX(Checklist!$I$8:$I$237,MATCH(A22,Checklist!$A$8:$A$237,0))</f>
        <v>DA COMPILARE</v>
      </c>
      <c r="D22" s="30" t="str">
        <f>INDEX(Checklist!$D$8:$D$237,MATCH(A22,Checklist!$A$8:$A$237,0))</f>
        <v>Sicurezza</v>
      </c>
      <c r="E22" s="30" t="str">
        <f>IF(OR(C22="NC",C22="NV"),INDEX(Catalogo!$H$8:$H$237,MATCH(A22,Catalogo!$A$8:$A$237,0)),"")</f>
        <v/>
      </c>
      <c r="F22" s="38"/>
      <c r="G22" s="38"/>
      <c r="H22" s="39"/>
      <c r="I22" s="39"/>
      <c r="J22" s="38"/>
      <c r="K22" s="38"/>
      <c r="L22" s="38"/>
      <c r="M22" s="39"/>
      <c r="N22" s="38"/>
      <c r="O22" s="30" t="str">
        <f>IF(NOT(OR(C22="NC",C22="NV")),IF(COUNTA(F22:N22)=0,"NON RICHIESTA","VERIFICARE COLLEGAMENTO"),IF(J22="Chiusa",IF(AND(F22&lt;&gt;"",G22&lt;&gt;"",ISNUMBER(H22),ISNUMBER(I22),K22&lt;&gt;"",L22&lt;&gt;"",ISNUMBER(M22),N22="C",H22&gt;0,I22&gt;=H22,M22&gt;=H22,M22&gt;=INDEX(Checklist!$G$8:$G$237,MATCH(A22,Checklist!$A$8:$A$237,0)),H22&lt;=Anagrafica!$K$8,M22&lt;=Anagrafica!$K$8),"CHIUSA VERIFICATA","CHIUSURA INCOMPLETA"),IF(OR(F22="",G22="",H22="",I22="",J22=""),"DA COMPLETARE",IF(OR(NOT(ISNUMBER(H22)),NOT(ISNUMBER(I22)),H22&lt;=0,I22&lt;H22,H22&gt;Anagrafica!$K$8),"DATI NON VALIDI","APERTA"))))</f>
        <v>NON RICHIESTA</v>
      </c>
      <c r="P22" s="30" t="str">
        <f>IF(NOT(OR(C22="NC",C22="NV")),"",IF(O22="CHIUSA VERIFICATA","CHIUSA",IF(I22="","TERMINE MANCANTE",IF(NOT(ISNUMBER(I22)),"DATA NON VALIDA",IF(I22&lt;Anagrafica!$K$8,"SCADUTA",IF(I22=Anagrafica!$K$8,"SCADENZA OGGI",IF(I22-Anagrafica!$K$8&lt;=Anagrafica!$K$11,"IN SCADENZA","PIANIFICATA")))))))</f>
        <v/>
      </c>
      <c r="Q22" s="57" t="str">
        <f>IF(AND(OR(C22="NC",C22="NV"),ISNUMBER(I22),O22&lt;&gt;"CHIUSA VERIFICATA"),I22-Anagrafica!$K$8,"")</f>
        <v/>
      </c>
      <c r="R22" s="1"/>
    </row>
    <row r="23" spans="1:18" ht="79.95" customHeight="1">
      <c r="A23" s="49" t="s">
        <v>253</v>
      </c>
      <c r="B23" s="30" t="str">
        <f>INDEX(Checklist!$B$8:$B$237,MATCH(A23,Checklist!$A$8:$A$237,0))</f>
        <v>Identità e limiti tecnici</v>
      </c>
      <c r="C23" s="30" t="str">
        <f>INDEX(Checklist!$I$8:$I$237,MATCH(A23,Checklist!$A$8:$A$237,0))</f>
        <v>DA COMPILARE</v>
      </c>
      <c r="D23" s="30" t="str">
        <f>INDEX(Checklist!$D$8:$D$237,MATCH(A23,Checklist!$A$8:$A$237,0))</f>
        <v>Sicurezza</v>
      </c>
      <c r="E23" s="30" t="str">
        <f>IF(OR(C23="NC",C23="NV"),INDEX(Catalogo!$H$8:$H$237,MATCH(A23,Catalogo!$A$8:$A$237,0)),"")</f>
        <v/>
      </c>
      <c r="F23" s="38"/>
      <c r="G23" s="38"/>
      <c r="H23" s="39"/>
      <c r="I23" s="39"/>
      <c r="J23" s="38"/>
      <c r="K23" s="38"/>
      <c r="L23" s="38"/>
      <c r="M23" s="39"/>
      <c r="N23" s="38"/>
      <c r="O23" s="30" t="str">
        <f>IF(NOT(OR(C23="NC",C23="NV")),IF(COUNTA(F23:N23)=0,"NON RICHIESTA","VERIFICARE COLLEGAMENTO"),IF(J23="Chiusa",IF(AND(F23&lt;&gt;"",G23&lt;&gt;"",ISNUMBER(H23),ISNUMBER(I23),K23&lt;&gt;"",L23&lt;&gt;"",ISNUMBER(M23),N23="C",H23&gt;0,I23&gt;=H23,M23&gt;=H23,M23&gt;=INDEX(Checklist!$G$8:$G$237,MATCH(A23,Checklist!$A$8:$A$237,0)),H23&lt;=Anagrafica!$K$8,M23&lt;=Anagrafica!$K$8),"CHIUSA VERIFICATA","CHIUSURA INCOMPLETA"),IF(OR(F23="",G23="",H23="",I23="",J23=""),"DA COMPLETARE",IF(OR(NOT(ISNUMBER(H23)),NOT(ISNUMBER(I23)),H23&lt;=0,I23&lt;H23,H23&gt;Anagrafica!$K$8),"DATI NON VALIDI","APERTA"))))</f>
        <v>NON RICHIESTA</v>
      </c>
      <c r="P23" s="30" t="str">
        <f>IF(NOT(OR(C23="NC",C23="NV")),"",IF(O23="CHIUSA VERIFICATA","CHIUSA",IF(I23="","TERMINE MANCANTE",IF(NOT(ISNUMBER(I23)),"DATA NON VALIDA",IF(I23&lt;Anagrafica!$K$8,"SCADUTA",IF(I23=Anagrafica!$K$8,"SCADENZA OGGI",IF(I23-Anagrafica!$K$8&lt;=Anagrafica!$K$11,"IN SCADENZA","PIANIFICATA")))))))</f>
        <v/>
      </c>
      <c r="Q23" s="57" t="str">
        <f>IF(AND(OR(C23="NC",C23="NV"),ISNUMBER(I23),O23&lt;&gt;"CHIUSA VERIFICATA"),I23-Anagrafica!$K$8,"")</f>
        <v/>
      </c>
      <c r="R23" s="1"/>
    </row>
    <row r="24" spans="1:18" ht="79.95" customHeight="1">
      <c r="A24" s="49" t="s">
        <v>255</v>
      </c>
      <c r="B24" s="30" t="str">
        <f>INDEX(Checklist!$B$8:$B$237,MATCH(A24,Checklist!$A$8:$A$237,0))</f>
        <v>Identità e limiti tecnici</v>
      </c>
      <c r="C24" s="30" t="str">
        <f>INDEX(Checklist!$I$8:$I$237,MATCH(A24,Checklist!$A$8:$A$237,0))</f>
        <v>DA COMPILARE</v>
      </c>
      <c r="D24" s="30" t="str">
        <f>INDEX(Checklist!$D$8:$D$237,MATCH(A24,Checklist!$A$8:$A$237,0))</f>
        <v>Sicurezza</v>
      </c>
      <c r="E24" s="30" t="str">
        <f>IF(OR(C24="NC",C24="NV"),INDEX(Catalogo!$H$8:$H$237,MATCH(A24,Catalogo!$A$8:$A$237,0)),"")</f>
        <v/>
      </c>
      <c r="F24" s="38"/>
      <c r="G24" s="38"/>
      <c r="H24" s="39"/>
      <c r="I24" s="39"/>
      <c r="J24" s="38"/>
      <c r="K24" s="38"/>
      <c r="L24" s="38"/>
      <c r="M24" s="39"/>
      <c r="N24" s="38"/>
      <c r="O24" s="30" t="str">
        <f>IF(NOT(OR(C24="NC",C24="NV")),IF(COUNTA(F24:N24)=0,"NON RICHIESTA","VERIFICARE COLLEGAMENTO"),IF(J24="Chiusa",IF(AND(F24&lt;&gt;"",G24&lt;&gt;"",ISNUMBER(H24),ISNUMBER(I24),K24&lt;&gt;"",L24&lt;&gt;"",ISNUMBER(M24),N24="C",H24&gt;0,I24&gt;=H24,M24&gt;=H24,M24&gt;=INDEX(Checklist!$G$8:$G$237,MATCH(A24,Checklist!$A$8:$A$237,0)),H24&lt;=Anagrafica!$K$8,M24&lt;=Anagrafica!$K$8),"CHIUSA VERIFICATA","CHIUSURA INCOMPLETA"),IF(OR(F24="",G24="",H24="",I24="",J24=""),"DA COMPLETARE",IF(OR(NOT(ISNUMBER(H24)),NOT(ISNUMBER(I24)),H24&lt;=0,I24&lt;H24,H24&gt;Anagrafica!$K$8),"DATI NON VALIDI","APERTA"))))</f>
        <v>NON RICHIESTA</v>
      </c>
      <c r="P24" s="30" t="str">
        <f>IF(NOT(OR(C24="NC",C24="NV")),"",IF(O24="CHIUSA VERIFICATA","CHIUSA",IF(I24="","TERMINE MANCANTE",IF(NOT(ISNUMBER(I24)),"DATA NON VALIDA",IF(I24&lt;Anagrafica!$K$8,"SCADUTA",IF(I24=Anagrafica!$K$8,"SCADENZA OGGI",IF(I24-Anagrafica!$K$8&lt;=Anagrafica!$K$11,"IN SCADENZA","PIANIFICATA")))))))</f>
        <v/>
      </c>
      <c r="Q24" s="57" t="str">
        <f>IF(AND(OR(C24="NC",C24="NV"),ISNUMBER(I24),O24&lt;&gt;"CHIUSA VERIFICATA"),I24-Anagrafica!$K$8,"")</f>
        <v/>
      </c>
      <c r="R24" s="1"/>
    </row>
    <row r="25" spans="1:18" ht="79.95" customHeight="1">
      <c r="A25" s="49" t="s">
        <v>257</v>
      </c>
      <c r="B25" s="30" t="str">
        <f>INDEX(Checklist!$B$8:$B$237,MATCH(A25,Checklist!$A$8:$A$237,0))</f>
        <v>Identità e limiti tecnici</v>
      </c>
      <c r="C25" s="30" t="str">
        <f>INDEX(Checklist!$I$8:$I$237,MATCH(A25,Checklist!$A$8:$A$237,0))</f>
        <v>DA COMPILARE</v>
      </c>
      <c r="D25" s="30" t="str">
        <f>INDEX(Checklist!$D$8:$D$237,MATCH(A25,Checklist!$A$8:$A$237,0))</f>
        <v>Sicurezza</v>
      </c>
      <c r="E25" s="30" t="str">
        <f>IF(OR(C25="NC",C25="NV"),INDEX(Catalogo!$H$8:$H$237,MATCH(A25,Catalogo!$A$8:$A$237,0)),"")</f>
        <v/>
      </c>
      <c r="F25" s="38"/>
      <c r="G25" s="38"/>
      <c r="H25" s="39"/>
      <c r="I25" s="39"/>
      <c r="J25" s="38"/>
      <c r="K25" s="38"/>
      <c r="L25" s="38"/>
      <c r="M25" s="39"/>
      <c r="N25" s="38"/>
      <c r="O25" s="30" t="str">
        <f>IF(NOT(OR(C25="NC",C25="NV")),IF(COUNTA(F25:N25)=0,"NON RICHIESTA","VERIFICARE COLLEGAMENTO"),IF(J25="Chiusa",IF(AND(F25&lt;&gt;"",G25&lt;&gt;"",ISNUMBER(H25),ISNUMBER(I25),K25&lt;&gt;"",L25&lt;&gt;"",ISNUMBER(M25),N25="C",H25&gt;0,I25&gt;=H25,M25&gt;=H25,M25&gt;=INDEX(Checklist!$G$8:$G$237,MATCH(A25,Checklist!$A$8:$A$237,0)),H25&lt;=Anagrafica!$K$8,M25&lt;=Anagrafica!$K$8),"CHIUSA VERIFICATA","CHIUSURA INCOMPLETA"),IF(OR(F25="",G25="",H25="",I25="",J25=""),"DA COMPLETARE",IF(OR(NOT(ISNUMBER(H25)),NOT(ISNUMBER(I25)),H25&lt;=0,I25&lt;H25,H25&gt;Anagrafica!$K$8),"DATI NON VALIDI","APERTA"))))</f>
        <v>NON RICHIESTA</v>
      </c>
      <c r="P25" s="30" t="str">
        <f>IF(NOT(OR(C25="NC",C25="NV")),"",IF(O25="CHIUSA VERIFICATA","CHIUSA",IF(I25="","TERMINE MANCANTE",IF(NOT(ISNUMBER(I25)),"DATA NON VALIDA",IF(I25&lt;Anagrafica!$K$8,"SCADUTA",IF(I25=Anagrafica!$K$8,"SCADENZA OGGI",IF(I25-Anagrafica!$K$8&lt;=Anagrafica!$K$11,"IN SCADENZA","PIANIFICATA")))))))</f>
        <v/>
      </c>
      <c r="Q25" s="57" t="str">
        <f>IF(AND(OR(C25="NC",C25="NV"),ISNUMBER(I25),O25&lt;&gt;"CHIUSA VERIFICATA"),I25-Anagrafica!$K$8,"")</f>
        <v/>
      </c>
      <c r="R25" s="1"/>
    </row>
    <row r="26" spans="1:18" ht="79.95" customHeight="1">
      <c r="A26" s="49" t="s">
        <v>259</v>
      </c>
      <c r="B26" s="30" t="str">
        <f>INDEX(Checklist!$B$8:$B$237,MATCH(A26,Checklist!$A$8:$A$237,0))</f>
        <v>Identità e limiti tecnici</v>
      </c>
      <c r="C26" s="30" t="str">
        <f>INDEX(Checklist!$I$8:$I$237,MATCH(A26,Checklist!$A$8:$A$237,0))</f>
        <v>DA COMPILARE</v>
      </c>
      <c r="D26" s="30" t="str">
        <f>INDEX(Checklist!$D$8:$D$237,MATCH(A26,Checklist!$A$8:$A$237,0))</f>
        <v>Sicurezza</v>
      </c>
      <c r="E26" s="30" t="str">
        <f>IF(OR(C26="NC",C26="NV"),INDEX(Catalogo!$H$8:$H$237,MATCH(A26,Catalogo!$A$8:$A$237,0)),"")</f>
        <v/>
      </c>
      <c r="F26" s="38"/>
      <c r="G26" s="38"/>
      <c r="H26" s="39"/>
      <c r="I26" s="39"/>
      <c r="J26" s="38"/>
      <c r="K26" s="38"/>
      <c r="L26" s="38"/>
      <c r="M26" s="39"/>
      <c r="N26" s="38"/>
      <c r="O26" s="30" t="str">
        <f>IF(NOT(OR(C26="NC",C26="NV")),IF(COUNTA(F26:N26)=0,"NON RICHIESTA","VERIFICARE COLLEGAMENTO"),IF(J26="Chiusa",IF(AND(F26&lt;&gt;"",G26&lt;&gt;"",ISNUMBER(H26),ISNUMBER(I26),K26&lt;&gt;"",L26&lt;&gt;"",ISNUMBER(M26),N26="C",H26&gt;0,I26&gt;=H26,M26&gt;=H26,M26&gt;=INDEX(Checklist!$G$8:$G$237,MATCH(A26,Checklist!$A$8:$A$237,0)),H26&lt;=Anagrafica!$K$8,M26&lt;=Anagrafica!$K$8),"CHIUSA VERIFICATA","CHIUSURA INCOMPLETA"),IF(OR(F26="",G26="",H26="",I26="",J26=""),"DA COMPLETARE",IF(OR(NOT(ISNUMBER(H26)),NOT(ISNUMBER(I26)),H26&lt;=0,I26&lt;H26,H26&gt;Anagrafica!$K$8),"DATI NON VALIDI","APERTA"))))</f>
        <v>NON RICHIESTA</v>
      </c>
      <c r="P26" s="30" t="str">
        <f>IF(NOT(OR(C26="NC",C26="NV")),"",IF(O26="CHIUSA VERIFICATA","CHIUSA",IF(I26="","TERMINE MANCANTE",IF(NOT(ISNUMBER(I26)),"DATA NON VALIDA",IF(I26&lt;Anagrafica!$K$8,"SCADUTA",IF(I26=Anagrafica!$K$8,"SCADENZA OGGI",IF(I26-Anagrafica!$K$8&lt;=Anagrafica!$K$11,"IN SCADENZA","PIANIFICATA")))))))</f>
        <v/>
      </c>
      <c r="Q26" s="57" t="str">
        <f>IF(AND(OR(C26="NC",C26="NV"),ISNUMBER(I26),O26&lt;&gt;"CHIUSA VERIFICATA"),I26-Anagrafica!$K$8,"")</f>
        <v/>
      </c>
      <c r="R26" s="1"/>
    </row>
    <row r="27" spans="1:18" ht="79.95" customHeight="1">
      <c r="A27" s="49" t="s">
        <v>261</v>
      </c>
      <c r="B27" s="30" t="str">
        <f>INDEX(Checklist!$B$8:$B$237,MATCH(A27,Checklist!$A$8:$A$237,0))</f>
        <v>Identità e limiti tecnici</v>
      </c>
      <c r="C27" s="30" t="str">
        <f>INDEX(Checklist!$I$8:$I$237,MATCH(A27,Checklist!$A$8:$A$237,0))</f>
        <v>DA COMPILARE</v>
      </c>
      <c r="D27" s="30" t="str">
        <f>INDEX(Checklist!$D$8:$D$237,MATCH(A27,Checklist!$A$8:$A$237,0))</f>
        <v>Sicurezza</v>
      </c>
      <c r="E27" s="30" t="str">
        <f>IF(OR(C27="NC",C27="NV"),INDEX(Catalogo!$H$8:$H$237,MATCH(A27,Catalogo!$A$8:$A$237,0)),"")</f>
        <v/>
      </c>
      <c r="F27" s="38"/>
      <c r="G27" s="38"/>
      <c r="H27" s="39"/>
      <c r="I27" s="39"/>
      <c r="J27" s="38"/>
      <c r="K27" s="38"/>
      <c r="L27" s="38"/>
      <c r="M27" s="39"/>
      <c r="N27" s="38"/>
      <c r="O27" s="30" t="str">
        <f>IF(NOT(OR(C27="NC",C27="NV")),IF(COUNTA(F27:N27)=0,"NON RICHIESTA","VERIFICARE COLLEGAMENTO"),IF(J27="Chiusa",IF(AND(F27&lt;&gt;"",G27&lt;&gt;"",ISNUMBER(H27),ISNUMBER(I27),K27&lt;&gt;"",L27&lt;&gt;"",ISNUMBER(M27),N27="C",H27&gt;0,I27&gt;=H27,M27&gt;=H27,M27&gt;=INDEX(Checklist!$G$8:$G$237,MATCH(A27,Checklist!$A$8:$A$237,0)),H27&lt;=Anagrafica!$K$8,M27&lt;=Anagrafica!$K$8),"CHIUSA VERIFICATA","CHIUSURA INCOMPLETA"),IF(OR(F27="",G27="",H27="",I27="",J27=""),"DA COMPLETARE",IF(OR(NOT(ISNUMBER(H27)),NOT(ISNUMBER(I27)),H27&lt;=0,I27&lt;H27,H27&gt;Anagrafica!$K$8),"DATI NON VALIDI","APERTA"))))</f>
        <v>NON RICHIESTA</v>
      </c>
      <c r="P27" s="30" t="str">
        <f>IF(NOT(OR(C27="NC",C27="NV")),"",IF(O27="CHIUSA VERIFICATA","CHIUSA",IF(I27="","TERMINE MANCANTE",IF(NOT(ISNUMBER(I27)),"DATA NON VALIDA",IF(I27&lt;Anagrafica!$K$8,"SCADUTA",IF(I27=Anagrafica!$K$8,"SCADENZA OGGI",IF(I27-Anagrafica!$K$8&lt;=Anagrafica!$K$11,"IN SCADENZA","PIANIFICATA")))))))</f>
        <v/>
      </c>
      <c r="Q27" s="57" t="str">
        <f>IF(AND(OR(C27="NC",C27="NV"),ISNUMBER(I27),O27&lt;&gt;"CHIUSA VERIFICATA"),I27-Anagrafica!$K$8,"")</f>
        <v/>
      </c>
      <c r="R27" s="1"/>
    </row>
    <row r="28" spans="1:18" ht="79.95" customHeight="1">
      <c r="A28" s="49" t="s">
        <v>263</v>
      </c>
      <c r="B28" s="30" t="str">
        <f>INDEX(Checklist!$B$8:$B$237,MATCH(A28,Checklist!$A$8:$A$237,0))</f>
        <v>Identità e limiti tecnici</v>
      </c>
      <c r="C28" s="30" t="str">
        <f>INDEX(Checklist!$I$8:$I$237,MATCH(A28,Checklist!$A$8:$A$237,0))</f>
        <v>DA COMPILARE</v>
      </c>
      <c r="D28" s="30" t="str">
        <f>INDEX(Checklist!$D$8:$D$237,MATCH(A28,Checklist!$A$8:$A$237,0))</f>
        <v>Sicurezza</v>
      </c>
      <c r="E28" s="30" t="str">
        <f>IF(OR(C28="NC",C28="NV"),INDEX(Catalogo!$H$8:$H$237,MATCH(A28,Catalogo!$A$8:$A$237,0)),"")</f>
        <v/>
      </c>
      <c r="F28" s="38"/>
      <c r="G28" s="38"/>
      <c r="H28" s="39"/>
      <c r="I28" s="39"/>
      <c r="J28" s="38"/>
      <c r="K28" s="38"/>
      <c r="L28" s="38"/>
      <c r="M28" s="39"/>
      <c r="N28" s="38"/>
      <c r="O28" s="30" t="str">
        <f>IF(NOT(OR(C28="NC",C28="NV")),IF(COUNTA(F28:N28)=0,"NON RICHIESTA","VERIFICARE COLLEGAMENTO"),IF(J28="Chiusa",IF(AND(F28&lt;&gt;"",G28&lt;&gt;"",ISNUMBER(H28),ISNUMBER(I28),K28&lt;&gt;"",L28&lt;&gt;"",ISNUMBER(M28),N28="C",H28&gt;0,I28&gt;=H28,M28&gt;=H28,M28&gt;=INDEX(Checklist!$G$8:$G$237,MATCH(A28,Checklist!$A$8:$A$237,0)),H28&lt;=Anagrafica!$K$8,M28&lt;=Anagrafica!$K$8),"CHIUSA VERIFICATA","CHIUSURA INCOMPLETA"),IF(OR(F28="",G28="",H28="",I28="",J28=""),"DA COMPLETARE",IF(OR(NOT(ISNUMBER(H28)),NOT(ISNUMBER(I28)),H28&lt;=0,I28&lt;H28,H28&gt;Anagrafica!$K$8),"DATI NON VALIDI","APERTA"))))</f>
        <v>NON RICHIESTA</v>
      </c>
      <c r="P28" s="30" t="str">
        <f>IF(NOT(OR(C28="NC",C28="NV")),"",IF(O28="CHIUSA VERIFICATA","CHIUSA",IF(I28="","TERMINE MANCANTE",IF(NOT(ISNUMBER(I28)),"DATA NON VALIDA",IF(I28&lt;Anagrafica!$K$8,"SCADUTA",IF(I28=Anagrafica!$K$8,"SCADENZA OGGI",IF(I28-Anagrafica!$K$8&lt;=Anagrafica!$K$11,"IN SCADENZA","PIANIFICATA")))))))</f>
        <v/>
      </c>
      <c r="Q28" s="57" t="str">
        <f>IF(AND(OR(C28="NC",C28="NV"),ISNUMBER(I28),O28&lt;&gt;"CHIUSA VERIFICATA"),I28-Anagrafica!$K$8,"")</f>
        <v/>
      </c>
      <c r="R28" s="1"/>
    </row>
    <row r="29" spans="1:18" ht="79.95" customHeight="1">
      <c r="A29" s="49" t="s">
        <v>265</v>
      </c>
      <c r="B29" s="30" t="str">
        <f>INDEX(Checklist!$B$8:$B$237,MATCH(A29,Checklist!$A$8:$A$237,0))</f>
        <v>Identità e limiti tecnici</v>
      </c>
      <c r="C29" s="30" t="str">
        <f>INDEX(Checklist!$I$8:$I$237,MATCH(A29,Checklist!$A$8:$A$237,0))</f>
        <v>DA COMPILARE</v>
      </c>
      <c r="D29" s="30" t="str">
        <f>INDEX(Checklist!$D$8:$D$237,MATCH(A29,Checklist!$A$8:$A$237,0))</f>
        <v>Sicurezza</v>
      </c>
      <c r="E29" s="30" t="str">
        <f>IF(OR(C29="NC",C29="NV"),INDEX(Catalogo!$H$8:$H$237,MATCH(A29,Catalogo!$A$8:$A$237,0)),"")</f>
        <v/>
      </c>
      <c r="F29" s="38"/>
      <c r="G29" s="38"/>
      <c r="H29" s="39"/>
      <c r="I29" s="39"/>
      <c r="J29" s="38"/>
      <c r="K29" s="38"/>
      <c r="L29" s="38"/>
      <c r="M29" s="39"/>
      <c r="N29" s="38"/>
      <c r="O29" s="30" t="str">
        <f>IF(NOT(OR(C29="NC",C29="NV")),IF(COUNTA(F29:N29)=0,"NON RICHIESTA","VERIFICARE COLLEGAMENTO"),IF(J29="Chiusa",IF(AND(F29&lt;&gt;"",G29&lt;&gt;"",ISNUMBER(H29),ISNUMBER(I29),K29&lt;&gt;"",L29&lt;&gt;"",ISNUMBER(M29),N29="C",H29&gt;0,I29&gt;=H29,M29&gt;=H29,M29&gt;=INDEX(Checklist!$G$8:$G$237,MATCH(A29,Checklist!$A$8:$A$237,0)),H29&lt;=Anagrafica!$K$8,M29&lt;=Anagrafica!$K$8),"CHIUSA VERIFICATA","CHIUSURA INCOMPLETA"),IF(OR(F29="",G29="",H29="",I29="",J29=""),"DA COMPLETARE",IF(OR(NOT(ISNUMBER(H29)),NOT(ISNUMBER(I29)),H29&lt;=0,I29&lt;H29,H29&gt;Anagrafica!$K$8),"DATI NON VALIDI","APERTA"))))</f>
        <v>NON RICHIESTA</v>
      </c>
      <c r="P29" s="30" t="str">
        <f>IF(NOT(OR(C29="NC",C29="NV")),"",IF(O29="CHIUSA VERIFICATA","CHIUSA",IF(I29="","TERMINE MANCANTE",IF(NOT(ISNUMBER(I29)),"DATA NON VALIDA",IF(I29&lt;Anagrafica!$K$8,"SCADUTA",IF(I29=Anagrafica!$K$8,"SCADENZA OGGI",IF(I29-Anagrafica!$K$8&lt;=Anagrafica!$K$11,"IN SCADENZA","PIANIFICATA")))))))</f>
        <v/>
      </c>
      <c r="Q29" s="57" t="str">
        <f>IF(AND(OR(C29="NC",C29="NV"),ISNUMBER(I29),O29&lt;&gt;"CHIUSA VERIFICATA"),I29-Anagrafica!$K$8,"")</f>
        <v/>
      </c>
      <c r="R29" s="1"/>
    </row>
    <row r="30" spans="1:18" ht="79.95" customHeight="1">
      <c r="A30" s="49" t="s">
        <v>267</v>
      </c>
      <c r="B30" s="30" t="str">
        <f>INDEX(Checklist!$B$8:$B$237,MATCH(A30,Checklist!$A$8:$A$237,0))</f>
        <v>Identità e limiti tecnici</v>
      </c>
      <c r="C30" s="30" t="str">
        <f>INDEX(Checklist!$I$8:$I$237,MATCH(A30,Checklist!$A$8:$A$237,0))</f>
        <v>DA COMPILARE</v>
      </c>
      <c r="D30" s="30" t="str">
        <f>INDEX(Checklist!$D$8:$D$237,MATCH(A30,Checklist!$A$8:$A$237,0))</f>
        <v>Sicurezza</v>
      </c>
      <c r="E30" s="30" t="str">
        <f>IF(OR(C30="NC",C30="NV"),INDEX(Catalogo!$H$8:$H$237,MATCH(A30,Catalogo!$A$8:$A$237,0)),"")</f>
        <v/>
      </c>
      <c r="F30" s="38"/>
      <c r="G30" s="38"/>
      <c r="H30" s="39"/>
      <c r="I30" s="39"/>
      <c r="J30" s="38"/>
      <c r="K30" s="38"/>
      <c r="L30" s="38"/>
      <c r="M30" s="39"/>
      <c r="N30" s="38"/>
      <c r="O30" s="30" t="str">
        <f>IF(NOT(OR(C30="NC",C30="NV")),IF(COUNTA(F30:N30)=0,"NON RICHIESTA","VERIFICARE COLLEGAMENTO"),IF(J30="Chiusa",IF(AND(F30&lt;&gt;"",G30&lt;&gt;"",ISNUMBER(H30),ISNUMBER(I30),K30&lt;&gt;"",L30&lt;&gt;"",ISNUMBER(M30),N30="C",H30&gt;0,I30&gt;=H30,M30&gt;=H30,M30&gt;=INDEX(Checklist!$G$8:$G$237,MATCH(A30,Checklist!$A$8:$A$237,0)),H30&lt;=Anagrafica!$K$8,M30&lt;=Anagrafica!$K$8),"CHIUSA VERIFICATA","CHIUSURA INCOMPLETA"),IF(OR(F30="",G30="",H30="",I30="",J30=""),"DA COMPLETARE",IF(OR(NOT(ISNUMBER(H30)),NOT(ISNUMBER(I30)),H30&lt;=0,I30&lt;H30,H30&gt;Anagrafica!$K$8),"DATI NON VALIDI","APERTA"))))</f>
        <v>NON RICHIESTA</v>
      </c>
      <c r="P30" s="30" t="str">
        <f>IF(NOT(OR(C30="NC",C30="NV")),"",IF(O30="CHIUSA VERIFICATA","CHIUSA",IF(I30="","TERMINE MANCANTE",IF(NOT(ISNUMBER(I30)),"DATA NON VALIDA",IF(I30&lt;Anagrafica!$K$8,"SCADUTA",IF(I30=Anagrafica!$K$8,"SCADENZA OGGI",IF(I30-Anagrafica!$K$8&lt;=Anagrafica!$K$11,"IN SCADENZA","PIANIFICATA")))))))</f>
        <v/>
      </c>
      <c r="Q30" s="57" t="str">
        <f>IF(AND(OR(C30="NC",C30="NV"),ISNUMBER(I30),O30&lt;&gt;"CHIUSA VERIFICATA"),I30-Anagrafica!$K$8,"")</f>
        <v/>
      </c>
      <c r="R30" s="1"/>
    </row>
    <row r="31" spans="1:18" ht="79.95" customHeight="1">
      <c r="A31" s="49" t="s">
        <v>269</v>
      </c>
      <c r="B31" s="30" t="str">
        <f>INDEX(Checklist!$B$8:$B$237,MATCH(A31,Checklist!$A$8:$A$237,0))</f>
        <v>Accettazione e noleggio</v>
      </c>
      <c r="C31" s="30" t="str">
        <f>INDEX(Checklist!$I$8:$I$237,MATCH(A31,Checklist!$A$8:$A$237,0))</f>
        <v>DA COMPILARE</v>
      </c>
      <c r="D31" s="30" t="str">
        <f>INDEX(Checklist!$D$8:$D$237,MATCH(A31,Checklist!$A$8:$A$237,0))</f>
        <v>Sicurezza</v>
      </c>
      <c r="E31" s="30" t="str">
        <f>IF(OR(C31="NC",C31="NV"),INDEX(Catalogo!$H$8:$H$237,MATCH(A31,Catalogo!$A$8:$A$237,0)),"")</f>
        <v/>
      </c>
      <c r="F31" s="38"/>
      <c r="G31" s="38"/>
      <c r="H31" s="39"/>
      <c r="I31" s="39"/>
      <c r="J31" s="38"/>
      <c r="K31" s="38"/>
      <c r="L31" s="38"/>
      <c r="M31" s="39"/>
      <c r="N31" s="38"/>
      <c r="O31" s="30" t="str">
        <f>IF(NOT(OR(C31="NC",C31="NV")),IF(COUNTA(F31:N31)=0,"NON RICHIESTA","VERIFICARE COLLEGAMENTO"),IF(J31="Chiusa",IF(AND(F31&lt;&gt;"",G31&lt;&gt;"",ISNUMBER(H31),ISNUMBER(I31),K31&lt;&gt;"",L31&lt;&gt;"",ISNUMBER(M31),N31="C",H31&gt;0,I31&gt;=H31,M31&gt;=H31,M31&gt;=INDEX(Checklist!$G$8:$G$237,MATCH(A31,Checklist!$A$8:$A$237,0)),H31&lt;=Anagrafica!$K$8,M31&lt;=Anagrafica!$K$8),"CHIUSA VERIFICATA","CHIUSURA INCOMPLETA"),IF(OR(F31="",G31="",H31="",I31="",J31=""),"DA COMPLETARE",IF(OR(NOT(ISNUMBER(H31)),NOT(ISNUMBER(I31)),H31&lt;=0,I31&lt;H31,H31&gt;Anagrafica!$K$8),"DATI NON VALIDI","APERTA"))))</f>
        <v>NON RICHIESTA</v>
      </c>
      <c r="P31" s="30" t="str">
        <f>IF(NOT(OR(C31="NC",C31="NV")),"",IF(O31="CHIUSA VERIFICATA","CHIUSA",IF(I31="","TERMINE MANCANTE",IF(NOT(ISNUMBER(I31)),"DATA NON VALIDA",IF(I31&lt;Anagrafica!$K$8,"SCADUTA",IF(I31=Anagrafica!$K$8,"SCADENZA OGGI",IF(I31-Anagrafica!$K$8&lt;=Anagrafica!$K$11,"IN SCADENZA","PIANIFICATA")))))))</f>
        <v/>
      </c>
      <c r="Q31" s="57" t="str">
        <f>IF(AND(OR(C31="NC",C31="NV"),ISNUMBER(I31),O31&lt;&gt;"CHIUSA VERIFICATA"),I31-Anagrafica!$K$8,"")</f>
        <v/>
      </c>
      <c r="R31" s="1"/>
    </row>
    <row r="32" spans="1:18" ht="79.95" customHeight="1">
      <c r="A32" s="49" t="s">
        <v>272</v>
      </c>
      <c r="B32" s="30" t="str">
        <f>INDEX(Checklist!$B$8:$B$237,MATCH(A32,Checklist!$A$8:$A$237,0))</f>
        <v>Accettazione e noleggio</v>
      </c>
      <c r="C32" s="30" t="str">
        <f>INDEX(Checklist!$I$8:$I$237,MATCH(A32,Checklist!$A$8:$A$237,0))</f>
        <v>DA COMPILARE</v>
      </c>
      <c r="D32" s="30" t="str">
        <f>INDEX(Checklist!$D$8:$D$237,MATCH(A32,Checklist!$A$8:$A$237,0))</f>
        <v>Sicurezza</v>
      </c>
      <c r="E32" s="30" t="str">
        <f>IF(OR(C32="NC",C32="NV"),INDEX(Catalogo!$H$8:$H$237,MATCH(A32,Catalogo!$A$8:$A$237,0)),"")</f>
        <v/>
      </c>
      <c r="F32" s="38"/>
      <c r="G32" s="38"/>
      <c r="H32" s="39"/>
      <c r="I32" s="39"/>
      <c r="J32" s="38"/>
      <c r="K32" s="38"/>
      <c r="L32" s="38"/>
      <c r="M32" s="39"/>
      <c r="N32" s="38"/>
      <c r="O32" s="30" t="str">
        <f>IF(NOT(OR(C32="NC",C32="NV")),IF(COUNTA(F32:N32)=0,"NON RICHIESTA","VERIFICARE COLLEGAMENTO"),IF(J32="Chiusa",IF(AND(F32&lt;&gt;"",G32&lt;&gt;"",ISNUMBER(H32),ISNUMBER(I32),K32&lt;&gt;"",L32&lt;&gt;"",ISNUMBER(M32),N32="C",H32&gt;0,I32&gt;=H32,M32&gt;=H32,M32&gt;=INDEX(Checklist!$G$8:$G$237,MATCH(A32,Checklist!$A$8:$A$237,0)),H32&lt;=Anagrafica!$K$8,M32&lt;=Anagrafica!$K$8),"CHIUSA VERIFICATA","CHIUSURA INCOMPLETA"),IF(OR(F32="",G32="",H32="",I32="",J32=""),"DA COMPLETARE",IF(OR(NOT(ISNUMBER(H32)),NOT(ISNUMBER(I32)),H32&lt;=0,I32&lt;H32,H32&gt;Anagrafica!$K$8),"DATI NON VALIDI","APERTA"))))</f>
        <v>NON RICHIESTA</v>
      </c>
      <c r="P32" s="30" t="str">
        <f>IF(NOT(OR(C32="NC",C32="NV")),"",IF(O32="CHIUSA VERIFICATA","CHIUSA",IF(I32="","TERMINE MANCANTE",IF(NOT(ISNUMBER(I32)),"DATA NON VALIDA",IF(I32&lt;Anagrafica!$K$8,"SCADUTA",IF(I32=Anagrafica!$K$8,"SCADENZA OGGI",IF(I32-Anagrafica!$K$8&lt;=Anagrafica!$K$11,"IN SCADENZA","PIANIFICATA")))))))</f>
        <v/>
      </c>
      <c r="Q32" s="57" t="str">
        <f>IF(AND(OR(C32="NC",C32="NV"),ISNUMBER(I32),O32&lt;&gt;"CHIUSA VERIFICATA"),I32-Anagrafica!$K$8,"")</f>
        <v/>
      </c>
      <c r="R32" s="1"/>
    </row>
    <row r="33" spans="1:18" ht="79.95" customHeight="1">
      <c r="A33" s="49" t="s">
        <v>274</v>
      </c>
      <c r="B33" s="30" t="str">
        <f>INDEX(Checklist!$B$8:$B$237,MATCH(A33,Checklist!$A$8:$A$237,0))</f>
        <v>Accettazione e noleggio</v>
      </c>
      <c r="C33" s="30" t="str">
        <f>INDEX(Checklist!$I$8:$I$237,MATCH(A33,Checklist!$A$8:$A$237,0))</f>
        <v>DA COMPILARE</v>
      </c>
      <c r="D33" s="30" t="str">
        <f>INDEX(Checklist!$D$8:$D$237,MATCH(A33,Checklist!$A$8:$A$237,0))</f>
        <v>Sicurezza</v>
      </c>
      <c r="E33" s="30" t="str">
        <f>IF(OR(C33="NC",C33="NV"),INDEX(Catalogo!$H$8:$H$237,MATCH(A33,Catalogo!$A$8:$A$237,0)),"")</f>
        <v/>
      </c>
      <c r="F33" s="38"/>
      <c r="G33" s="38"/>
      <c r="H33" s="39"/>
      <c r="I33" s="39"/>
      <c r="J33" s="38"/>
      <c r="K33" s="38"/>
      <c r="L33" s="38"/>
      <c r="M33" s="39"/>
      <c r="N33" s="38"/>
      <c r="O33" s="30" t="str">
        <f>IF(NOT(OR(C33="NC",C33="NV")),IF(COUNTA(F33:N33)=0,"NON RICHIESTA","VERIFICARE COLLEGAMENTO"),IF(J33="Chiusa",IF(AND(F33&lt;&gt;"",G33&lt;&gt;"",ISNUMBER(H33),ISNUMBER(I33),K33&lt;&gt;"",L33&lt;&gt;"",ISNUMBER(M33),N33="C",H33&gt;0,I33&gt;=H33,M33&gt;=H33,M33&gt;=INDEX(Checklist!$G$8:$G$237,MATCH(A33,Checklist!$A$8:$A$237,0)),H33&lt;=Anagrafica!$K$8,M33&lt;=Anagrafica!$K$8),"CHIUSA VERIFICATA","CHIUSURA INCOMPLETA"),IF(OR(F33="",G33="",H33="",I33="",J33=""),"DA COMPLETARE",IF(OR(NOT(ISNUMBER(H33)),NOT(ISNUMBER(I33)),H33&lt;=0,I33&lt;H33,H33&gt;Anagrafica!$K$8),"DATI NON VALIDI","APERTA"))))</f>
        <v>NON RICHIESTA</v>
      </c>
      <c r="P33" s="30" t="str">
        <f>IF(NOT(OR(C33="NC",C33="NV")),"",IF(O33="CHIUSA VERIFICATA","CHIUSA",IF(I33="","TERMINE MANCANTE",IF(NOT(ISNUMBER(I33)),"DATA NON VALIDA",IF(I33&lt;Anagrafica!$K$8,"SCADUTA",IF(I33=Anagrafica!$K$8,"SCADENZA OGGI",IF(I33-Anagrafica!$K$8&lt;=Anagrafica!$K$11,"IN SCADENZA","PIANIFICATA")))))))</f>
        <v/>
      </c>
      <c r="Q33" s="57" t="str">
        <f>IF(AND(OR(C33="NC",C33="NV"),ISNUMBER(I33),O33&lt;&gt;"CHIUSA VERIFICATA"),I33-Anagrafica!$K$8,"")</f>
        <v/>
      </c>
      <c r="R33" s="1"/>
    </row>
    <row r="34" spans="1:18" ht="79.95" customHeight="1">
      <c r="A34" s="49" t="s">
        <v>276</v>
      </c>
      <c r="B34" s="30" t="str">
        <f>INDEX(Checklist!$B$8:$B$237,MATCH(A34,Checklist!$A$8:$A$237,0))</f>
        <v>Accettazione e noleggio</v>
      </c>
      <c r="C34" s="30" t="str">
        <f>INDEX(Checklist!$I$8:$I$237,MATCH(A34,Checklist!$A$8:$A$237,0))</f>
        <v>DA COMPILARE</v>
      </c>
      <c r="D34" s="30" t="str">
        <f>INDEX(Checklist!$D$8:$D$237,MATCH(A34,Checklist!$A$8:$A$237,0))</f>
        <v>Sicurezza</v>
      </c>
      <c r="E34" s="30" t="str">
        <f>IF(OR(C34="NC",C34="NV"),INDEX(Catalogo!$H$8:$H$237,MATCH(A34,Catalogo!$A$8:$A$237,0)),"")</f>
        <v/>
      </c>
      <c r="F34" s="38"/>
      <c r="G34" s="38"/>
      <c r="H34" s="39"/>
      <c r="I34" s="39"/>
      <c r="J34" s="38"/>
      <c r="K34" s="38"/>
      <c r="L34" s="38"/>
      <c r="M34" s="39"/>
      <c r="N34" s="38"/>
      <c r="O34" s="30" t="str">
        <f>IF(NOT(OR(C34="NC",C34="NV")),IF(COUNTA(F34:N34)=0,"NON RICHIESTA","VERIFICARE COLLEGAMENTO"),IF(J34="Chiusa",IF(AND(F34&lt;&gt;"",G34&lt;&gt;"",ISNUMBER(H34),ISNUMBER(I34),K34&lt;&gt;"",L34&lt;&gt;"",ISNUMBER(M34),N34="C",H34&gt;0,I34&gt;=H34,M34&gt;=H34,M34&gt;=INDEX(Checklist!$G$8:$G$237,MATCH(A34,Checklist!$A$8:$A$237,0)),H34&lt;=Anagrafica!$K$8,M34&lt;=Anagrafica!$K$8),"CHIUSA VERIFICATA","CHIUSURA INCOMPLETA"),IF(OR(F34="",G34="",H34="",I34="",J34=""),"DA COMPLETARE",IF(OR(NOT(ISNUMBER(H34)),NOT(ISNUMBER(I34)),H34&lt;=0,I34&lt;H34,H34&gt;Anagrafica!$K$8),"DATI NON VALIDI","APERTA"))))</f>
        <v>NON RICHIESTA</v>
      </c>
      <c r="P34" s="30" t="str">
        <f>IF(NOT(OR(C34="NC",C34="NV")),"",IF(O34="CHIUSA VERIFICATA","CHIUSA",IF(I34="","TERMINE MANCANTE",IF(NOT(ISNUMBER(I34)),"DATA NON VALIDA",IF(I34&lt;Anagrafica!$K$8,"SCADUTA",IF(I34=Anagrafica!$K$8,"SCADENZA OGGI",IF(I34-Anagrafica!$K$8&lt;=Anagrafica!$K$11,"IN SCADENZA","PIANIFICATA")))))))</f>
        <v/>
      </c>
      <c r="Q34" s="57" t="str">
        <f>IF(AND(OR(C34="NC",C34="NV"),ISNUMBER(I34),O34&lt;&gt;"CHIUSA VERIFICATA"),I34-Anagrafica!$K$8,"")</f>
        <v/>
      </c>
      <c r="R34" s="1"/>
    </row>
    <row r="35" spans="1:18" ht="79.95" customHeight="1">
      <c r="A35" s="49" t="s">
        <v>278</v>
      </c>
      <c r="B35" s="30" t="str">
        <f>INDEX(Checklist!$B$8:$B$237,MATCH(A35,Checklist!$A$8:$A$237,0))</f>
        <v>Accettazione e noleggio</v>
      </c>
      <c r="C35" s="30" t="str">
        <f>INDEX(Checklist!$I$8:$I$237,MATCH(A35,Checklist!$A$8:$A$237,0))</f>
        <v>DA COMPILARE</v>
      </c>
      <c r="D35" s="30" t="str">
        <f>INDEX(Checklist!$D$8:$D$237,MATCH(A35,Checklist!$A$8:$A$237,0))</f>
        <v>Sicurezza</v>
      </c>
      <c r="E35" s="30" t="str">
        <f>IF(OR(C35="NC",C35="NV"),INDEX(Catalogo!$H$8:$H$237,MATCH(A35,Catalogo!$A$8:$A$237,0)),"")</f>
        <v/>
      </c>
      <c r="F35" s="38"/>
      <c r="G35" s="38"/>
      <c r="H35" s="39"/>
      <c r="I35" s="39"/>
      <c r="J35" s="38"/>
      <c r="K35" s="38"/>
      <c r="L35" s="38"/>
      <c r="M35" s="39"/>
      <c r="N35" s="38"/>
      <c r="O35" s="30" t="str">
        <f>IF(NOT(OR(C35="NC",C35="NV")),IF(COUNTA(F35:N35)=0,"NON RICHIESTA","VERIFICARE COLLEGAMENTO"),IF(J35="Chiusa",IF(AND(F35&lt;&gt;"",G35&lt;&gt;"",ISNUMBER(H35),ISNUMBER(I35),K35&lt;&gt;"",L35&lt;&gt;"",ISNUMBER(M35),N35="C",H35&gt;0,I35&gt;=H35,M35&gt;=H35,M35&gt;=INDEX(Checklist!$G$8:$G$237,MATCH(A35,Checklist!$A$8:$A$237,0)),H35&lt;=Anagrafica!$K$8,M35&lt;=Anagrafica!$K$8),"CHIUSA VERIFICATA","CHIUSURA INCOMPLETA"),IF(OR(F35="",G35="",H35="",I35="",J35=""),"DA COMPLETARE",IF(OR(NOT(ISNUMBER(H35)),NOT(ISNUMBER(I35)),H35&lt;=0,I35&lt;H35,H35&gt;Anagrafica!$K$8),"DATI NON VALIDI","APERTA"))))</f>
        <v>NON RICHIESTA</v>
      </c>
      <c r="P35" s="30" t="str">
        <f>IF(NOT(OR(C35="NC",C35="NV")),"",IF(O35="CHIUSA VERIFICATA","CHIUSA",IF(I35="","TERMINE MANCANTE",IF(NOT(ISNUMBER(I35)),"DATA NON VALIDA",IF(I35&lt;Anagrafica!$K$8,"SCADUTA",IF(I35=Anagrafica!$K$8,"SCADENZA OGGI",IF(I35-Anagrafica!$K$8&lt;=Anagrafica!$K$11,"IN SCADENZA","PIANIFICATA")))))))</f>
        <v/>
      </c>
      <c r="Q35" s="57" t="str">
        <f>IF(AND(OR(C35="NC",C35="NV"),ISNUMBER(I35),O35&lt;&gt;"CHIUSA VERIFICATA"),I35-Anagrafica!$K$8,"")</f>
        <v/>
      </c>
      <c r="R35" s="1"/>
    </row>
    <row r="36" spans="1:18" ht="79.95" customHeight="1">
      <c r="A36" s="49" t="s">
        <v>280</v>
      </c>
      <c r="B36" s="30" t="str">
        <f>INDEX(Checklist!$B$8:$B$237,MATCH(A36,Checklist!$A$8:$A$237,0))</f>
        <v>Accettazione e noleggio</v>
      </c>
      <c r="C36" s="30" t="str">
        <f>INDEX(Checklist!$I$8:$I$237,MATCH(A36,Checklist!$A$8:$A$237,0))</f>
        <v>DA COMPILARE</v>
      </c>
      <c r="D36" s="30" t="str">
        <f>INDEX(Checklist!$D$8:$D$237,MATCH(A36,Checklist!$A$8:$A$237,0))</f>
        <v>Sicurezza</v>
      </c>
      <c r="E36" s="30" t="str">
        <f>IF(OR(C36="NC",C36="NV"),INDEX(Catalogo!$H$8:$H$237,MATCH(A36,Catalogo!$A$8:$A$237,0)),"")</f>
        <v/>
      </c>
      <c r="F36" s="38"/>
      <c r="G36" s="38"/>
      <c r="H36" s="39"/>
      <c r="I36" s="39"/>
      <c r="J36" s="38"/>
      <c r="K36" s="38"/>
      <c r="L36" s="38"/>
      <c r="M36" s="39"/>
      <c r="N36" s="38"/>
      <c r="O36" s="30" t="str">
        <f>IF(NOT(OR(C36="NC",C36="NV")),IF(COUNTA(F36:N36)=0,"NON RICHIESTA","VERIFICARE COLLEGAMENTO"),IF(J36="Chiusa",IF(AND(F36&lt;&gt;"",G36&lt;&gt;"",ISNUMBER(H36),ISNUMBER(I36),K36&lt;&gt;"",L36&lt;&gt;"",ISNUMBER(M36),N36="C",H36&gt;0,I36&gt;=H36,M36&gt;=H36,M36&gt;=INDEX(Checklist!$G$8:$G$237,MATCH(A36,Checklist!$A$8:$A$237,0)),H36&lt;=Anagrafica!$K$8,M36&lt;=Anagrafica!$K$8),"CHIUSA VERIFICATA","CHIUSURA INCOMPLETA"),IF(OR(F36="",G36="",H36="",I36="",J36=""),"DA COMPLETARE",IF(OR(NOT(ISNUMBER(H36)),NOT(ISNUMBER(I36)),H36&lt;=0,I36&lt;H36,H36&gt;Anagrafica!$K$8),"DATI NON VALIDI","APERTA"))))</f>
        <v>NON RICHIESTA</v>
      </c>
      <c r="P36" s="30" t="str">
        <f>IF(NOT(OR(C36="NC",C36="NV")),"",IF(O36="CHIUSA VERIFICATA","CHIUSA",IF(I36="","TERMINE MANCANTE",IF(NOT(ISNUMBER(I36)),"DATA NON VALIDA",IF(I36&lt;Anagrafica!$K$8,"SCADUTA",IF(I36=Anagrafica!$K$8,"SCADENZA OGGI",IF(I36-Anagrafica!$K$8&lt;=Anagrafica!$K$11,"IN SCADENZA","PIANIFICATA")))))))</f>
        <v/>
      </c>
      <c r="Q36" s="57" t="str">
        <f>IF(AND(OR(C36="NC",C36="NV"),ISNUMBER(I36),O36&lt;&gt;"CHIUSA VERIFICATA"),I36-Anagrafica!$K$8,"")</f>
        <v/>
      </c>
      <c r="R36" s="1"/>
    </row>
    <row r="37" spans="1:18" ht="79.95" customHeight="1">
      <c r="A37" s="49" t="s">
        <v>282</v>
      </c>
      <c r="B37" s="30" t="str">
        <f>INDEX(Checklist!$B$8:$B$237,MATCH(A37,Checklist!$A$8:$A$237,0))</f>
        <v>Accettazione e noleggio</v>
      </c>
      <c r="C37" s="30" t="str">
        <f>INDEX(Checklist!$I$8:$I$237,MATCH(A37,Checklist!$A$8:$A$237,0))</f>
        <v>DA COMPILARE</v>
      </c>
      <c r="D37" s="30" t="str">
        <f>INDEX(Checklist!$D$8:$D$237,MATCH(A37,Checklist!$A$8:$A$237,0))</f>
        <v>Sicurezza</v>
      </c>
      <c r="E37" s="30" t="str">
        <f>IF(OR(C37="NC",C37="NV"),INDEX(Catalogo!$H$8:$H$237,MATCH(A37,Catalogo!$A$8:$A$237,0)),"")</f>
        <v/>
      </c>
      <c r="F37" s="38"/>
      <c r="G37" s="38"/>
      <c r="H37" s="39"/>
      <c r="I37" s="39"/>
      <c r="J37" s="38"/>
      <c r="K37" s="38"/>
      <c r="L37" s="38"/>
      <c r="M37" s="39"/>
      <c r="N37" s="38"/>
      <c r="O37" s="30" t="str">
        <f>IF(NOT(OR(C37="NC",C37="NV")),IF(COUNTA(F37:N37)=0,"NON RICHIESTA","VERIFICARE COLLEGAMENTO"),IF(J37="Chiusa",IF(AND(F37&lt;&gt;"",G37&lt;&gt;"",ISNUMBER(H37),ISNUMBER(I37),K37&lt;&gt;"",L37&lt;&gt;"",ISNUMBER(M37),N37="C",H37&gt;0,I37&gt;=H37,M37&gt;=H37,M37&gt;=INDEX(Checklist!$G$8:$G$237,MATCH(A37,Checklist!$A$8:$A$237,0)),H37&lt;=Anagrafica!$K$8,M37&lt;=Anagrafica!$K$8),"CHIUSA VERIFICATA","CHIUSURA INCOMPLETA"),IF(OR(F37="",G37="",H37="",I37="",J37=""),"DA COMPLETARE",IF(OR(NOT(ISNUMBER(H37)),NOT(ISNUMBER(I37)),H37&lt;=0,I37&lt;H37,H37&gt;Anagrafica!$K$8),"DATI NON VALIDI","APERTA"))))</f>
        <v>NON RICHIESTA</v>
      </c>
      <c r="P37" s="30" t="str">
        <f>IF(NOT(OR(C37="NC",C37="NV")),"",IF(O37="CHIUSA VERIFICATA","CHIUSA",IF(I37="","TERMINE MANCANTE",IF(NOT(ISNUMBER(I37)),"DATA NON VALIDA",IF(I37&lt;Anagrafica!$K$8,"SCADUTA",IF(I37=Anagrafica!$K$8,"SCADENZA OGGI",IF(I37-Anagrafica!$K$8&lt;=Anagrafica!$K$11,"IN SCADENZA","PIANIFICATA")))))))</f>
        <v/>
      </c>
      <c r="Q37" s="57" t="str">
        <f>IF(AND(OR(C37="NC",C37="NV"),ISNUMBER(I37),O37&lt;&gt;"CHIUSA VERIFICATA"),I37-Anagrafica!$K$8,"")</f>
        <v/>
      </c>
      <c r="R37" s="1"/>
    </row>
    <row r="38" spans="1:18" ht="79.95" customHeight="1">
      <c r="A38" s="49" t="s">
        <v>284</v>
      </c>
      <c r="B38" s="30" t="str">
        <f>INDEX(Checklist!$B$8:$B$237,MATCH(A38,Checklist!$A$8:$A$237,0))</f>
        <v>Accettazione e noleggio</v>
      </c>
      <c r="C38" s="30" t="str">
        <f>INDEX(Checklist!$I$8:$I$237,MATCH(A38,Checklist!$A$8:$A$237,0))</f>
        <v>DA COMPILARE</v>
      </c>
      <c r="D38" s="30" t="str">
        <f>INDEX(Checklist!$D$8:$D$237,MATCH(A38,Checklist!$A$8:$A$237,0))</f>
        <v>Sicurezza</v>
      </c>
      <c r="E38" s="30" t="str">
        <f>IF(OR(C38="NC",C38="NV"),INDEX(Catalogo!$H$8:$H$237,MATCH(A38,Catalogo!$A$8:$A$237,0)),"")</f>
        <v/>
      </c>
      <c r="F38" s="38"/>
      <c r="G38" s="38"/>
      <c r="H38" s="39"/>
      <c r="I38" s="39"/>
      <c r="J38" s="38"/>
      <c r="K38" s="38"/>
      <c r="L38" s="38"/>
      <c r="M38" s="39"/>
      <c r="N38" s="38"/>
      <c r="O38" s="30" t="str">
        <f>IF(NOT(OR(C38="NC",C38="NV")),IF(COUNTA(F38:N38)=0,"NON RICHIESTA","VERIFICARE COLLEGAMENTO"),IF(J38="Chiusa",IF(AND(F38&lt;&gt;"",G38&lt;&gt;"",ISNUMBER(H38),ISNUMBER(I38),K38&lt;&gt;"",L38&lt;&gt;"",ISNUMBER(M38),N38="C",H38&gt;0,I38&gt;=H38,M38&gt;=H38,M38&gt;=INDEX(Checklist!$G$8:$G$237,MATCH(A38,Checklist!$A$8:$A$237,0)),H38&lt;=Anagrafica!$K$8,M38&lt;=Anagrafica!$K$8),"CHIUSA VERIFICATA","CHIUSURA INCOMPLETA"),IF(OR(F38="",G38="",H38="",I38="",J38=""),"DA COMPLETARE",IF(OR(NOT(ISNUMBER(H38)),NOT(ISNUMBER(I38)),H38&lt;=0,I38&lt;H38,H38&gt;Anagrafica!$K$8),"DATI NON VALIDI","APERTA"))))</f>
        <v>NON RICHIESTA</v>
      </c>
      <c r="P38" s="30" t="str">
        <f>IF(NOT(OR(C38="NC",C38="NV")),"",IF(O38="CHIUSA VERIFICATA","CHIUSA",IF(I38="","TERMINE MANCANTE",IF(NOT(ISNUMBER(I38)),"DATA NON VALIDA",IF(I38&lt;Anagrafica!$K$8,"SCADUTA",IF(I38=Anagrafica!$K$8,"SCADENZA OGGI",IF(I38-Anagrafica!$K$8&lt;=Anagrafica!$K$11,"IN SCADENZA","PIANIFICATA")))))))</f>
        <v/>
      </c>
      <c r="Q38" s="57" t="str">
        <f>IF(AND(OR(C38="NC",C38="NV"),ISNUMBER(I38),O38&lt;&gt;"CHIUSA VERIFICATA"),I38-Anagrafica!$K$8,"")</f>
        <v/>
      </c>
      <c r="R38" s="1"/>
    </row>
    <row r="39" spans="1:18" ht="79.95" customHeight="1">
      <c r="A39" s="49" t="s">
        <v>286</v>
      </c>
      <c r="B39" s="30" t="str">
        <f>INDEX(Checklist!$B$8:$B$237,MATCH(A39,Checklist!$A$8:$A$237,0))</f>
        <v>Operatori e addestramento</v>
      </c>
      <c r="C39" s="30" t="str">
        <f>INDEX(Checklist!$I$8:$I$237,MATCH(A39,Checklist!$A$8:$A$237,0))</f>
        <v>DA COMPILARE</v>
      </c>
      <c r="D39" s="30" t="str">
        <f>INDEX(Checklist!$D$8:$D$237,MATCH(A39,Checklist!$A$8:$A$237,0))</f>
        <v>Sicurezza</v>
      </c>
      <c r="E39" s="30" t="str">
        <f>IF(OR(C39="NC",C39="NV"),INDEX(Catalogo!$H$8:$H$237,MATCH(A39,Catalogo!$A$8:$A$237,0)),"")</f>
        <v/>
      </c>
      <c r="F39" s="38"/>
      <c r="G39" s="38"/>
      <c r="H39" s="39"/>
      <c r="I39" s="39"/>
      <c r="J39" s="38"/>
      <c r="K39" s="38"/>
      <c r="L39" s="38"/>
      <c r="M39" s="39"/>
      <c r="N39" s="38"/>
      <c r="O39" s="30" t="str">
        <f>IF(NOT(OR(C39="NC",C39="NV")),IF(COUNTA(F39:N39)=0,"NON RICHIESTA","VERIFICARE COLLEGAMENTO"),IF(J39="Chiusa",IF(AND(F39&lt;&gt;"",G39&lt;&gt;"",ISNUMBER(H39),ISNUMBER(I39),K39&lt;&gt;"",L39&lt;&gt;"",ISNUMBER(M39),N39="C",H39&gt;0,I39&gt;=H39,M39&gt;=H39,M39&gt;=INDEX(Checklist!$G$8:$G$237,MATCH(A39,Checklist!$A$8:$A$237,0)),H39&lt;=Anagrafica!$K$8,M39&lt;=Anagrafica!$K$8),"CHIUSA VERIFICATA","CHIUSURA INCOMPLETA"),IF(OR(F39="",G39="",H39="",I39="",J39=""),"DA COMPLETARE",IF(OR(NOT(ISNUMBER(H39)),NOT(ISNUMBER(I39)),H39&lt;=0,I39&lt;H39,H39&gt;Anagrafica!$K$8),"DATI NON VALIDI","APERTA"))))</f>
        <v>NON RICHIESTA</v>
      </c>
      <c r="P39" s="30" t="str">
        <f>IF(NOT(OR(C39="NC",C39="NV")),"",IF(O39="CHIUSA VERIFICATA","CHIUSA",IF(I39="","TERMINE MANCANTE",IF(NOT(ISNUMBER(I39)),"DATA NON VALIDA",IF(I39&lt;Anagrafica!$K$8,"SCADUTA",IF(I39=Anagrafica!$K$8,"SCADENZA OGGI",IF(I39-Anagrafica!$K$8&lt;=Anagrafica!$K$11,"IN SCADENZA","PIANIFICATA")))))))</f>
        <v/>
      </c>
      <c r="Q39" s="57" t="str">
        <f>IF(AND(OR(C39="NC",C39="NV"),ISNUMBER(I39),O39&lt;&gt;"CHIUSA VERIFICATA"),I39-Anagrafica!$K$8,"")</f>
        <v/>
      </c>
      <c r="R39" s="1"/>
    </row>
    <row r="40" spans="1:18" ht="79.95" customHeight="1">
      <c r="A40" s="49" t="s">
        <v>289</v>
      </c>
      <c r="B40" s="30" t="str">
        <f>INDEX(Checklist!$B$8:$B$237,MATCH(A40,Checklist!$A$8:$A$237,0))</f>
        <v>Operatori e addestramento</v>
      </c>
      <c r="C40" s="30" t="str">
        <f>INDEX(Checklist!$I$8:$I$237,MATCH(A40,Checklist!$A$8:$A$237,0))</f>
        <v>DA COMPILARE</v>
      </c>
      <c r="D40" s="30" t="str">
        <f>INDEX(Checklist!$D$8:$D$237,MATCH(A40,Checklist!$A$8:$A$237,0))</f>
        <v>Sicurezza</v>
      </c>
      <c r="E40" s="30" t="str">
        <f>IF(OR(C40="NC",C40="NV"),INDEX(Catalogo!$H$8:$H$237,MATCH(A40,Catalogo!$A$8:$A$237,0)),"")</f>
        <v/>
      </c>
      <c r="F40" s="38"/>
      <c r="G40" s="38"/>
      <c r="H40" s="39"/>
      <c r="I40" s="39"/>
      <c r="J40" s="38"/>
      <c r="K40" s="38"/>
      <c r="L40" s="38"/>
      <c r="M40" s="39"/>
      <c r="N40" s="38"/>
      <c r="O40" s="30" t="str">
        <f>IF(NOT(OR(C40="NC",C40="NV")),IF(COUNTA(F40:N40)=0,"NON RICHIESTA","VERIFICARE COLLEGAMENTO"),IF(J40="Chiusa",IF(AND(F40&lt;&gt;"",G40&lt;&gt;"",ISNUMBER(H40),ISNUMBER(I40),K40&lt;&gt;"",L40&lt;&gt;"",ISNUMBER(M40),N40="C",H40&gt;0,I40&gt;=H40,M40&gt;=H40,M40&gt;=INDEX(Checklist!$G$8:$G$237,MATCH(A40,Checklist!$A$8:$A$237,0)),H40&lt;=Anagrafica!$K$8,M40&lt;=Anagrafica!$K$8),"CHIUSA VERIFICATA","CHIUSURA INCOMPLETA"),IF(OR(F40="",G40="",H40="",I40="",J40=""),"DA COMPLETARE",IF(OR(NOT(ISNUMBER(H40)),NOT(ISNUMBER(I40)),H40&lt;=0,I40&lt;H40,H40&gt;Anagrafica!$K$8),"DATI NON VALIDI","APERTA"))))</f>
        <v>NON RICHIESTA</v>
      </c>
      <c r="P40" s="30" t="str">
        <f>IF(NOT(OR(C40="NC",C40="NV")),"",IF(O40="CHIUSA VERIFICATA","CHIUSA",IF(I40="","TERMINE MANCANTE",IF(NOT(ISNUMBER(I40)),"DATA NON VALIDA",IF(I40&lt;Anagrafica!$K$8,"SCADUTA",IF(I40=Anagrafica!$K$8,"SCADENZA OGGI",IF(I40-Anagrafica!$K$8&lt;=Anagrafica!$K$11,"IN SCADENZA","PIANIFICATA")))))))</f>
        <v/>
      </c>
      <c r="Q40" s="57" t="str">
        <f>IF(AND(OR(C40="NC",C40="NV"),ISNUMBER(I40),O40&lt;&gt;"CHIUSA VERIFICATA"),I40-Anagrafica!$K$8,"")</f>
        <v/>
      </c>
      <c r="R40" s="1"/>
    </row>
    <row r="41" spans="1:18" ht="79.95" customHeight="1">
      <c r="A41" s="49" t="s">
        <v>291</v>
      </c>
      <c r="B41" s="30" t="str">
        <f>INDEX(Checklist!$B$8:$B$237,MATCH(A41,Checklist!$A$8:$A$237,0))</f>
        <v>Operatori e addestramento</v>
      </c>
      <c r="C41" s="30" t="str">
        <f>INDEX(Checklist!$I$8:$I$237,MATCH(A41,Checklist!$A$8:$A$237,0))</f>
        <v>DA COMPILARE</v>
      </c>
      <c r="D41" s="30" t="str">
        <f>INDEX(Checklist!$D$8:$D$237,MATCH(A41,Checklist!$A$8:$A$237,0))</f>
        <v>Sicurezza</v>
      </c>
      <c r="E41" s="30" t="str">
        <f>IF(OR(C41="NC",C41="NV"),INDEX(Catalogo!$H$8:$H$237,MATCH(A41,Catalogo!$A$8:$A$237,0)),"")</f>
        <v/>
      </c>
      <c r="F41" s="38"/>
      <c r="G41" s="38"/>
      <c r="H41" s="39"/>
      <c r="I41" s="39"/>
      <c r="J41" s="38"/>
      <c r="K41" s="38"/>
      <c r="L41" s="38"/>
      <c r="M41" s="39"/>
      <c r="N41" s="38"/>
      <c r="O41" s="30" t="str">
        <f>IF(NOT(OR(C41="NC",C41="NV")),IF(COUNTA(F41:N41)=0,"NON RICHIESTA","VERIFICARE COLLEGAMENTO"),IF(J41="Chiusa",IF(AND(F41&lt;&gt;"",G41&lt;&gt;"",ISNUMBER(H41),ISNUMBER(I41),K41&lt;&gt;"",L41&lt;&gt;"",ISNUMBER(M41),N41="C",H41&gt;0,I41&gt;=H41,M41&gt;=H41,M41&gt;=INDEX(Checklist!$G$8:$G$237,MATCH(A41,Checklist!$A$8:$A$237,0)),H41&lt;=Anagrafica!$K$8,M41&lt;=Anagrafica!$K$8),"CHIUSA VERIFICATA","CHIUSURA INCOMPLETA"),IF(OR(F41="",G41="",H41="",I41="",J41=""),"DA COMPLETARE",IF(OR(NOT(ISNUMBER(H41)),NOT(ISNUMBER(I41)),H41&lt;=0,I41&lt;H41,H41&gt;Anagrafica!$K$8),"DATI NON VALIDI","APERTA"))))</f>
        <v>NON RICHIESTA</v>
      </c>
      <c r="P41" s="30" t="str">
        <f>IF(NOT(OR(C41="NC",C41="NV")),"",IF(O41="CHIUSA VERIFICATA","CHIUSA",IF(I41="","TERMINE MANCANTE",IF(NOT(ISNUMBER(I41)),"DATA NON VALIDA",IF(I41&lt;Anagrafica!$K$8,"SCADUTA",IF(I41=Anagrafica!$K$8,"SCADENZA OGGI",IF(I41-Anagrafica!$K$8&lt;=Anagrafica!$K$11,"IN SCADENZA","PIANIFICATA")))))))</f>
        <v/>
      </c>
      <c r="Q41" s="57" t="str">
        <f>IF(AND(OR(C41="NC",C41="NV"),ISNUMBER(I41),O41&lt;&gt;"CHIUSA VERIFICATA"),I41-Anagrafica!$K$8,"")</f>
        <v/>
      </c>
      <c r="R41" s="1"/>
    </row>
    <row r="42" spans="1:18" ht="79.95" customHeight="1">
      <c r="A42" s="49" t="s">
        <v>293</v>
      </c>
      <c r="B42" s="30" t="str">
        <f>INDEX(Checklist!$B$8:$B$237,MATCH(A42,Checklist!$A$8:$A$237,0))</f>
        <v>Operatori e addestramento</v>
      </c>
      <c r="C42" s="30" t="str">
        <f>INDEX(Checklist!$I$8:$I$237,MATCH(A42,Checklist!$A$8:$A$237,0))</f>
        <v>DA COMPILARE</v>
      </c>
      <c r="D42" s="30" t="str">
        <f>INDEX(Checklist!$D$8:$D$237,MATCH(A42,Checklist!$A$8:$A$237,0))</f>
        <v>Sicurezza</v>
      </c>
      <c r="E42" s="30" t="str">
        <f>IF(OR(C42="NC",C42="NV"),INDEX(Catalogo!$H$8:$H$237,MATCH(A42,Catalogo!$A$8:$A$237,0)),"")</f>
        <v/>
      </c>
      <c r="F42" s="38"/>
      <c r="G42" s="38"/>
      <c r="H42" s="39"/>
      <c r="I42" s="39"/>
      <c r="J42" s="38"/>
      <c r="K42" s="38"/>
      <c r="L42" s="38"/>
      <c r="M42" s="39"/>
      <c r="N42" s="38"/>
      <c r="O42" s="30" t="str">
        <f>IF(NOT(OR(C42="NC",C42="NV")),IF(COUNTA(F42:N42)=0,"NON RICHIESTA","VERIFICARE COLLEGAMENTO"),IF(J42="Chiusa",IF(AND(F42&lt;&gt;"",G42&lt;&gt;"",ISNUMBER(H42),ISNUMBER(I42),K42&lt;&gt;"",L42&lt;&gt;"",ISNUMBER(M42),N42="C",H42&gt;0,I42&gt;=H42,M42&gt;=H42,M42&gt;=INDEX(Checklist!$G$8:$G$237,MATCH(A42,Checklist!$A$8:$A$237,0)),H42&lt;=Anagrafica!$K$8,M42&lt;=Anagrafica!$K$8),"CHIUSA VERIFICATA","CHIUSURA INCOMPLETA"),IF(OR(F42="",G42="",H42="",I42="",J42=""),"DA COMPLETARE",IF(OR(NOT(ISNUMBER(H42)),NOT(ISNUMBER(I42)),H42&lt;=0,I42&lt;H42,H42&gt;Anagrafica!$K$8),"DATI NON VALIDI","APERTA"))))</f>
        <v>NON RICHIESTA</v>
      </c>
      <c r="P42" s="30" t="str">
        <f>IF(NOT(OR(C42="NC",C42="NV")),"",IF(O42="CHIUSA VERIFICATA","CHIUSA",IF(I42="","TERMINE MANCANTE",IF(NOT(ISNUMBER(I42)),"DATA NON VALIDA",IF(I42&lt;Anagrafica!$K$8,"SCADUTA",IF(I42=Anagrafica!$K$8,"SCADENZA OGGI",IF(I42-Anagrafica!$K$8&lt;=Anagrafica!$K$11,"IN SCADENZA","PIANIFICATA")))))))</f>
        <v/>
      </c>
      <c r="Q42" s="57" t="str">
        <f>IF(AND(OR(C42="NC",C42="NV"),ISNUMBER(I42),O42&lt;&gt;"CHIUSA VERIFICATA"),I42-Anagrafica!$K$8,"")</f>
        <v/>
      </c>
      <c r="R42" s="1"/>
    </row>
    <row r="43" spans="1:18" ht="79.95" customHeight="1">
      <c r="A43" s="49" t="s">
        <v>295</v>
      </c>
      <c r="B43" s="30" t="str">
        <f>INDEX(Checklist!$B$8:$B$237,MATCH(A43,Checklist!$A$8:$A$237,0))</f>
        <v>Operatori e addestramento</v>
      </c>
      <c r="C43" s="30" t="str">
        <f>INDEX(Checklist!$I$8:$I$237,MATCH(A43,Checklist!$A$8:$A$237,0))</f>
        <v>DA COMPILARE</v>
      </c>
      <c r="D43" s="30" t="str">
        <f>INDEX(Checklist!$D$8:$D$237,MATCH(A43,Checklist!$A$8:$A$237,0))</f>
        <v>Sicurezza</v>
      </c>
      <c r="E43" s="30" t="str">
        <f>IF(OR(C43="NC",C43="NV"),INDEX(Catalogo!$H$8:$H$237,MATCH(A43,Catalogo!$A$8:$A$237,0)),"")</f>
        <v/>
      </c>
      <c r="F43" s="38"/>
      <c r="G43" s="38"/>
      <c r="H43" s="39"/>
      <c r="I43" s="39"/>
      <c r="J43" s="38"/>
      <c r="K43" s="38"/>
      <c r="L43" s="38"/>
      <c r="M43" s="39"/>
      <c r="N43" s="38"/>
      <c r="O43" s="30" t="str">
        <f>IF(NOT(OR(C43="NC",C43="NV")),IF(COUNTA(F43:N43)=0,"NON RICHIESTA","VERIFICARE COLLEGAMENTO"),IF(J43="Chiusa",IF(AND(F43&lt;&gt;"",G43&lt;&gt;"",ISNUMBER(H43),ISNUMBER(I43),K43&lt;&gt;"",L43&lt;&gt;"",ISNUMBER(M43),N43="C",H43&gt;0,I43&gt;=H43,M43&gt;=H43,M43&gt;=INDEX(Checklist!$G$8:$G$237,MATCH(A43,Checklist!$A$8:$A$237,0)),H43&lt;=Anagrafica!$K$8,M43&lt;=Anagrafica!$K$8),"CHIUSA VERIFICATA","CHIUSURA INCOMPLETA"),IF(OR(F43="",G43="",H43="",I43="",J43=""),"DA COMPLETARE",IF(OR(NOT(ISNUMBER(H43)),NOT(ISNUMBER(I43)),H43&lt;=0,I43&lt;H43,H43&gt;Anagrafica!$K$8),"DATI NON VALIDI","APERTA"))))</f>
        <v>NON RICHIESTA</v>
      </c>
      <c r="P43" s="30" t="str">
        <f>IF(NOT(OR(C43="NC",C43="NV")),"",IF(O43="CHIUSA VERIFICATA","CHIUSA",IF(I43="","TERMINE MANCANTE",IF(NOT(ISNUMBER(I43)),"DATA NON VALIDA",IF(I43&lt;Anagrafica!$K$8,"SCADUTA",IF(I43=Anagrafica!$K$8,"SCADENZA OGGI",IF(I43-Anagrafica!$K$8&lt;=Anagrafica!$K$11,"IN SCADENZA","PIANIFICATA")))))))</f>
        <v/>
      </c>
      <c r="Q43" s="57" t="str">
        <f>IF(AND(OR(C43="NC",C43="NV"),ISNUMBER(I43),O43&lt;&gt;"CHIUSA VERIFICATA"),I43-Anagrafica!$K$8,"")</f>
        <v/>
      </c>
      <c r="R43" s="1"/>
    </row>
    <row r="44" spans="1:18" ht="79.95" customHeight="1">
      <c r="A44" s="49" t="s">
        <v>297</v>
      </c>
      <c r="B44" s="30" t="str">
        <f>INDEX(Checklist!$B$8:$B$237,MATCH(A44,Checklist!$A$8:$A$237,0))</f>
        <v>Operatori e addestramento</v>
      </c>
      <c r="C44" s="30" t="str">
        <f>INDEX(Checklist!$I$8:$I$237,MATCH(A44,Checklist!$A$8:$A$237,0))</f>
        <v>DA COMPILARE</v>
      </c>
      <c r="D44" s="30" t="str">
        <f>INDEX(Checklist!$D$8:$D$237,MATCH(A44,Checklist!$A$8:$A$237,0))</f>
        <v>Sicurezza</v>
      </c>
      <c r="E44" s="30" t="str">
        <f>IF(OR(C44="NC",C44="NV"),INDEX(Catalogo!$H$8:$H$237,MATCH(A44,Catalogo!$A$8:$A$237,0)),"")</f>
        <v/>
      </c>
      <c r="F44" s="38"/>
      <c r="G44" s="38"/>
      <c r="H44" s="39"/>
      <c r="I44" s="39"/>
      <c r="J44" s="38"/>
      <c r="K44" s="38"/>
      <c r="L44" s="38"/>
      <c r="M44" s="39"/>
      <c r="N44" s="38"/>
      <c r="O44" s="30" t="str">
        <f>IF(NOT(OR(C44="NC",C44="NV")),IF(COUNTA(F44:N44)=0,"NON RICHIESTA","VERIFICARE COLLEGAMENTO"),IF(J44="Chiusa",IF(AND(F44&lt;&gt;"",G44&lt;&gt;"",ISNUMBER(H44),ISNUMBER(I44),K44&lt;&gt;"",L44&lt;&gt;"",ISNUMBER(M44),N44="C",H44&gt;0,I44&gt;=H44,M44&gt;=H44,M44&gt;=INDEX(Checklist!$G$8:$G$237,MATCH(A44,Checklist!$A$8:$A$237,0)),H44&lt;=Anagrafica!$K$8,M44&lt;=Anagrafica!$K$8),"CHIUSA VERIFICATA","CHIUSURA INCOMPLETA"),IF(OR(F44="",G44="",H44="",I44="",J44=""),"DA COMPLETARE",IF(OR(NOT(ISNUMBER(H44)),NOT(ISNUMBER(I44)),H44&lt;=0,I44&lt;H44,H44&gt;Anagrafica!$K$8),"DATI NON VALIDI","APERTA"))))</f>
        <v>NON RICHIESTA</v>
      </c>
      <c r="P44" s="30" t="str">
        <f>IF(NOT(OR(C44="NC",C44="NV")),"",IF(O44="CHIUSA VERIFICATA","CHIUSA",IF(I44="","TERMINE MANCANTE",IF(NOT(ISNUMBER(I44)),"DATA NON VALIDA",IF(I44&lt;Anagrafica!$K$8,"SCADUTA",IF(I44=Anagrafica!$K$8,"SCADENZA OGGI",IF(I44-Anagrafica!$K$8&lt;=Anagrafica!$K$11,"IN SCADENZA","PIANIFICATA")))))))</f>
        <v/>
      </c>
      <c r="Q44" s="57" t="str">
        <f>IF(AND(OR(C44="NC",C44="NV"),ISNUMBER(I44),O44&lt;&gt;"CHIUSA VERIFICATA"),I44-Anagrafica!$K$8,"")</f>
        <v/>
      </c>
      <c r="R44" s="1"/>
    </row>
    <row r="45" spans="1:18" ht="79.95" customHeight="1">
      <c r="A45" s="49" t="s">
        <v>299</v>
      </c>
      <c r="B45" s="30" t="str">
        <f>INDEX(Checklist!$B$8:$B$237,MATCH(A45,Checklist!$A$8:$A$237,0))</f>
        <v>Operatori e addestramento</v>
      </c>
      <c r="C45" s="30" t="str">
        <f>INDEX(Checklist!$I$8:$I$237,MATCH(A45,Checklist!$A$8:$A$237,0))</f>
        <v>DA COMPILARE</v>
      </c>
      <c r="D45" s="30" t="str">
        <f>INDEX(Checklist!$D$8:$D$237,MATCH(A45,Checklist!$A$8:$A$237,0))</f>
        <v>Sicurezza</v>
      </c>
      <c r="E45" s="30" t="str">
        <f>IF(OR(C45="NC",C45="NV"),INDEX(Catalogo!$H$8:$H$237,MATCH(A45,Catalogo!$A$8:$A$237,0)),"")</f>
        <v/>
      </c>
      <c r="F45" s="38"/>
      <c r="G45" s="38"/>
      <c r="H45" s="39"/>
      <c r="I45" s="39"/>
      <c r="J45" s="38"/>
      <c r="K45" s="38"/>
      <c r="L45" s="38"/>
      <c r="M45" s="39"/>
      <c r="N45" s="38"/>
      <c r="O45" s="30" t="str">
        <f>IF(NOT(OR(C45="NC",C45="NV")),IF(COUNTA(F45:N45)=0,"NON RICHIESTA","VERIFICARE COLLEGAMENTO"),IF(J45="Chiusa",IF(AND(F45&lt;&gt;"",G45&lt;&gt;"",ISNUMBER(H45),ISNUMBER(I45),K45&lt;&gt;"",L45&lt;&gt;"",ISNUMBER(M45),N45="C",H45&gt;0,I45&gt;=H45,M45&gt;=H45,M45&gt;=INDEX(Checklist!$G$8:$G$237,MATCH(A45,Checklist!$A$8:$A$237,0)),H45&lt;=Anagrafica!$K$8,M45&lt;=Anagrafica!$K$8),"CHIUSA VERIFICATA","CHIUSURA INCOMPLETA"),IF(OR(F45="",G45="",H45="",I45="",J45=""),"DA COMPLETARE",IF(OR(NOT(ISNUMBER(H45)),NOT(ISNUMBER(I45)),H45&lt;=0,I45&lt;H45,H45&gt;Anagrafica!$K$8),"DATI NON VALIDI","APERTA"))))</f>
        <v>NON RICHIESTA</v>
      </c>
      <c r="P45" s="30" t="str">
        <f>IF(NOT(OR(C45="NC",C45="NV")),"",IF(O45="CHIUSA VERIFICATA","CHIUSA",IF(I45="","TERMINE MANCANTE",IF(NOT(ISNUMBER(I45)),"DATA NON VALIDA",IF(I45&lt;Anagrafica!$K$8,"SCADUTA",IF(I45=Anagrafica!$K$8,"SCADENZA OGGI",IF(I45-Anagrafica!$K$8&lt;=Anagrafica!$K$11,"IN SCADENZA","PIANIFICATA")))))))</f>
        <v/>
      </c>
      <c r="Q45" s="57" t="str">
        <f>IF(AND(OR(C45="NC",C45="NV"),ISNUMBER(I45),O45&lt;&gt;"CHIUSA VERIFICATA"),I45-Anagrafica!$K$8,"")</f>
        <v/>
      </c>
      <c r="R45" s="1"/>
    </row>
    <row r="46" spans="1:18" ht="79.95" customHeight="1">
      <c r="A46" s="49" t="s">
        <v>301</v>
      </c>
      <c r="B46" s="30" t="str">
        <f>INDEX(Checklist!$B$8:$B$237,MATCH(A46,Checklist!$A$8:$A$237,0))</f>
        <v>Operatori e addestramento</v>
      </c>
      <c r="C46" s="30" t="str">
        <f>INDEX(Checklist!$I$8:$I$237,MATCH(A46,Checklist!$A$8:$A$237,0))</f>
        <v>DA COMPILARE</v>
      </c>
      <c r="D46" s="30" t="str">
        <f>INDEX(Checklist!$D$8:$D$237,MATCH(A46,Checklist!$A$8:$A$237,0))</f>
        <v>Sicurezza</v>
      </c>
      <c r="E46" s="30" t="str">
        <f>IF(OR(C46="NC",C46="NV"),INDEX(Catalogo!$H$8:$H$237,MATCH(A46,Catalogo!$A$8:$A$237,0)),"")</f>
        <v/>
      </c>
      <c r="F46" s="38"/>
      <c r="G46" s="38"/>
      <c r="H46" s="39"/>
      <c r="I46" s="39"/>
      <c r="J46" s="38"/>
      <c r="K46" s="38"/>
      <c r="L46" s="38"/>
      <c r="M46" s="39"/>
      <c r="N46" s="38"/>
      <c r="O46" s="30" t="str">
        <f>IF(NOT(OR(C46="NC",C46="NV")),IF(COUNTA(F46:N46)=0,"NON RICHIESTA","VERIFICARE COLLEGAMENTO"),IF(J46="Chiusa",IF(AND(F46&lt;&gt;"",G46&lt;&gt;"",ISNUMBER(H46),ISNUMBER(I46),K46&lt;&gt;"",L46&lt;&gt;"",ISNUMBER(M46),N46="C",H46&gt;0,I46&gt;=H46,M46&gt;=H46,M46&gt;=INDEX(Checklist!$G$8:$G$237,MATCH(A46,Checklist!$A$8:$A$237,0)),H46&lt;=Anagrafica!$K$8,M46&lt;=Anagrafica!$K$8),"CHIUSA VERIFICATA","CHIUSURA INCOMPLETA"),IF(OR(F46="",G46="",H46="",I46="",J46=""),"DA COMPLETARE",IF(OR(NOT(ISNUMBER(H46)),NOT(ISNUMBER(I46)),H46&lt;=0,I46&lt;H46,H46&gt;Anagrafica!$K$8),"DATI NON VALIDI","APERTA"))))</f>
        <v>NON RICHIESTA</v>
      </c>
      <c r="P46" s="30" t="str">
        <f>IF(NOT(OR(C46="NC",C46="NV")),"",IF(O46="CHIUSA VERIFICATA","CHIUSA",IF(I46="","TERMINE MANCANTE",IF(NOT(ISNUMBER(I46)),"DATA NON VALIDA",IF(I46&lt;Anagrafica!$K$8,"SCADUTA",IF(I46=Anagrafica!$K$8,"SCADENZA OGGI",IF(I46-Anagrafica!$K$8&lt;=Anagrafica!$K$11,"IN SCADENZA","PIANIFICATA")))))))</f>
        <v/>
      </c>
      <c r="Q46" s="57" t="str">
        <f>IF(AND(OR(C46="NC",C46="NV"),ISNUMBER(I46),O46&lt;&gt;"CHIUSA VERIFICATA"),I46-Anagrafica!$K$8,"")</f>
        <v/>
      </c>
      <c r="R46" s="1"/>
    </row>
    <row r="47" spans="1:18" ht="79.95" customHeight="1">
      <c r="A47" s="49" t="s">
        <v>303</v>
      </c>
      <c r="B47" s="30" t="str">
        <f>INDEX(Checklist!$B$8:$B$237,MATCH(A47,Checklist!$A$8:$A$237,0))</f>
        <v>Operatori e addestramento</v>
      </c>
      <c r="C47" s="30" t="str">
        <f>INDEX(Checklist!$I$8:$I$237,MATCH(A47,Checklist!$A$8:$A$237,0))</f>
        <v>DA COMPILARE</v>
      </c>
      <c r="D47" s="30" t="str">
        <f>INDEX(Checklist!$D$8:$D$237,MATCH(A47,Checklist!$A$8:$A$237,0))</f>
        <v>Sicurezza</v>
      </c>
      <c r="E47" s="30" t="str">
        <f>IF(OR(C47="NC",C47="NV"),INDEX(Catalogo!$H$8:$H$237,MATCH(A47,Catalogo!$A$8:$A$237,0)),"")</f>
        <v/>
      </c>
      <c r="F47" s="38"/>
      <c r="G47" s="38"/>
      <c r="H47" s="39"/>
      <c r="I47" s="39"/>
      <c r="J47" s="38"/>
      <c r="K47" s="38"/>
      <c r="L47" s="38"/>
      <c r="M47" s="39"/>
      <c r="N47" s="38"/>
      <c r="O47" s="30" t="str">
        <f>IF(NOT(OR(C47="NC",C47="NV")),IF(COUNTA(F47:N47)=0,"NON RICHIESTA","VERIFICARE COLLEGAMENTO"),IF(J47="Chiusa",IF(AND(F47&lt;&gt;"",G47&lt;&gt;"",ISNUMBER(H47),ISNUMBER(I47),K47&lt;&gt;"",L47&lt;&gt;"",ISNUMBER(M47),N47="C",H47&gt;0,I47&gt;=H47,M47&gt;=H47,M47&gt;=INDEX(Checklist!$G$8:$G$237,MATCH(A47,Checklist!$A$8:$A$237,0)),H47&lt;=Anagrafica!$K$8,M47&lt;=Anagrafica!$K$8),"CHIUSA VERIFICATA","CHIUSURA INCOMPLETA"),IF(OR(F47="",G47="",H47="",I47="",J47=""),"DA COMPLETARE",IF(OR(NOT(ISNUMBER(H47)),NOT(ISNUMBER(I47)),H47&lt;=0,I47&lt;H47,H47&gt;Anagrafica!$K$8),"DATI NON VALIDI","APERTA"))))</f>
        <v>NON RICHIESTA</v>
      </c>
      <c r="P47" s="30" t="str">
        <f>IF(NOT(OR(C47="NC",C47="NV")),"",IF(O47="CHIUSA VERIFICATA","CHIUSA",IF(I47="","TERMINE MANCANTE",IF(NOT(ISNUMBER(I47)),"DATA NON VALIDA",IF(I47&lt;Anagrafica!$K$8,"SCADUTA",IF(I47=Anagrafica!$K$8,"SCADENZA OGGI",IF(I47-Anagrafica!$K$8&lt;=Anagrafica!$K$11,"IN SCADENZA","PIANIFICATA")))))))</f>
        <v/>
      </c>
      <c r="Q47" s="57" t="str">
        <f>IF(AND(OR(C47="NC",C47="NV"),ISNUMBER(I47),O47&lt;&gt;"CHIUSA VERIFICATA"),I47-Anagrafica!$K$8,"")</f>
        <v/>
      </c>
      <c r="R47" s="1"/>
    </row>
    <row r="48" spans="1:18" ht="79.95" customHeight="1">
      <c r="A48" s="49" t="s">
        <v>305</v>
      </c>
      <c r="B48" s="30" t="str">
        <f>INDEX(Checklist!$B$8:$B$237,MATCH(A48,Checklist!$A$8:$A$237,0))</f>
        <v>Operatori e addestramento</v>
      </c>
      <c r="C48" s="30" t="str">
        <f>INDEX(Checklist!$I$8:$I$237,MATCH(A48,Checklist!$A$8:$A$237,0))</f>
        <v>DA COMPILARE</v>
      </c>
      <c r="D48" s="30" t="str">
        <f>INDEX(Checklist!$D$8:$D$237,MATCH(A48,Checklist!$A$8:$A$237,0))</f>
        <v>Sicurezza</v>
      </c>
      <c r="E48" s="30" t="str">
        <f>IF(OR(C48="NC",C48="NV"),INDEX(Catalogo!$H$8:$H$237,MATCH(A48,Catalogo!$A$8:$A$237,0)),"")</f>
        <v/>
      </c>
      <c r="F48" s="38"/>
      <c r="G48" s="38"/>
      <c r="H48" s="39"/>
      <c r="I48" s="39"/>
      <c r="J48" s="38"/>
      <c r="K48" s="38"/>
      <c r="L48" s="38"/>
      <c r="M48" s="39"/>
      <c r="N48" s="38"/>
      <c r="O48" s="30" t="str">
        <f>IF(NOT(OR(C48="NC",C48="NV")),IF(COUNTA(F48:N48)=0,"NON RICHIESTA","VERIFICARE COLLEGAMENTO"),IF(J48="Chiusa",IF(AND(F48&lt;&gt;"",G48&lt;&gt;"",ISNUMBER(H48),ISNUMBER(I48),K48&lt;&gt;"",L48&lt;&gt;"",ISNUMBER(M48),N48="C",H48&gt;0,I48&gt;=H48,M48&gt;=H48,M48&gt;=INDEX(Checklist!$G$8:$G$237,MATCH(A48,Checklist!$A$8:$A$237,0)),H48&lt;=Anagrafica!$K$8,M48&lt;=Anagrafica!$K$8),"CHIUSA VERIFICATA","CHIUSURA INCOMPLETA"),IF(OR(F48="",G48="",H48="",I48="",J48=""),"DA COMPLETARE",IF(OR(NOT(ISNUMBER(H48)),NOT(ISNUMBER(I48)),H48&lt;=0,I48&lt;H48,H48&gt;Anagrafica!$K$8),"DATI NON VALIDI","APERTA"))))</f>
        <v>NON RICHIESTA</v>
      </c>
      <c r="P48" s="30" t="str">
        <f>IF(NOT(OR(C48="NC",C48="NV")),"",IF(O48="CHIUSA VERIFICATA","CHIUSA",IF(I48="","TERMINE MANCANTE",IF(NOT(ISNUMBER(I48)),"DATA NON VALIDA",IF(I48&lt;Anagrafica!$K$8,"SCADUTA",IF(I48=Anagrafica!$K$8,"SCADENZA OGGI",IF(I48-Anagrafica!$K$8&lt;=Anagrafica!$K$11,"IN SCADENZA","PIANIFICATA")))))))</f>
        <v/>
      </c>
      <c r="Q48" s="57" t="str">
        <f>IF(AND(OR(C48="NC",C48="NV"),ISNUMBER(I48),O48&lt;&gt;"CHIUSA VERIFICATA"),I48-Anagrafica!$K$8,"")</f>
        <v/>
      </c>
      <c r="R48" s="1"/>
    </row>
    <row r="49" spans="1:18" ht="79.95" customHeight="1">
      <c r="A49" s="49" t="s">
        <v>307</v>
      </c>
      <c r="B49" s="30" t="str">
        <f>INDEX(Checklist!$B$8:$B$237,MATCH(A49,Checklist!$A$8:$A$237,0))</f>
        <v>Operatori e addestramento</v>
      </c>
      <c r="C49" s="30" t="str">
        <f>INDEX(Checklist!$I$8:$I$237,MATCH(A49,Checklist!$A$8:$A$237,0))</f>
        <v>DA COMPILARE</v>
      </c>
      <c r="D49" s="30" t="str">
        <f>INDEX(Checklist!$D$8:$D$237,MATCH(A49,Checklist!$A$8:$A$237,0))</f>
        <v>Sicurezza</v>
      </c>
      <c r="E49" s="30" t="str">
        <f>IF(OR(C49="NC",C49="NV"),INDEX(Catalogo!$H$8:$H$237,MATCH(A49,Catalogo!$A$8:$A$237,0)),"")</f>
        <v/>
      </c>
      <c r="F49" s="38"/>
      <c r="G49" s="38"/>
      <c r="H49" s="39"/>
      <c r="I49" s="39"/>
      <c r="J49" s="38"/>
      <c r="K49" s="38"/>
      <c r="L49" s="38"/>
      <c r="M49" s="39"/>
      <c r="N49" s="38"/>
      <c r="O49" s="30" t="str">
        <f>IF(NOT(OR(C49="NC",C49="NV")),IF(COUNTA(F49:N49)=0,"NON RICHIESTA","VERIFICARE COLLEGAMENTO"),IF(J49="Chiusa",IF(AND(F49&lt;&gt;"",G49&lt;&gt;"",ISNUMBER(H49),ISNUMBER(I49),K49&lt;&gt;"",L49&lt;&gt;"",ISNUMBER(M49),N49="C",H49&gt;0,I49&gt;=H49,M49&gt;=H49,M49&gt;=INDEX(Checklist!$G$8:$G$237,MATCH(A49,Checklist!$A$8:$A$237,0)),H49&lt;=Anagrafica!$K$8,M49&lt;=Anagrafica!$K$8),"CHIUSA VERIFICATA","CHIUSURA INCOMPLETA"),IF(OR(F49="",G49="",H49="",I49="",J49=""),"DA COMPLETARE",IF(OR(NOT(ISNUMBER(H49)),NOT(ISNUMBER(I49)),H49&lt;=0,I49&lt;H49,H49&gt;Anagrafica!$K$8),"DATI NON VALIDI","APERTA"))))</f>
        <v>NON RICHIESTA</v>
      </c>
      <c r="P49" s="30" t="str">
        <f>IF(NOT(OR(C49="NC",C49="NV")),"",IF(O49="CHIUSA VERIFICATA","CHIUSA",IF(I49="","TERMINE MANCANTE",IF(NOT(ISNUMBER(I49)),"DATA NON VALIDA",IF(I49&lt;Anagrafica!$K$8,"SCADUTA",IF(I49=Anagrafica!$K$8,"SCADENZA OGGI",IF(I49-Anagrafica!$K$8&lt;=Anagrafica!$K$11,"IN SCADENZA","PIANIFICATA")))))))</f>
        <v/>
      </c>
      <c r="Q49" s="57" t="str">
        <f>IF(AND(OR(C49="NC",C49="NV"),ISNUMBER(I49),O49&lt;&gt;"CHIUSA VERIFICATA"),I49-Anagrafica!$K$8,"")</f>
        <v/>
      </c>
      <c r="R49" s="1"/>
    </row>
    <row r="50" spans="1:18" ht="79.95" customHeight="1">
      <c r="A50" s="49" t="s">
        <v>309</v>
      </c>
      <c r="B50" s="30" t="str">
        <f>INDEX(Checklist!$B$8:$B$237,MATCH(A50,Checklist!$A$8:$A$237,0))</f>
        <v>Operatori e addestramento</v>
      </c>
      <c r="C50" s="30" t="str">
        <f>INDEX(Checklist!$I$8:$I$237,MATCH(A50,Checklist!$A$8:$A$237,0))</f>
        <v>DA COMPILARE</v>
      </c>
      <c r="D50" s="30" t="str">
        <f>INDEX(Checklist!$D$8:$D$237,MATCH(A50,Checklist!$A$8:$A$237,0))</f>
        <v>Sicurezza</v>
      </c>
      <c r="E50" s="30" t="str">
        <f>IF(OR(C50="NC",C50="NV"),INDEX(Catalogo!$H$8:$H$237,MATCH(A50,Catalogo!$A$8:$A$237,0)),"")</f>
        <v/>
      </c>
      <c r="F50" s="38"/>
      <c r="G50" s="38"/>
      <c r="H50" s="39"/>
      <c r="I50" s="39"/>
      <c r="J50" s="38"/>
      <c r="K50" s="38"/>
      <c r="L50" s="38"/>
      <c r="M50" s="39"/>
      <c r="N50" s="38"/>
      <c r="O50" s="30" t="str">
        <f>IF(NOT(OR(C50="NC",C50="NV")),IF(COUNTA(F50:N50)=0,"NON RICHIESTA","VERIFICARE COLLEGAMENTO"),IF(J50="Chiusa",IF(AND(F50&lt;&gt;"",G50&lt;&gt;"",ISNUMBER(H50),ISNUMBER(I50),K50&lt;&gt;"",L50&lt;&gt;"",ISNUMBER(M50),N50="C",H50&gt;0,I50&gt;=H50,M50&gt;=H50,M50&gt;=INDEX(Checklist!$G$8:$G$237,MATCH(A50,Checklist!$A$8:$A$237,0)),H50&lt;=Anagrafica!$K$8,M50&lt;=Anagrafica!$K$8),"CHIUSA VERIFICATA","CHIUSURA INCOMPLETA"),IF(OR(F50="",G50="",H50="",I50="",J50=""),"DA COMPLETARE",IF(OR(NOT(ISNUMBER(H50)),NOT(ISNUMBER(I50)),H50&lt;=0,I50&lt;H50,H50&gt;Anagrafica!$K$8),"DATI NON VALIDI","APERTA"))))</f>
        <v>NON RICHIESTA</v>
      </c>
      <c r="P50" s="30" t="str">
        <f>IF(NOT(OR(C50="NC",C50="NV")),"",IF(O50="CHIUSA VERIFICATA","CHIUSA",IF(I50="","TERMINE MANCANTE",IF(NOT(ISNUMBER(I50)),"DATA NON VALIDA",IF(I50&lt;Anagrafica!$K$8,"SCADUTA",IF(I50=Anagrafica!$K$8,"SCADENZA OGGI",IF(I50-Anagrafica!$K$8&lt;=Anagrafica!$K$11,"IN SCADENZA","PIANIFICATA")))))))</f>
        <v/>
      </c>
      <c r="Q50" s="57" t="str">
        <f>IF(AND(OR(C50="NC",C50="NV"),ISNUMBER(I50),O50&lt;&gt;"CHIUSA VERIFICATA"),I50-Anagrafica!$K$8,"")</f>
        <v/>
      </c>
      <c r="R50" s="1"/>
    </row>
    <row r="51" spans="1:18" ht="79.95" customHeight="1">
      <c r="A51" s="49" t="s">
        <v>311</v>
      </c>
      <c r="B51" s="30" t="str">
        <f>INDEX(Checklist!$B$8:$B$237,MATCH(A51,Checklist!$A$8:$A$237,0))</f>
        <v>Operatori e addestramento</v>
      </c>
      <c r="C51" s="30" t="str">
        <f>INDEX(Checklist!$I$8:$I$237,MATCH(A51,Checklist!$A$8:$A$237,0))</f>
        <v>DA COMPILARE</v>
      </c>
      <c r="D51" s="30" t="str">
        <f>INDEX(Checklist!$D$8:$D$237,MATCH(A51,Checklist!$A$8:$A$237,0))</f>
        <v>Sicurezza</v>
      </c>
      <c r="E51" s="30" t="str">
        <f>IF(OR(C51="NC",C51="NV"),INDEX(Catalogo!$H$8:$H$237,MATCH(A51,Catalogo!$A$8:$A$237,0)),"")</f>
        <v/>
      </c>
      <c r="F51" s="38"/>
      <c r="G51" s="38"/>
      <c r="H51" s="39"/>
      <c r="I51" s="39"/>
      <c r="J51" s="38"/>
      <c r="K51" s="38"/>
      <c r="L51" s="38"/>
      <c r="M51" s="39"/>
      <c r="N51" s="38"/>
      <c r="O51" s="30" t="str">
        <f>IF(NOT(OR(C51="NC",C51="NV")),IF(COUNTA(F51:N51)=0,"NON RICHIESTA","VERIFICARE COLLEGAMENTO"),IF(J51="Chiusa",IF(AND(F51&lt;&gt;"",G51&lt;&gt;"",ISNUMBER(H51),ISNUMBER(I51),K51&lt;&gt;"",L51&lt;&gt;"",ISNUMBER(M51),N51="C",H51&gt;0,I51&gt;=H51,M51&gt;=H51,M51&gt;=INDEX(Checklist!$G$8:$G$237,MATCH(A51,Checklist!$A$8:$A$237,0)),H51&lt;=Anagrafica!$K$8,M51&lt;=Anagrafica!$K$8),"CHIUSA VERIFICATA","CHIUSURA INCOMPLETA"),IF(OR(F51="",G51="",H51="",I51="",J51=""),"DA COMPLETARE",IF(OR(NOT(ISNUMBER(H51)),NOT(ISNUMBER(I51)),H51&lt;=0,I51&lt;H51,H51&gt;Anagrafica!$K$8),"DATI NON VALIDI","APERTA"))))</f>
        <v>NON RICHIESTA</v>
      </c>
      <c r="P51" s="30" t="str">
        <f>IF(NOT(OR(C51="NC",C51="NV")),"",IF(O51="CHIUSA VERIFICATA","CHIUSA",IF(I51="","TERMINE MANCANTE",IF(NOT(ISNUMBER(I51)),"DATA NON VALIDA",IF(I51&lt;Anagrafica!$K$8,"SCADUTA",IF(I51=Anagrafica!$K$8,"SCADENZA OGGI",IF(I51-Anagrafica!$K$8&lt;=Anagrafica!$K$11,"IN SCADENZA","PIANIFICATA")))))))</f>
        <v/>
      </c>
      <c r="Q51" s="57" t="str">
        <f>IF(AND(OR(C51="NC",C51="NV"),ISNUMBER(I51),O51&lt;&gt;"CHIUSA VERIFICATA"),I51-Anagrafica!$K$8,"")</f>
        <v/>
      </c>
      <c r="R51" s="1"/>
    </row>
    <row r="52" spans="1:18" ht="79.95" customHeight="1">
      <c r="A52" s="49" t="s">
        <v>313</v>
      </c>
      <c r="B52" s="30" t="str">
        <f>INDEX(Checklist!$B$8:$B$237,MATCH(A52,Checklist!$A$8:$A$237,0))</f>
        <v>Operatori e addestramento</v>
      </c>
      <c r="C52" s="30" t="str">
        <f>INDEX(Checklist!$I$8:$I$237,MATCH(A52,Checklist!$A$8:$A$237,0))</f>
        <v>DA COMPILARE</v>
      </c>
      <c r="D52" s="30" t="str">
        <f>INDEX(Checklist!$D$8:$D$237,MATCH(A52,Checklist!$A$8:$A$237,0))</f>
        <v>Sicurezza</v>
      </c>
      <c r="E52" s="30" t="str">
        <f>IF(OR(C52="NC",C52="NV"),INDEX(Catalogo!$H$8:$H$237,MATCH(A52,Catalogo!$A$8:$A$237,0)),"")</f>
        <v/>
      </c>
      <c r="F52" s="38"/>
      <c r="G52" s="38"/>
      <c r="H52" s="39"/>
      <c r="I52" s="39"/>
      <c r="J52" s="38"/>
      <c r="K52" s="38"/>
      <c r="L52" s="38"/>
      <c r="M52" s="39"/>
      <c r="N52" s="38"/>
      <c r="O52" s="30" t="str">
        <f>IF(NOT(OR(C52="NC",C52="NV")),IF(COUNTA(F52:N52)=0,"NON RICHIESTA","VERIFICARE COLLEGAMENTO"),IF(J52="Chiusa",IF(AND(F52&lt;&gt;"",G52&lt;&gt;"",ISNUMBER(H52),ISNUMBER(I52),K52&lt;&gt;"",L52&lt;&gt;"",ISNUMBER(M52),N52="C",H52&gt;0,I52&gt;=H52,M52&gt;=H52,M52&gt;=INDEX(Checklist!$G$8:$G$237,MATCH(A52,Checklist!$A$8:$A$237,0)),H52&lt;=Anagrafica!$K$8,M52&lt;=Anagrafica!$K$8),"CHIUSA VERIFICATA","CHIUSURA INCOMPLETA"),IF(OR(F52="",G52="",H52="",I52="",J52=""),"DA COMPLETARE",IF(OR(NOT(ISNUMBER(H52)),NOT(ISNUMBER(I52)),H52&lt;=0,I52&lt;H52,H52&gt;Anagrafica!$K$8),"DATI NON VALIDI","APERTA"))))</f>
        <v>NON RICHIESTA</v>
      </c>
      <c r="P52" s="30" t="str">
        <f>IF(NOT(OR(C52="NC",C52="NV")),"",IF(O52="CHIUSA VERIFICATA","CHIUSA",IF(I52="","TERMINE MANCANTE",IF(NOT(ISNUMBER(I52)),"DATA NON VALIDA",IF(I52&lt;Anagrafica!$K$8,"SCADUTA",IF(I52=Anagrafica!$K$8,"SCADENZA OGGI",IF(I52-Anagrafica!$K$8&lt;=Anagrafica!$K$11,"IN SCADENZA","PIANIFICATA")))))))</f>
        <v/>
      </c>
      <c r="Q52" s="57" t="str">
        <f>IF(AND(OR(C52="NC",C52="NV"),ISNUMBER(I52),O52&lt;&gt;"CHIUSA VERIFICATA"),I52-Anagrafica!$K$8,"")</f>
        <v/>
      </c>
      <c r="R52" s="1"/>
    </row>
    <row r="53" spans="1:18" ht="79.95" customHeight="1">
      <c r="A53" s="49" t="s">
        <v>315</v>
      </c>
      <c r="B53" s="30" t="str">
        <f>INDEX(Checklist!$B$8:$B$237,MATCH(A53,Checklist!$A$8:$A$237,0))</f>
        <v>Operatori e addestramento</v>
      </c>
      <c r="C53" s="30" t="str">
        <f>INDEX(Checklist!$I$8:$I$237,MATCH(A53,Checklist!$A$8:$A$237,0))</f>
        <v>DA COMPILARE</v>
      </c>
      <c r="D53" s="30" t="str">
        <f>INDEX(Checklist!$D$8:$D$237,MATCH(A53,Checklist!$A$8:$A$237,0))</f>
        <v>Sicurezza</v>
      </c>
      <c r="E53" s="30" t="str">
        <f>IF(OR(C53="NC",C53="NV"),INDEX(Catalogo!$H$8:$H$237,MATCH(A53,Catalogo!$A$8:$A$237,0)),"")</f>
        <v/>
      </c>
      <c r="F53" s="38"/>
      <c r="G53" s="38"/>
      <c r="H53" s="39"/>
      <c r="I53" s="39"/>
      <c r="J53" s="38"/>
      <c r="K53" s="38"/>
      <c r="L53" s="38"/>
      <c r="M53" s="39"/>
      <c r="N53" s="38"/>
      <c r="O53" s="30" t="str">
        <f>IF(NOT(OR(C53="NC",C53="NV")),IF(COUNTA(F53:N53)=0,"NON RICHIESTA","VERIFICARE COLLEGAMENTO"),IF(J53="Chiusa",IF(AND(F53&lt;&gt;"",G53&lt;&gt;"",ISNUMBER(H53),ISNUMBER(I53),K53&lt;&gt;"",L53&lt;&gt;"",ISNUMBER(M53),N53="C",H53&gt;0,I53&gt;=H53,M53&gt;=H53,M53&gt;=INDEX(Checklist!$G$8:$G$237,MATCH(A53,Checklist!$A$8:$A$237,0)),H53&lt;=Anagrafica!$K$8,M53&lt;=Anagrafica!$K$8),"CHIUSA VERIFICATA","CHIUSURA INCOMPLETA"),IF(OR(F53="",G53="",H53="",I53="",J53=""),"DA COMPLETARE",IF(OR(NOT(ISNUMBER(H53)),NOT(ISNUMBER(I53)),H53&lt;=0,I53&lt;H53,H53&gt;Anagrafica!$K$8),"DATI NON VALIDI","APERTA"))))</f>
        <v>NON RICHIESTA</v>
      </c>
      <c r="P53" s="30" t="str">
        <f>IF(NOT(OR(C53="NC",C53="NV")),"",IF(O53="CHIUSA VERIFICATA","CHIUSA",IF(I53="","TERMINE MANCANTE",IF(NOT(ISNUMBER(I53)),"DATA NON VALIDA",IF(I53&lt;Anagrafica!$K$8,"SCADUTA",IF(I53=Anagrafica!$K$8,"SCADENZA OGGI",IF(I53-Anagrafica!$K$8&lt;=Anagrafica!$K$11,"IN SCADENZA","PIANIFICATA")))))))</f>
        <v/>
      </c>
      <c r="Q53" s="57" t="str">
        <f>IF(AND(OR(C53="NC",C53="NV"),ISNUMBER(I53),O53&lt;&gt;"CHIUSA VERIFICATA"),I53-Anagrafica!$K$8,"")</f>
        <v/>
      </c>
      <c r="R53" s="1"/>
    </row>
    <row r="54" spans="1:18" ht="79.95" customHeight="1">
      <c r="A54" s="49" t="s">
        <v>318</v>
      </c>
      <c r="B54" s="30" t="str">
        <f>INDEX(Checklist!$B$8:$B$237,MATCH(A54,Checklist!$A$8:$A$237,0))</f>
        <v>Controlli pre-utilizzo</v>
      </c>
      <c r="C54" s="30" t="str">
        <f>INDEX(Checklist!$I$8:$I$237,MATCH(A54,Checklist!$A$8:$A$237,0))</f>
        <v>DA COMPILARE</v>
      </c>
      <c r="D54" s="30" t="str">
        <f>INDEX(Checklist!$D$8:$D$237,MATCH(A54,Checklist!$A$8:$A$237,0))</f>
        <v>Sicurezza</v>
      </c>
      <c r="E54" s="30" t="str">
        <f>IF(OR(C54="NC",C54="NV"),INDEX(Catalogo!$H$8:$H$237,MATCH(A54,Catalogo!$A$8:$A$237,0)),"")</f>
        <v/>
      </c>
      <c r="F54" s="38"/>
      <c r="G54" s="38"/>
      <c r="H54" s="39"/>
      <c r="I54" s="39"/>
      <c r="J54" s="38"/>
      <c r="K54" s="38"/>
      <c r="L54" s="38"/>
      <c r="M54" s="39"/>
      <c r="N54" s="38"/>
      <c r="O54" s="30" t="str">
        <f>IF(NOT(OR(C54="NC",C54="NV")),IF(COUNTA(F54:N54)=0,"NON RICHIESTA","VERIFICARE COLLEGAMENTO"),IF(J54="Chiusa",IF(AND(F54&lt;&gt;"",G54&lt;&gt;"",ISNUMBER(H54),ISNUMBER(I54),K54&lt;&gt;"",L54&lt;&gt;"",ISNUMBER(M54),N54="C",H54&gt;0,I54&gt;=H54,M54&gt;=H54,M54&gt;=INDEX(Checklist!$G$8:$G$237,MATCH(A54,Checklist!$A$8:$A$237,0)),H54&lt;=Anagrafica!$K$8,M54&lt;=Anagrafica!$K$8),"CHIUSA VERIFICATA","CHIUSURA INCOMPLETA"),IF(OR(F54="",G54="",H54="",I54="",J54=""),"DA COMPLETARE",IF(OR(NOT(ISNUMBER(H54)),NOT(ISNUMBER(I54)),H54&lt;=0,I54&lt;H54,H54&gt;Anagrafica!$K$8),"DATI NON VALIDI","APERTA"))))</f>
        <v>NON RICHIESTA</v>
      </c>
      <c r="P54" s="30" t="str">
        <f>IF(NOT(OR(C54="NC",C54="NV")),"",IF(O54="CHIUSA VERIFICATA","CHIUSA",IF(I54="","TERMINE MANCANTE",IF(NOT(ISNUMBER(I54)),"DATA NON VALIDA",IF(I54&lt;Anagrafica!$K$8,"SCADUTA",IF(I54=Anagrafica!$K$8,"SCADENZA OGGI",IF(I54-Anagrafica!$K$8&lt;=Anagrafica!$K$11,"IN SCADENZA","PIANIFICATA")))))))</f>
        <v/>
      </c>
      <c r="Q54" s="57" t="str">
        <f>IF(AND(OR(C54="NC",C54="NV"),ISNUMBER(I54),O54&lt;&gt;"CHIUSA VERIFICATA"),I54-Anagrafica!$K$8,"")</f>
        <v/>
      </c>
      <c r="R54" s="1"/>
    </row>
    <row r="55" spans="1:18" ht="79.95" customHeight="1">
      <c r="A55" s="49" t="s">
        <v>321</v>
      </c>
      <c r="B55" s="30" t="str">
        <f>INDEX(Checklist!$B$8:$B$237,MATCH(A55,Checklist!$A$8:$A$237,0))</f>
        <v>Controlli pre-utilizzo</v>
      </c>
      <c r="C55" s="30" t="str">
        <f>INDEX(Checklist!$I$8:$I$237,MATCH(A55,Checklist!$A$8:$A$237,0))</f>
        <v>DA COMPILARE</v>
      </c>
      <c r="D55" s="30" t="str">
        <f>INDEX(Checklist!$D$8:$D$237,MATCH(A55,Checklist!$A$8:$A$237,0))</f>
        <v>Sicurezza</v>
      </c>
      <c r="E55" s="30" t="str">
        <f>IF(OR(C55="NC",C55="NV"),INDEX(Catalogo!$H$8:$H$237,MATCH(A55,Catalogo!$A$8:$A$237,0)),"")</f>
        <v/>
      </c>
      <c r="F55" s="38"/>
      <c r="G55" s="38"/>
      <c r="H55" s="39"/>
      <c r="I55" s="39"/>
      <c r="J55" s="38"/>
      <c r="K55" s="38"/>
      <c r="L55" s="38"/>
      <c r="M55" s="39"/>
      <c r="N55" s="38"/>
      <c r="O55" s="30" t="str">
        <f>IF(NOT(OR(C55="NC",C55="NV")),IF(COUNTA(F55:N55)=0,"NON RICHIESTA","VERIFICARE COLLEGAMENTO"),IF(J55="Chiusa",IF(AND(F55&lt;&gt;"",G55&lt;&gt;"",ISNUMBER(H55),ISNUMBER(I55),K55&lt;&gt;"",L55&lt;&gt;"",ISNUMBER(M55),N55="C",H55&gt;0,I55&gt;=H55,M55&gt;=H55,M55&gt;=INDEX(Checklist!$G$8:$G$237,MATCH(A55,Checklist!$A$8:$A$237,0)),H55&lt;=Anagrafica!$K$8,M55&lt;=Anagrafica!$K$8),"CHIUSA VERIFICATA","CHIUSURA INCOMPLETA"),IF(OR(F55="",G55="",H55="",I55="",J55=""),"DA COMPLETARE",IF(OR(NOT(ISNUMBER(H55)),NOT(ISNUMBER(I55)),H55&lt;=0,I55&lt;H55,H55&gt;Anagrafica!$K$8),"DATI NON VALIDI","APERTA"))))</f>
        <v>NON RICHIESTA</v>
      </c>
      <c r="P55" s="30" t="str">
        <f>IF(NOT(OR(C55="NC",C55="NV")),"",IF(O55="CHIUSA VERIFICATA","CHIUSA",IF(I55="","TERMINE MANCANTE",IF(NOT(ISNUMBER(I55)),"DATA NON VALIDA",IF(I55&lt;Anagrafica!$K$8,"SCADUTA",IF(I55=Anagrafica!$K$8,"SCADENZA OGGI",IF(I55-Anagrafica!$K$8&lt;=Anagrafica!$K$11,"IN SCADENZA","PIANIFICATA")))))))</f>
        <v/>
      </c>
      <c r="Q55" s="57" t="str">
        <f>IF(AND(OR(C55="NC",C55="NV"),ISNUMBER(I55),O55&lt;&gt;"CHIUSA VERIFICATA"),I55-Anagrafica!$K$8,"")</f>
        <v/>
      </c>
      <c r="R55" s="1"/>
    </row>
    <row r="56" spans="1:18" ht="79.95" customHeight="1">
      <c r="A56" s="49" t="s">
        <v>323</v>
      </c>
      <c r="B56" s="30" t="str">
        <f>INDEX(Checklist!$B$8:$B$237,MATCH(A56,Checklist!$A$8:$A$237,0))</f>
        <v>Controlli pre-utilizzo</v>
      </c>
      <c r="C56" s="30" t="str">
        <f>INDEX(Checklist!$I$8:$I$237,MATCH(A56,Checklist!$A$8:$A$237,0))</f>
        <v>DA COMPILARE</v>
      </c>
      <c r="D56" s="30" t="str">
        <f>INDEX(Checklist!$D$8:$D$237,MATCH(A56,Checklist!$A$8:$A$237,0))</f>
        <v>Sicurezza</v>
      </c>
      <c r="E56" s="30" t="str">
        <f>IF(OR(C56="NC",C56="NV"),INDEX(Catalogo!$H$8:$H$237,MATCH(A56,Catalogo!$A$8:$A$237,0)),"")</f>
        <v/>
      </c>
      <c r="F56" s="38"/>
      <c r="G56" s="38"/>
      <c r="H56" s="39"/>
      <c r="I56" s="39"/>
      <c r="J56" s="38"/>
      <c r="K56" s="38"/>
      <c r="L56" s="38"/>
      <c r="M56" s="39"/>
      <c r="N56" s="38"/>
      <c r="O56" s="30" t="str">
        <f>IF(NOT(OR(C56="NC",C56="NV")),IF(COUNTA(F56:N56)=0,"NON RICHIESTA","VERIFICARE COLLEGAMENTO"),IF(J56="Chiusa",IF(AND(F56&lt;&gt;"",G56&lt;&gt;"",ISNUMBER(H56),ISNUMBER(I56),K56&lt;&gt;"",L56&lt;&gt;"",ISNUMBER(M56),N56="C",H56&gt;0,I56&gt;=H56,M56&gt;=H56,M56&gt;=INDEX(Checklist!$G$8:$G$237,MATCH(A56,Checklist!$A$8:$A$237,0)),H56&lt;=Anagrafica!$K$8,M56&lt;=Anagrafica!$K$8),"CHIUSA VERIFICATA","CHIUSURA INCOMPLETA"),IF(OR(F56="",G56="",H56="",I56="",J56=""),"DA COMPLETARE",IF(OR(NOT(ISNUMBER(H56)),NOT(ISNUMBER(I56)),H56&lt;=0,I56&lt;H56,H56&gt;Anagrafica!$K$8),"DATI NON VALIDI","APERTA"))))</f>
        <v>NON RICHIESTA</v>
      </c>
      <c r="P56" s="30" t="str">
        <f>IF(NOT(OR(C56="NC",C56="NV")),"",IF(O56="CHIUSA VERIFICATA","CHIUSA",IF(I56="","TERMINE MANCANTE",IF(NOT(ISNUMBER(I56)),"DATA NON VALIDA",IF(I56&lt;Anagrafica!$K$8,"SCADUTA",IF(I56=Anagrafica!$K$8,"SCADENZA OGGI",IF(I56-Anagrafica!$K$8&lt;=Anagrafica!$K$11,"IN SCADENZA","PIANIFICATA")))))))</f>
        <v/>
      </c>
      <c r="Q56" s="57" t="str">
        <f>IF(AND(OR(C56="NC",C56="NV"),ISNUMBER(I56),O56&lt;&gt;"CHIUSA VERIFICATA"),I56-Anagrafica!$K$8,"")</f>
        <v/>
      </c>
      <c r="R56" s="1"/>
    </row>
    <row r="57" spans="1:18" ht="79.95" customHeight="1">
      <c r="A57" s="49" t="s">
        <v>325</v>
      </c>
      <c r="B57" s="30" t="str">
        <f>INDEX(Checklist!$B$8:$B$237,MATCH(A57,Checklist!$A$8:$A$237,0))</f>
        <v>Controlli pre-utilizzo</v>
      </c>
      <c r="C57" s="30" t="str">
        <f>INDEX(Checklist!$I$8:$I$237,MATCH(A57,Checklist!$A$8:$A$237,0))</f>
        <v>DA COMPILARE</v>
      </c>
      <c r="D57" s="30" t="str">
        <f>INDEX(Checklist!$D$8:$D$237,MATCH(A57,Checklist!$A$8:$A$237,0))</f>
        <v>Sicurezza</v>
      </c>
      <c r="E57" s="30" t="str">
        <f>IF(OR(C57="NC",C57="NV"),INDEX(Catalogo!$H$8:$H$237,MATCH(A57,Catalogo!$A$8:$A$237,0)),"")</f>
        <v/>
      </c>
      <c r="F57" s="38"/>
      <c r="G57" s="38"/>
      <c r="H57" s="39"/>
      <c r="I57" s="39"/>
      <c r="J57" s="38"/>
      <c r="K57" s="38"/>
      <c r="L57" s="38"/>
      <c r="M57" s="39"/>
      <c r="N57" s="38"/>
      <c r="O57" s="30" t="str">
        <f>IF(NOT(OR(C57="NC",C57="NV")),IF(COUNTA(F57:N57)=0,"NON RICHIESTA","VERIFICARE COLLEGAMENTO"),IF(J57="Chiusa",IF(AND(F57&lt;&gt;"",G57&lt;&gt;"",ISNUMBER(H57),ISNUMBER(I57),K57&lt;&gt;"",L57&lt;&gt;"",ISNUMBER(M57),N57="C",H57&gt;0,I57&gt;=H57,M57&gt;=H57,M57&gt;=INDEX(Checklist!$G$8:$G$237,MATCH(A57,Checklist!$A$8:$A$237,0)),H57&lt;=Anagrafica!$K$8,M57&lt;=Anagrafica!$K$8),"CHIUSA VERIFICATA","CHIUSURA INCOMPLETA"),IF(OR(F57="",G57="",H57="",I57="",J57=""),"DA COMPLETARE",IF(OR(NOT(ISNUMBER(H57)),NOT(ISNUMBER(I57)),H57&lt;=0,I57&lt;H57,H57&gt;Anagrafica!$K$8),"DATI NON VALIDI","APERTA"))))</f>
        <v>NON RICHIESTA</v>
      </c>
      <c r="P57" s="30" t="str">
        <f>IF(NOT(OR(C57="NC",C57="NV")),"",IF(O57="CHIUSA VERIFICATA","CHIUSA",IF(I57="","TERMINE MANCANTE",IF(NOT(ISNUMBER(I57)),"DATA NON VALIDA",IF(I57&lt;Anagrafica!$K$8,"SCADUTA",IF(I57=Anagrafica!$K$8,"SCADENZA OGGI",IF(I57-Anagrafica!$K$8&lt;=Anagrafica!$K$11,"IN SCADENZA","PIANIFICATA")))))))</f>
        <v/>
      </c>
      <c r="Q57" s="57" t="str">
        <f>IF(AND(OR(C57="NC",C57="NV"),ISNUMBER(I57),O57&lt;&gt;"CHIUSA VERIFICATA"),I57-Anagrafica!$K$8,"")</f>
        <v/>
      </c>
      <c r="R57" s="1"/>
    </row>
    <row r="58" spans="1:18" ht="79.95" customHeight="1">
      <c r="A58" s="49" t="s">
        <v>327</v>
      </c>
      <c r="B58" s="30" t="str">
        <f>INDEX(Checklist!$B$8:$B$237,MATCH(A58,Checklist!$A$8:$A$237,0))</f>
        <v>Controlli pre-utilizzo</v>
      </c>
      <c r="C58" s="30" t="str">
        <f>INDEX(Checklist!$I$8:$I$237,MATCH(A58,Checklist!$A$8:$A$237,0))</f>
        <v>DA COMPILARE</v>
      </c>
      <c r="D58" s="30" t="str">
        <f>INDEX(Checklist!$D$8:$D$237,MATCH(A58,Checklist!$A$8:$A$237,0))</f>
        <v>Sicurezza</v>
      </c>
      <c r="E58" s="30" t="str">
        <f>IF(OR(C58="NC",C58="NV"),INDEX(Catalogo!$H$8:$H$237,MATCH(A58,Catalogo!$A$8:$A$237,0)),"")</f>
        <v/>
      </c>
      <c r="F58" s="38"/>
      <c r="G58" s="38"/>
      <c r="H58" s="39"/>
      <c r="I58" s="39"/>
      <c r="J58" s="38"/>
      <c r="K58" s="38"/>
      <c r="L58" s="38"/>
      <c r="M58" s="39"/>
      <c r="N58" s="38"/>
      <c r="O58" s="30" t="str">
        <f>IF(NOT(OR(C58="NC",C58="NV")),IF(COUNTA(F58:N58)=0,"NON RICHIESTA","VERIFICARE COLLEGAMENTO"),IF(J58="Chiusa",IF(AND(F58&lt;&gt;"",G58&lt;&gt;"",ISNUMBER(H58),ISNUMBER(I58),K58&lt;&gt;"",L58&lt;&gt;"",ISNUMBER(M58),N58="C",H58&gt;0,I58&gt;=H58,M58&gt;=H58,M58&gt;=INDEX(Checklist!$G$8:$G$237,MATCH(A58,Checklist!$A$8:$A$237,0)),H58&lt;=Anagrafica!$K$8,M58&lt;=Anagrafica!$K$8),"CHIUSA VERIFICATA","CHIUSURA INCOMPLETA"),IF(OR(F58="",G58="",H58="",I58="",J58=""),"DA COMPLETARE",IF(OR(NOT(ISNUMBER(H58)),NOT(ISNUMBER(I58)),H58&lt;=0,I58&lt;H58,H58&gt;Anagrafica!$K$8),"DATI NON VALIDI","APERTA"))))</f>
        <v>NON RICHIESTA</v>
      </c>
      <c r="P58" s="30" t="str">
        <f>IF(NOT(OR(C58="NC",C58="NV")),"",IF(O58="CHIUSA VERIFICATA","CHIUSA",IF(I58="","TERMINE MANCANTE",IF(NOT(ISNUMBER(I58)),"DATA NON VALIDA",IF(I58&lt;Anagrafica!$K$8,"SCADUTA",IF(I58=Anagrafica!$K$8,"SCADENZA OGGI",IF(I58-Anagrafica!$K$8&lt;=Anagrafica!$K$11,"IN SCADENZA","PIANIFICATA")))))))</f>
        <v/>
      </c>
      <c r="Q58" s="57" t="str">
        <f>IF(AND(OR(C58="NC",C58="NV"),ISNUMBER(I58),O58&lt;&gt;"CHIUSA VERIFICATA"),I58-Anagrafica!$K$8,"")</f>
        <v/>
      </c>
      <c r="R58" s="1"/>
    </row>
    <row r="59" spans="1:18" ht="79.95" customHeight="1">
      <c r="A59" s="49" t="s">
        <v>329</v>
      </c>
      <c r="B59" s="30" t="str">
        <f>INDEX(Checklist!$B$8:$B$237,MATCH(A59,Checklist!$A$8:$A$237,0))</f>
        <v>Controlli pre-utilizzo</v>
      </c>
      <c r="C59" s="30" t="str">
        <f>INDEX(Checklist!$I$8:$I$237,MATCH(A59,Checklist!$A$8:$A$237,0))</f>
        <v>DA COMPILARE</v>
      </c>
      <c r="D59" s="30" t="str">
        <f>INDEX(Checklist!$D$8:$D$237,MATCH(A59,Checklist!$A$8:$A$237,0))</f>
        <v>Sicurezza</v>
      </c>
      <c r="E59" s="30" t="str">
        <f>IF(OR(C59="NC",C59="NV"),INDEX(Catalogo!$H$8:$H$237,MATCH(A59,Catalogo!$A$8:$A$237,0)),"")</f>
        <v/>
      </c>
      <c r="F59" s="38"/>
      <c r="G59" s="38"/>
      <c r="H59" s="39"/>
      <c r="I59" s="39"/>
      <c r="J59" s="38"/>
      <c r="K59" s="38"/>
      <c r="L59" s="38"/>
      <c r="M59" s="39"/>
      <c r="N59" s="38"/>
      <c r="O59" s="30" t="str">
        <f>IF(NOT(OR(C59="NC",C59="NV")),IF(COUNTA(F59:N59)=0,"NON RICHIESTA","VERIFICARE COLLEGAMENTO"),IF(J59="Chiusa",IF(AND(F59&lt;&gt;"",G59&lt;&gt;"",ISNUMBER(H59),ISNUMBER(I59),K59&lt;&gt;"",L59&lt;&gt;"",ISNUMBER(M59),N59="C",H59&gt;0,I59&gt;=H59,M59&gt;=H59,M59&gt;=INDEX(Checklist!$G$8:$G$237,MATCH(A59,Checklist!$A$8:$A$237,0)),H59&lt;=Anagrafica!$K$8,M59&lt;=Anagrafica!$K$8),"CHIUSA VERIFICATA","CHIUSURA INCOMPLETA"),IF(OR(F59="",G59="",H59="",I59="",J59=""),"DA COMPLETARE",IF(OR(NOT(ISNUMBER(H59)),NOT(ISNUMBER(I59)),H59&lt;=0,I59&lt;H59,H59&gt;Anagrafica!$K$8),"DATI NON VALIDI","APERTA"))))</f>
        <v>NON RICHIESTA</v>
      </c>
      <c r="P59" s="30" t="str">
        <f>IF(NOT(OR(C59="NC",C59="NV")),"",IF(O59="CHIUSA VERIFICATA","CHIUSA",IF(I59="","TERMINE MANCANTE",IF(NOT(ISNUMBER(I59)),"DATA NON VALIDA",IF(I59&lt;Anagrafica!$K$8,"SCADUTA",IF(I59=Anagrafica!$K$8,"SCADENZA OGGI",IF(I59-Anagrafica!$K$8&lt;=Anagrafica!$K$11,"IN SCADENZA","PIANIFICATA")))))))</f>
        <v/>
      </c>
      <c r="Q59" s="57" t="str">
        <f>IF(AND(OR(C59="NC",C59="NV"),ISNUMBER(I59),O59&lt;&gt;"CHIUSA VERIFICATA"),I59-Anagrafica!$K$8,"")</f>
        <v/>
      </c>
      <c r="R59" s="1"/>
    </row>
    <row r="60" spans="1:18" ht="79.95" customHeight="1">
      <c r="A60" s="49" t="s">
        <v>331</v>
      </c>
      <c r="B60" s="30" t="str">
        <f>INDEX(Checklist!$B$8:$B$237,MATCH(A60,Checklist!$A$8:$A$237,0))</f>
        <v>Controlli pre-utilizzo</v>
      </c>
      <c r="C60" s="30" t="str">
        <f>INDEX(Checklist!$I$8:$I$237,MATCH(A60,Checklist!$A$8:$A$237,0))</f>
        <v>DA COMPILARE</v>
      </c>
      <c r="D60" s="30" t="str">
        <f>INDEX(Checklist!$D$8:$D$237,MATCH(A60,Checklist!$A$8:$A$237,0))</f>
        <v>Sicurezza</v>
      </c>
      <c r="E60" s="30" t="str">
        <f>IF(OR(C60="NC",C60="NV"),INDEX(Catalogo!$H$8:$H$237,MATCH(A60,Catalogo!$A$8:$A$237,0)),"")</f>
        <v/>
      </c>
      <c r="F60" s="38"/>
      <c r="G60" s="38"/>
      <c r="H60" s="39"/>
      <c r="I60" s="39"/>
      <c r="J60" s="38"/>
      <c r="K60" s="38"/>
      <c r="L60" s="38"/>
      <c r="M60" s="39"/>
      <c r="N60" s="38"/>
      <c r="O60" s="30" t="str">
        <f>IF(NOT(OR(C60="NC",C60="NV")),IF(COUNTA(F60:N60)=0,"NON RICHIESTA","VERIFICARE COLLEGAMENTO"),IF(J60="Chiusa",IF(AND(F60&lt;&gt;"",G60&lt;&gt;"",ISNUMBER(H60),ISNUMBER(I60),K60&lt;&gt;"",L60&lt;&gt;"",ISNUMBER(M60),N60="C",H60&gt;0,I60&gt;=H60,M60&gt;=H60,M60&gt;=INDEX(Checklist!$G$8:$G$237,MATCH(A60,Checklist!$A$8:$A$237,0)),H60&lt;=Anagrafica!$K$8,M60&lt;=Anagrafica!$K$8),"CHIUSA VERIFICATA","CHIUSURA INCOMPLETA"),IF(OR(F60="",G60="",H60="",I60="",J60=""),"DA COMPLETARE",IF(OR(NOT(ISNUMBER(H60)),NOT(ISNUMBER(I60)),H60&lt;=0,I60&lt;H60,H60&gt;Anagrafica!$K$8),"DATI NON VALIDI","APERTA"))))</f>
        <v>NON RICHIESTA</v>
      </c>
      <c r="P60" s="30" t="str">
        <f>IF(NOT(OR(C60="NC",C60="NV")),"",IF(O60="CHIUSA VERIFICATA","CHIUSA",IF(I60="","TERMINE MANCANTE",IF(NOT(ISNUMBER(I60)),"DATA NON VALIDA",IF(I60&lt;Anagrafica!$K$8,"SCADUTA",IF(I60=Anagrafica!$K$8,"SCADENZA OGGI",IF(I60-Anagrafica!$K$8&lt;=Anagrafica!$K$11,"IN SCADENZA","PIANIFICATA")))))))</f>
        <v/>
      </c>
      <c r="Q60" s="57" t="str">
        <f>IF(AND(OR(C60="NC",C60="NV"),ISNUMBER(I60),O60&lt;&gt;"CHIUSA VERIFICATA"),I60-Anagrafica!$K$8,"")</f>
        <v/>
      </c>
      <c r="R60" s="1"/>
    </row>
    <row r="61" spans="1:18" ht="79.95" customHeight="1">
      <c r="A61" s="49" t="s">
        <v>333</v>
      </c>
      <c r="B61" s="30" t="str">
        <f>INDEX(Checklist!$B$8:$B$237,MATCH(A61,Checklist!$A$8:$A$237,0))</f>
        <v>Controlli pre-utilizzo</v>
      </c>
      <c r="C61" s="30" t="str">
        <f>INDEX(Checklist!$I$8:$I$237,MATCH(A61,Checklist!$A$8:$A$237,0))</f>
        <v>DA COMPILARE</v>
      </c>
      <c r="D61" s="30" t="str">
        <f>INDEX(Checklist!$D$8:$D$237,MATCH(A61,Checklist!$A$8:$A$237,0))</f>
        <v>Sicurezza</v>
      </c>
      <c r="E61" s="30" t="str">
        <f>IF(OR(C61="NC",C61="NV"),INDEX(Catalogo!$H$8:$H$237,MATCH(A61,Catalogo!$A$8:$A$237,0)),"")</f>
        <v/>
      </c>
      <c r="F61" s="38"/>
      <c r="G61" s="38"/>
      <c r="H61" s="39"/>
      <c r="I61" s="39"/>
      <c r="J61" s="38"/>
      <c r="K61" s="38"/>
      <c r="L61" s="38"/>
      <c r="M61" s="39"/>
      <c r="N61" s="38"/>
      <c r="O61" s="30" t="str">
        <f>IF(NOT(OR(C61="NC",C61="NV")),IF(COUNTA(F61:N61)=0,"NON RICHIESTA","VERIFICARE COLLEGAMENTO"),IF(J61="Chiusa",IF(AND(F61&lt;&gt;"",G61&lt;&gt;"",ISNUMBER(H61),ISNUMBER(I61),K61&lt;&gt;"",L61&lt;&gt;"",ISNUMBER(M61),N61="C",H61&gt;0,I61&gt;=H61,M61&gt;=H61,M61&gt;=INDEX(Checklist!$G$8:$G$237,MATCH(A61,Checklist!$A$8:$A$237,0)),H61&lt;=Anagrafica!$K$8,M61&lt;=Anagrafica!$K$8),"CHIUSA VERIFICATA","CHIUSURA INCOMPLETA"),IF(OR(F61="",G61="",H61="",I61="",J61=""),"DA COMPLETARE",IF(OR(NOT(ISNUMBER(H61)),NOT(ISNUMBER(I61)),H61&lt;=0,I61&lt;H61,H61&gt;Anagrafica!$K$8),"DATI NON VALIDI","APERTA"))))</f>
        <v>NON RICHIESTA</v>
      </c>
      <c r="P61" s="30" t="str">
        <f>IF(NOT(OR(C61="NC",C61="NV")),"",IF(O61="CHIUSA VERIFICATA","CHIUSA",IF(I61="","TERMINE MANCANTE",IF(NOT(ISNUMBER(I61)),"DATA NON VALIDA",IF(I61&lt;Anagrafica!$K$8,"SCADUTA",IF(I61=Anagrafica!$K$8,"SCADENZA OGGI",IF(I61-Anagrafica!$K$8&lt;=Anagrafica!$K$11,"IN SCADENZA","PIANIFICATA")))))))</f>
        <v/>
      </c>
      <c r="Q61" s="57" t="str">
        <f>IF(AND(OR(C61="NC",C61="NV"),ISNUMBER(I61),O61&lt;&gt;"CHIUSA VERIFICATA"),I61-Anagrafica!$K$8,"")</f>
        <v/>
      </c>
      <c r="R61" s="1"/>
    </row>
    <row r="62" spans="1:18" ht="79.95" customHeight="1">
      <c r="A62" s="49" t="s">
        <v>335</v>
      </c>
      <c r="B62" s="30" t="str">
        <f>INDEX(Checklist!$B$8:$B$237,MATCH(A62,Checklist!$A$8:$A$237,0))</f>
        <v>Controlli pre-utilizzo</v>
      </c>
      <c r="C62" s="30" t="str">
        <f>INDEX(Checklist!$I$8:$I$237,MATCH(A62,Checklist!$A$8:$A$237,0))</f>
        <v>DA COMPILARE</v>
      </c>
      <c r="D62" s="30" t="str">
        <f>INDEX(Checklist!$D$8:$D$237,MATCH(A62,Checklist!$A$8:$A$237,0))</f>
        <v>Sicurezza</v>
      </c>
      <c r="E62" s="30" t="str">
        <f>IF(OR(C62="NC",C62="NV"),INDEX(Catalogo!$H$8:$H$237,MATCH(A62,Catalogo!$A$8:$A$237,0)),"")</f>
        <v/>
      </c>
      <c r="F62" s="38"/>
      <c r="G62" s="38"/>
      <c r="H62" s="39"/>
      <c r="I62" s="39"/>
      <c r="J62" s="38"/>
      <c r="K62" s="38"/>
      <c r="L62" s="38"/>
      <c r="M62" s="39"/>
      <c r="N62" s="38"/>
      <c r="O62" s="30" t="str">
        <f>IF(NOT(OR(C62="NC",C62="NV")),IF(COUNTA(F62:N62)=0,"NON RICHIESTA","VERIFICARE COLLEGAMENTO"),IF(J62="Chiusa",IF(AND(F62&lt;&gt;"",G62&lt;&gt;"",ISNUMBER(H62),ISNUMBER(I62),K62&lt;&gt;"",L62&lt;&gt;"",ISNUMBER(M62),N62="C",H62&gt;0,I62&gt;=H62,M62&gt;=H62,M62&gt;=INDEX(Checklist!$G$8:$G$237,MATCH(A62,Checklist!$A$8:$A$237,0)),H62&lt;=Anagrafica!$K$8,M62&lt;=Anagrafica!$K$8),"CHIUSA VERIFICATA","CHIUSURA INCOMPLETA"),IF(OR(F62="",G62="",H62="",I62="",J62=""),"DA COMPLETARE",IF(OR(NOT(ISNUMBER(H62)),NOT(ISNUMBER(I62)),H62&lt;=0,I62&lt;H62,H62&gt;Anagrafica!$K$8),"DATI NON VALIDI","APERTA"))))</f>
        <v>NON RICHIESTA</v>
      </c>
      <c r="P62" s="30" t="str">
        <f>IF(NOT(OR(C62="NC",C62="NV")),"",IF(O62="CHIUSA VERIFICATA","CHIUSA",IF(I62="","TERMINE MANCANTE",IF(NOT(ISNUMBER(I62)),"DATA NON VALIDA",IF(I62&lt;Anagrafica!$K$8,"SCADUTA",IF(I62=Anagrafica!$K$8,"SCADENZA OGGI",IF(I62-Anagrafica!$K$8&lt;=Anagrafica!$K$11,"IN SCADENZA","PIANIFICATA")))))))</f>
        <v/>
      </c>
      <c r="Q62" s="57" t="str">
        <f>IF(AND(OR(C62="NC",C62="NV"),ISNUMBER(I62),O62&lt;&gt;"CHIUSA VERIFICATA"),I62-Anagrafica!$K$8,"")</f>
        <v/>
      </c>
      <c r="R62" s="1"/>
    </row>
    <row r="63" spans="1:18" ht="79.95" customHeight="1">
      <c r="A63" s="49" t="s">
        <v>337</v>
      </c>
      <c r="B63" s="30" t="str">
        <f>INDEX(Checklist!$B$8:$B$237,MATCH(A63,Checklist!$A$8:$A$237,0))</f>
        <v>Controlli pre-utilizzo</v>
      </c>
      <c r="C63" s="30" t="str">
        <f>INDEX(Checklist!$I$8:$I$237,MATCH(A63,Checklist!$A$8:$A$237,0))</f>
        <v>DA COMPILARE</v>
      </c>
      <c r="D63" s="30" t="str">
        <f>INDEX(Checklist!$D$8:$D$237,MATCH(A63,Checklist!$A$8:$A$237,0))</f>
        <v>Sicurezza</v>
      </c>
      <c r="E63" s="30" t="str">
        <f>IF(OR(C63="NC",C63="NV"),INDEX(Catalogo!$H$8:$H$237,MATCH(A63,Catalogo!$A$8:$A$237,0)),"")</f>
        <v/>
      </c>
      <c r="F63" s="38"/>
      <c r="G63" s="38"/>
      <c r="H63" s="39"/>
      <c r="I63" s="39"/>
      <c r="J63" s="38"/>
      <c r="K63" s="38"/>
      <c r="L63" s="38"/>
      <c r="M63" s="39"/>
      <c r="N63" s="38"/>
      <c r="O63" s="30" t="str">
        <f>IF(NOT(OR(C63="NC",C63="NV")),IF(COUNTA(F63:N63)=0,"NON RICHIESTA","VERIFICARE COLLEGAMENTO"),IF(J63="Chiusa",IF(AND(F63&lt;&gt;"",G63&lt;&gt;"",ISNUMBER(H63),ISNUMBER(I63),K63&lt;&gt;"",L63&lt;&gt;"",ISNUMBER(M63),N63="C",H63&gt;0,I63&gt;=H63,M63&gt;=H63,M63&gt;=INDEX(Checklist!$G$8:$G$237,MATCH(A63,Checklist!$A$8:$A$237,0)),H63&lt;=Anagrafica!$K$8,M63&lt;=Anagrafica!$K$8),"CHIUSA VERIFICATA","CHIUSURA INCOMPLETA"),IF(OR(F63="",G63="",H63="",I63="",J63=""),"DA COMPLETARE",IF(OR(NOT(ISNUMBER(H63)),NOT(ISNUMBER(I63)),H63&lt;=0,I63&lt;H63,H63&gt;Anagrafica!$K$8),"DATI NON VALIDI","APERTA"))))</f>
        <v>NON RICHIESTA</v>
      </c>
      <c r="P63" s="30" t="str">
        <f>IF(NOT(OR(C63="NC",C63="NV")),"",IF(O63="CHIUSA VERIFICATA","CHIUSA",IF(I63="","TERMINE MANCANTE",IF(NOT(ISNUMBER(I63)),"DATA NON VALIDA",IF(I63&lt;Anagrafica!$K$8,"SCADUTA",IF(I63=Anagrafica!$K$8,"SCADENZA OGGI",IF(I63-Anagrafica!$K$8&lt;=Anagrafica!$K$11,"IN SCADENZA","PIANIFICATA")))))))</f>
        <v/>
      </c>
      <c r="Q63" s="57" t="str">
        <f>IF(AND(OR(C63="NC",C63="NV"),ISNUMBER(I63),O63&lt;&gt;"CHIUSA VERIFICATA"),I63-Anagrafica!$K$8,"")</f>
        <v/>
      </c>
      <c r="R63" s="1"/>
    </row>
    <row r="64" spans="1:18" ht="79.95" customHeight="1">
      <c r="A64" s="49" t="s">
        <v>339</v>
      </c>
      <c r="B64" s="30" t="str">
        <f>INDEX(Checklist!$B$8:$B$237,MATCH(A64,Checklist!$A$8:$A$237,0))</f>
        <v>Controlli pre-utilizzo</v>
      </c>
      <c r="C64" s="30" t="str">
        <f>INDEX(Checklist!$I$8:$I$237,MATCH(A64,Checklist!$A$8:$A$237,0))</f>
        <v>DA COMPILARE</v>
      </c>
      <c r="D64" s="30" t="str">
        <f>INDEX(Checklist!$D$8:$D$237,MATCH(A64,Checklist!$A$8:$A$237,0))</f>
        <v>Sicurezza</v>
      </c>
      <c r="E64" s="30" t="str">
        <f>IF(OR(C64="NC",C64="NV"),INDEX(Catalogo!$H$8:$H$237,MATCH(A64,Catalogo!$A$8:$A$237,0)),"")</f>
        <v/>
      </c>
      <c r="F64" s="38"/>
      <c r="G64" s="38"/>
      <c r="H64" s="39"/>
      <c r="I64" s="39"/>
      <c r="J64" s="38"/>
      <c r="K64" s="38"/>
      <c r="L64" s="38"/>
      <c r="M64" s="39"/>
      <c r="N64" s="38"/>
      <c r="O64" s="30" t="str">
        <f>IF(NOT(OR(C64="NC",C64="NV")),IF(COUNTA(F64:N64)=0,"NON RICHIESTA","VERIFICARE COLLEGAMENTO"),IF(J64="Chiusa",IF(AND(F64&lt;&gt;"",G64&lt;&gt;"",ISNUMBER(H64),ISNUMBER(I64),K64&lt;&gt;"",L64&lt;&gt;"",ISNUMBER(M64),N64="C",H64&gt;0,I64&gt;=H64,M64&gt;=H64,M64&gt;=INDEX(Checklist!$G$8:$G$237,MATCH(A64,Checklist!$A$8:$A$237,0)),H64&lt;=Anagrafica!$K$8,M64&lt;=Anagrafica!$K$8),"CHIUSA VERIFICATA","CHIUSURA INCOMPLETA"),IF(OR(F64="",G64="",H64="",I64="",J64=""),"DA COMPLETARE",IF(OR(NOT(ISNUMBER(H64)),NOT(ISNUMBER(I64)),H64&lt;=0,I64&lt;H64,H64&gt;Anagrafica!$K$8),"DATI NON VALIDI","APERTA"))))</f>
        <v>NON RICHIESTA</v>
      </c>
      <c r="P64" s="30" t="str">
        <f>IF(NOT(OR(C64="NC",C64="NV")),"",IF(O64="CHIUSA VERIFICATA","CHIUSA",IF(I64="","TERMINE MANCANTE",IF(NOT(ISNUMBER(I64)),"DATA NON VALIDA",IF(I64&lt;Anagrafica!$K$8,"SCADUTA",IF(I64=Anagrafica!$K$8,"SCADENZA OGGI",IF(I64-Anagrafica!$K$8&lt;=Anagrafica!$K$11,"IN SCADENZA","PIANIFICATA")))))))</f>
        <v/>
      </c>
      <c r="Q64" s="57" t="str">
        <f>IF(AND(OR(C64="NC",C64="NV"),ISNUMBER(I64),O64&lt;&gt;"CHIUSA VERIFICATA"),I64-Anagrafica!$K$8,"")</f>
        <v/>
      </c>
      <c r="R64" s="1"/>
    </row>
    <row r="65" spans="1:18" ht="79.95" customHeight="1">
      <c r="A65" s="49" t="s">
        <v>341</v>
      </c>
      <c r="B65" s="30" t="str">
        <f>INDEX(Checklist!$B$8:$B$237,MATCH(A65,Checklist!$A$8:$A$237,0))</f>
        <v>Controlli pre-utilizzo</v>
      </c>
      <c r="C65" s="30" t="str">
        <f>INDEX(Checklist!$I$8:$I$237,MATCH(A65,Checklist!$A$8:$A$237,0))</f>
        <v>DA COMPILARE</v>
      </c>
      <c r="D65" s="30" t="str">
        <f>INDEX(Checklist!$D$8:$D$237,MATCH(A65,Checklist!$A$8:$A$237,0))</f>
        <v>Sicurezza</v>
      </c>
      <c r="E65" s="30" t="str">
        <f>IF(OR(C65="NC",C65="NV"),INDEX(Catalogo!$H$8:$H$237,MATCH(A65,Catalogo!$A$8:$A$237,0)),"")</f>
        <v/>
      </c>
      <c r="F65" s="38"/>
      <c r="G65" s="38"/>
      <c r="H65" s="39"/>
      <c r="I65" s="39"/>
      <c r="J65" s="38"/>
      <c r="K65" s="38"/>
      <c r="L65" s="38"/>
      <c r="M65" s="39"/>
      <c r="N65" s="38"/>
      <c r="O65" s="30" t="str">
        <f>IF(NOT(OR(C65="NC",C65="NV")),IF(COUNTA(F65:N65)=0,"NON RICHIESTA","VERIFICARE COLLEGAMENTO"),IF(J65="Chiusa",IF(AND(F65&lt;&gt;"",G65&lt;&gt;"",ISNUMBER(H65),ISNUMBER(I65),K65&lt;&gt;"",L65&lt;&gt;"",ISNUMBER(M65),N65="C",H65&gt;0,I65&gt;=H65,M65&gt;=H65,M65&gt;=INDEX(Checklist!$G$8:$G$237,MATCH(A65,Checklist!$A$8:$A$237,0)),H65&lt;=Anagrafica!$K$8,M65&lt;=Anagrafica!$K$8),"CHIUSA VERIFICATA","CHIUSURA INCOMPLETA"),IF(OR(F65="",G65="",H65="",I65="",J65=""),"DA COMPLETARE",IF(OR(NOT(ISNUMBER(H65)),NOT(ISNUMBER(I65)),H65&lt;=0,I65&lt;H65,H65&gt;Anagrafica!$K$8),"DATI NON VALIDI","APERTA"))))</f>
        <v>NON RICHIESTA</v>
      </c>
      <c r="P65" s="30" t="str">
        <f>IF(NOT(OR(C65="NC",C65="NV")),"",IF(O65="CHIUSA VERIFICATA","CHIUSA",IF(I65="","TERMINE MANCANTE",IF(NOT(ISNUMBER(I65)),"DATA NON VALIDA",IF(I65&lt;Anagrafica!$K$8,"SCADUTA",IF(I65=Anagrafica!$K$8,"SCADENZA OGGI",IF(I65-Anagrafica!$K$8&lt;=Anagrafica!$K$11,"IN SCADENZA","PIANIFICATA")))))))</f>
        <v/>
      </c>
      <c r="Q65" s="57" t="str">
        <f>IF(AND(OR(C65="NC",C65="NV"),ISNUMBER(I65),O65&lt;&gt;"CHIUSA VERIFICATA"),I65-Anagrafica!$K$8,"")</f>
        <v/>
      </c>
      <c r="R65" s="1"/>
    </row>
    <row r="66" spans="1:18" ht="79.95" customHeight="1">
      <c r="A66" s="49" t="s">
        <v>343</v>
      </c>
      <c r="B66" s="30" t="str">
        <f>INDEX(Checklist!$B$8:$B$237,MATCH(A66,Checklist!$A$8:$A$237,0))</f>
        <v>Controlli pre-utilizzo</v>
      </c>
      <c r="C66" s="30" t="str">
        <f>INDEX(Checklist!$I$8:$I$237,MATCH(A66,Checklist!$A$8:$A$237,0))</f>
        <v>DA COMPILARE</v>
      </c>
      <c r="D66" s="30" t="str">
        <f>INDEX(Checklist!$D$8:$D$237,MATCH(A66,Checklist!$A$8:$A$237,0))</f>
        <v>Sicurezza</v>
      </c>
      <c r="E66" s="30" t="str">
        <f>IF(OR(C66="NC",C66="NV"),INDEX(Catalogo!$H$8:$H$237,MATCH(A66,Catalogo!$A$8:$A$237,0)),"")</f>
        <v/>
      </c>
      <c r="F66" s="38"/>
      <c r="G66" s="38"/>
      <c r="H66" s="39"/>
      <c r="I66" s="39"/>
      <c r="J66" s="38"/>
      <c r="K66" s="38"/>
      <c r="L66" s="38"/>
      <c r="M66" s="39"/>
      <c r="N66" s="38"/>
      <c r="O66" s="30" t="str">
        <f>IF(NOT(OR(C66="NC",C66="NV")),IF(COUNTA(F66:N66)=0,"NON RICHIESTA","VERIFICARE COLLEGAMENTO"),IF(J66="Chiusa",IF(AND(F66&lt;&gt;"",G66&lt;&gt;"",ISNUMBER(H66),ISNUMBER(I66),K66&lt;&gt;"",L66&lt;&gt;"",ISNUMBER(M66),N66="C",H66&gt;0,I66&gt;=H66,M66&gt;=H66,M66&gt;=INDEX(Checklist!$G$8:$G$237,MATCH(A66,Checklist!$A$8:$A$237,0)),H66&lt;=Anagrafica!$K$8,M66&lt;=Anagrafica!$K$8),"CHIUSA VERIFICATA","CHIUSURA INCOMPLETA"),IF(OR(F66="",G66="",H66="",I66="",J66=""),"DA COMPLETARE",IF(OR(NOT(ISNUMBER(H66)),NOT(ISNUMBER(I66)),H66&lt;=0,I66&lt;H66,H66&gt;Anagrafica!$K$8),"DATI NON VALIDI","APERTA"))))</f>
        <v>NON RICHIESTA</v>
      </c>
      <c r="P66" s="30" t="str">
        <f>IF(NOT(OR(C66="NC",C66="NV")),"",IF(O66="CHIUSA VERIFICATA","CHIUSA",IF(I66="","TERMINE MANCANTE",IF(NOT(ISNUMBER(I66)),"DATA NON VALIDA",IF(I66&lt;Anagrafica!$K$8,"SCADUTA",IF(I66=Anagrafica!$K$8,"SCADENZA OGGI",IF(I66-Anagrafica!$K$8&lt;=Anagrafica!$K$11,"IN SCADENZA","PIANIFICATA")))))))</f>
        <v/>
      </c>
      <c r="Q66" s="57" t="str">
        <f>IF(AND(OR(C66="NC",C66="NV"),ISNUMBER(I66),O66&lt;&gt;"CHIUSA VERIFICATA"),I66-Anagrafica!$K$8,"")</f>
        <v/>
      </c>
      <c r="R66" s="1"/>
    </row>
    <row r="67" spans="1:18" ht="79.95" customHeight="1">
      <c r="A67" s="49" t="s">
        <v>345</v>
      </c>
      <c r="B67" s="30" t="str">
        <f>INDEX(Checklist!$B$8:$B$237,MATCH(A67,Checklist!$A$8:$A$237,0))</f>
        <v>Controlli pre-utilizzo</v>
      </c>
      <c r="C67" s="30" t="str">
        <f>INDEX(Checklist!$I$8:$I$237,MATCH(A67,Checklist!$A$8:$A$237,0))</f>
        <v>DA COMPILARE</v>
      </c>
      <c r="D67" s="30" t="str">
        <f>INDEX(Checklist!$D$8:$D$237,MATCH(A67,Checklist!$A$8:$A$237,0))</f>
        <v>Sicurezza</v>
      </c>
      <c r="E67" s="30" t="str">
        <f>IF(OR(C67="NC",C67="NV"),INDEX(Catalogo!$H$8:$H$237,MATCH(A67,Catalogo!$A$8:$A$237,0)),"")</f>
        <v/>
      </c>
      <c r="F67" s="38"/>
      <c r="G67" s="38"/>
      <c r="H67" s="39"/>
      <c r="I67" s="39"/>
      <c r="J67" s="38"/>
      <c r="K67" s="38"/>
      <c r="L67" s="38"/>
      <c r="M67" s="39"/>
      <c r="N67" s="38"/>
      <c r="O67" s="30" t="str">
        <f>IF(NOT(OR(C67="NC",C67="NV")),IF(COUNTA(F67:N67)=0,"NON RICHIESTA","VERIFICARE COLLEGAMENTO"),IF(J67="Chiusa",IF(AND(F67&lt;&gt;"",G67&lt;&gt;"",ISNUMBER(H67),ISNUMBER(I67),K67&lt;&gt;"",L67&lt;&gt;"",ISNUMBER(M67),N67="C",H67&gt;0,I67&gt;=H67,M67&gt;=H67,M67&gt;=INDEX(Checklist!$G$8:$G$237,MATCH(A67,Checklist!$A$8:$A$237,0)),H67&lt;=Anagrafica!$K$8,M67&lt;=Anagrafica!$K$8),"CHIUSA VERIFICATA","CHIUSURA INCOMPLETA"),IF(OR(F67="",G67="",H67="",I67="",J67=""),"DA COMPLETARE",IF(OR(NOT(ISNUMBER(H67)),NOT(ISNUMBER(I67)),H67&lt;=0,I67&lt;H67,H67&gt;Anagrafica!$K$8),"DATI NON VALIDI","APERTA"))))</f>
        <v>NON RICHIESTA</v>
      </c>
      <c r="P67" s="30" t="str">
        <f>IF(NOT(OR(C67="NC",C67="NV")),"",IF(O67="CHIUSA VERIFICATA","CHIUSA",IF(I67="","TERMINE MANCANTE",IF(NOT(ISNUMBER(I67)),"DATA NON VALIDA",IF(I67&lt;Anagrafica!$K$8,"SCADUTA",IF(I67=Anagrafica!$K$8,"SCADENZA OGGI",IF(I67-Anagrafica!$K$8&lt;=Anagrafica!$K$11,"IN SCADENZA","PIANIFICATA")))))))</f>
        <v/>
      </c>
      <c r="Q67" s="57" t="str">
        <f>IF(AND(OR(C67="NC",C67="NV"),ISNUMBER(I67),O67&lt;&gt;"CHIUSA VERIFICATA"),I67-Anagrafica!$K$8,"")</f>
        <v/>
      </c>
      <c r="R67" s="1"/>
    </row>
    <row r="68" spans="1:18" ht="79.95" customHeight="1">
      <c r="A68" s="49" t="s">
        <v>347</v>
      </c>
      <c r="B68" s="30" t="str">
        <f>INDEX(Checklist!$B$8:$B$237,MATCH(A68,Checklist!$A$8:$A$237,0))</f>
        <v>Controlli pre-utilizzo</v>
      </c>
      <c r="C68" s="30" t="str">
        <f>INDEX(Checklist!$I$8:$I$237,MATCH(A68,Checklist!$A$8:$A$237,0))</f>
        <v>DA COMPILARE</v>
      </c>
      <c r="D68" s="30" t="str">
        <f>INDEX(Checklist!$D$8:$D$237,MATCH(A68,Checklist!$A$8:$A$237,0))</f>
        <v>Sicurezza</v>
      </c>
      <c r="E68" s="30" t="str">
        <f>IF(OR(C68="NC",C68="NV"),INDEX(Catalogo!$H$8:$H$237,MATCH(A68,Catalogo!$A$8:$A$237,0)),"")</f>
        <v/>
      </c>
      <c r="F68" s="38"/>
      <c r="G68" s="38"/>
      <c r="H68" s="39"/>
      <c r="I68" s="39"/>
      <c r="J68" s="38"/>
      <c r="K68" s="38"/>
      <c r="L68" s="38"/>
      <c r="M68" s="39"/>
      <c r="N68" s="38"/>
      <c r="O68" s="30" t="str">
        <f>IF(NOT(OR(C68="NC",C68="NV")),IF(COUNTA(F68:N68)=0,"NON RICHIESTA","VERIFICARE COLLEGAMENTO"),IF(J68="Chiusa",IF(AND(F68&lt;&gt;"",G68&lt;&gt;"",ISNUMBER(H68),ISNUMBER(I68),K68&lt;&gt;"",L68&lt;&gt;"",ISNUMBER(M68),N68="C",H68&gt;0,I68&gt;=H68,M68&gt;=H68,M68&gt;=INDEX(Checklist!$G$8:$G$237,MATCH(A68,Checklist!$A$8:$A$237,0)),H68&lt;=Anagrafica!$K$8,M68&lt;=Anagrafica!$K$8),"CHIUSA VERIFICATA","CHIUSURA INCOMPLETA"),IF(OR(F68="",G68="",H68="",I68="",J68=""),"DA COMPLETARE",IF(OR(NOT(ISNUMBER(H68)),NOT(ISNUMBER(I68)),H68&lt;=0,I68&lt;H68,H68&gt;Anagrafica!$K$8),"DATI NON VALIDI","APERTA"))))</f>
        <v>NON RICHIESTA</v>
      </c>
      <c r="P68" s="30" t="str">
        <f>IF(NOT(OR(C68="NC",C68="NV")),"",IF(O68="CHIUSA VERIFICATA","CHIUSA",IF(I68="","TERMINE MANCANTE",IF(NOT(ISNUMBER(I68)),"DATA NON VALIDA",IF(I68&lt;Anagrafica!$K$8,"SCADUTA",IF(I68=Anagrafica!$K$8,"SCADENZA OGGI",IF(I68-Anagrafica!$K$8&lt;=Anagrafica!$K$11,"IN SCADENZA","PIANIFICATA")))))))</f>
        <v/>
      </c>
      <c r="Q68" s="57" t="str">
        <f>IF(AND(OR(C68="NC",C68="NV"),ISNUMBER(I68),O68&lt;&gt;"CHIUSA VERIFICATA"),I68-Anagrafica!$K$8,"")</f>
        <v/>
      </c>
      <c r="R68" s="1"/>
    </row>
    <row r="69" spans="1:18" ht="79.95" customHeight="1">
      <c r="A69" s="49" t="s">
        <v>349</v>
      </c>
      <c r="B69" s="30" t="str">
        <f>INDEX(Checklist!$B$8:$B$237,MATCH(A69,Checklist!$A$8:$A$237,0))</f>
        <v>Controlli pre-utilizzo</v>
      </c>
      <c r="C69" s="30" t="str">
        <f>INDEX(Checklist!$I$8:$I$237,MATCH(A69,Checklist!$A$8:$A$237,0))</f>
        <v>DA COMPILARE</v>
      </c>
      <c r="D69" s="30" t="str">
        <f>INDEX(Checklist!$D$8:$D$237,MATCH(A69,Checklist!$A$8:$A$237,0))</f>
        <v>Sicurezza</v>
      </c>
      <c r="E69" s="30" t="str">
        <f>IF(OR(C69="NC",C69="NV"),INDEX(Catalogo!$H$8:$H$237,MATCH(A69,Catalogo!$A$8:$A$237,0)),"")</f>
        <v/>
      </c>
      <c r="F69" s="38"/>
      <c r="G69" s="38"/>
      <c r="H69" s="39"/>
      <c r="I69" s="39"/>
      <c r="J69" s="38"/>
      <c r="K69" s="38"/>
      <c r="L69" s="38"/>
      <c r="M69" s="39"/>
      <c r="N69" s="38"/>
      <c r="O69" s="30" t="str">
        <f>IF(NOT(OR(C69="NC",C69="NV")),IF(COUNTA(F69:N69)=0,"NON RICHIESTA","VERIFICARE COLLEGAMENTO"),IF(J69="Chiusa",IF(AND(F69&lt;&gt;"",G69&lt;&gt;"",ISNUMBER(H69),ISNUMBER(I69),K69&lt;&gt;"",L69&lt;&gt;"",ISNUMBER(M69),N69="C",H69&gt;0,I69&gt;=H69,M69&gt;=H69,M69&gt;=INDEX(Checklist!$G$8:$G$237,MATCH(A69,Checklist!$A$8:$A$237,0)),H69&lt;=Anagrafica!$K$8,M69&lt;=Anagrafica!$K$8),"CHIUSA VERIFICATA","CHIUSURA INCOMPLETA"),IF(OR(F69="",G69="",H69="",I69="",J69=""),"DA COMPLETARE",IF(OR(NOT(ISNUMBER(H69)),NOT(ISNUMBER(I69)),H69&lt;=0,I69&lt;H69,H69&gt;Anagrafica!$K$8),"DATI NON VALIDI","APERTA"))))</f>
        <v>NON RICHIESTA</v>
      </c>
      <c r="P69" s="30" t="str">
        <f>IF(NOT(OR(C69="NC",C69="NV")),"",IF(O69="CHIUSA VERIFICATA","CHIUSA",IF(I69="","TERMINE MANCANTE",IF(NOT(ISNUMBER(I69)),"DATA NON VALIDA",IF(I69&lt;Anagrafica!$K$8,"SCADUTA",IF(I69=Anagrafica!$K$8,"SCADENZA OGGI",IF(I69-Anagrafica!$K$8&lt;=Anagrafica!$K$11,"IN SCADENZA","PIANIFICATA")))))))</f>
        <v/>
      </c>
      <c r="Q69" s="57" t="str">
        <f>IF(AND(OR(C69="NC",C69="NV"),ISNUMBER(I69),O69&lt;&gt;"CHIUSA VERIFICATA"),I69-Anagrafica!$K$8,"")</f>
        <v/>
      </c>
      <c r="R69" s="1"/>
    </row>
    <row r="70" spans="1:18" ht="79.95" customHeight="1">
      <c r="A70" s="49" t="s">
        <v>351</v>
      </c>
      <c r="B70" s="30" t="str">
        <f>INDEX(Checklist!$B$8:$B$237,MATCH(A70,Checklist!$A$8:$A$237,0))</f>
        <v>Controlli pre-utilizzo</v>
      </c>
      <c r="C70" s="30" t="str">
        <f>INDEX(Checklist!$I$8:$I$237,MATCH(A70,Checklist!$A$8:$A$237,0))</f>
        <v>DA COMPILARE</v>
      </c>
      <c r="D70" s="30" t="str">
        <f>INDEX(Checklist!$D$8:$D$237,MATCH(A70,Checklist!$A$8:$A$237,0))</f>
        <v>Sicurezza</v>
      </c>
      <c r="E70" s="30" t="str">
        <f>IF(OR(C70="NC",C70="NV"),INDEX(Catalogo!$H$8:$H$237,MATCH(A70,Catalogo!$A$8:$A$237,0)),"")</f>
        <v/>
      </c>
      <c r="F70" s="38"/>
      <c r="G70" s="38"/>
      <c r="H70" s="39"/>
      <c r="I70" s="39"/>
      <c r="J70" s="38"/>
      <c r="K70" s="38"/>
      <c r="L70" s="38"/>
      <c r="M70" s="39"/>
      <c r="N70" s="38"/>
      <c r="O70" s="30" t="str">
        <f>IF(NOT(OR(C70="NC",C70="NV")),IF(COUNTA(F70:N70)=0,"NON RICHIESTA","VERIFICARE COLLEGAMENTO"),IF(J70="Chiusa",IF(AND(F70&lt;&gt;"",G70&lt;&gt;"",ISNUMBER(H70),ISNUMBER(I70),K70&lt;&gt;"",L70&lt;&gt;"",ISNUMBER(M70),N70="C",H70&gt;0,I70&gt;=H70,M70&gt;=H70,M70&gt;=INDEX(Checklist!$G$8:$G$237,MATCH(A70,Checklist!$A$8:$A$237,0)),H70&lt;=Anagrafica!$K$8,M70&lt;=Anagrafica!$K$8),"CHIUSA VERIFICATA","CHIUSURA INCOMPLETA"),IF(OR(F70="",G70="",H70="",I70="",J70=""),"DA COMPLETARE",IF(OR(NOT(ISNUMBER(H70)),NOT(ISNUMBER(I70)),H70&lt;=0,I70&lt;H70,H70&gt;Anagrafica!$K$8),"DATI NON VALIDI","APERTA"))))</f>
        <v>NON RICHIESTA</v>
      </c>
      <c r="P70" s="30" t="str">
        <f>IF(NOT(OR(C70="NC",C70="NV")),"",IF(O70="CHIUSA VERIFICATA","CHIUSA",IF(I70="","TERMINE MANCANTE",IF(NOT(ISNUMBER(I70)),"DATA NON VALIDA",IF(I70&lt;Anagrafica!$K$8,"SCADUTA",IF(I70=Anagrafica!$K$8,"SCADENZA OGGI",IF(I70-Anagrafica!$K$8&lt;=Anagrafica!$K$11,"IN SCADENZA","PIANIFICATA")))))))</f>
        <v/>
      </c>
      <c r="Q70" s="57" t="str">
        <f>IF(AND(OR(C70="NC",C70="NV"),ISNUMBER(I70),O70&lt;&gt;"CHIUSA VERIFICATA"),I70-Anagrafica!$K$8,"")</f>
        <v/>
      </c>
      <c r="R70" s="1"/>
    </row>
    <row r="71" spans="1:18" ht="79.95" customHeight="1">
      <c r="A71" s="49" t="s">
        <v>353</v>
      </c>
      <c r="B71" s="30" t="str">
        <f>INDEX(Checklist!$B$8:$B$237,MATCH(A71,Checklist!$A$8:$A$237,0))</f>
        <v>Controlli pre-utilizzo</v>
      </c>
      <c r="C71" s="30" t="str">
        <f>INDEX(Checklist!$I$8:$I$237,MATCH(A71,Checklist!$A$8:$A$237,0))</f>
        <v>DA COMPILARE</v>
      </c>
      <c r="D71" s="30" t="str">
        <f>INDEX(Checklist!$D$8:$D$237,MATCH(A71,Checklist!$A$8:$A$237,0))</f>
        <v>Sicurezza</v>
      </c>
      <c r="E71" s="30" t="str">
        <f>IF(OR(C71="NC",C71="NV"),INDEX(Catalogo!$H$8:$H$237,MATCH(A71,Catalogo!$A$8:$A$237,0)),"")</f>
        <v/>
      </c>
      <c r="F71" s="38"/>
      <c r="G71" s="38"/>
      <c r="H71" s="39"/>
      <c r="I71" s="39"/>
      <c r="J71" s="38"/>
      <c r="K71" s="38"/>
      <c r="L71" s="38"/>
      <c r="M71" s="39"/>
      <c r="N71" s="38"/>
      <c r="O71" s="30" t="str">
        <f>IF(NOT(OR(C71="NC",C71="NV")),IF(COUNTA(F71:N71)=0,"NON RICHIESTA","VERIFICARE COLLEGAMENTO"),IF(J71="Chiusa",IF(AND(F71&lt;&gt;"",G71&lt;&gt;"",ISNUMBER(H71),ISNUMBER(I71),K71&lt;&gt;"",L71&lt;&gt;"",ISNUMBER(M71),N71="C",H71&gt;0,I71&gt;=H71,M71&gt;=H71,M71&gt;=INDEX(Checklist!$G$8:$G$237,MATCH(A71,Checklist!$A$8:$A$237,0)),H71&lt;=Anagrafica!$K$8,M71&lt;=Anagrafica!$K$8),"CHIUSA VERIFICATA","CHIUSURA INCOMPLETA"),IF(OR(F71="",G71="",H71="",I71="",J71=""),"DA COMPLETARE",IF(OR(NOT(ISNUMBER(H71)),NOT(ISNUMBER(I71)),H71&lt;=0,I71&lt;H71,H71&gt;Anagrafica!$K$8),"DATI NON VALIDI","APERTA"))))</f>
        <v>NON RICHIESTA</v>
      </c>
      <c r="P71" s="30" t="str">
        <f>IF(NOT(OR(C71="NC",C71="NV")),"",IF(O71="CHIUSA VERIFICATA","CHIUSA",IF(I71="","TERMINE MANCANTE",IF(NOT(ISNUMBER(I71)),"DATA NON VALIDA",IF(I71&lt;Anagrafica!$K$8,"SCADUTA",IF(I71=Anagrafica!$K$8,"SCADENZA OGGI",IF(I71-Anagrafica!$K$8&lt;=Anagrafica!$K$11,"IN SCADENZA","PIANIFICATA")))))))</f>
        <v/>
      </c>
      <c r="Q71" s="57" t="str">
        <f>IF(AND(OR(C71="NC",C71="NV"),ISNUMBER(I71),O71&lt;&gt;"CHIUSA VERIFICATA"),I71-Anagrafica!$K$8,"")</f>
        <v/>
      </c>
      <c r="R71" s="1"/>
    </row>
    <row r="72" spans="1:18" ht="79.95" customHeight="1">
      <c r="A72" s="49" t="s">
        <v>355</v>
      </c>
      <c r="B72" s="30" t="str">
        <f>INDEX(Checklist!$B$8:$B$237,MATCH(A72,Checklist!$A$8:$A$237,0))</f>
        <v>Controlli pre-utilizzo</v>
      </c>
      <c r="C72" s="30" t="str">
        <f>INDEX(Checklist!$I$8:$I$237,MATCH(A72,Checklist!$A$8:$A$237,0))</f>
        <v>DA COMPILARE</v>
      </c>
      <c r="D72" s="30" t="str">
        <f>INDEX(Checklist!$D$8:$D$237,MATCH(A72,Checklist!$A$8:$A$237,0))</f>
        <v>Sicurezza</v>
      </c>
      <c r="E72" s="30" t="str">
        <f>IF(OR(C72="NC",C72="NV"),INDEX(Catalogo!$H$8:$H$237,MATCH(A72,Catalogo!$A$8:$A$237,0)),"")</f>
        <v/>
      </c>
      <c r="F72" s="38"/>
      <c r="G72" s="38"/>
      <c r="H72" s="39"/>
      <c r="I72" s="39"/>
      <c r="J72" s="38"/>
      <c r="K72" s="38"/>
      <c r="L72" s="38"/>
      <c r="M72" s="39"/>
      <c r="N72" s="38"/>
      <c r="O72" s="30" t="str">
        <f>IF(NOT(OR(C72="NC",C72="NV")),IF(COUNTA(F72:N72)=0,"NON RICHIESTA","VERIFICARE COLLEGAMENTO"),IF(J72="Chiusa",IF(AND(F72&lt;&gt;"",G72&lt;&gt;"",ISNUMBER(H72),ISNUMBER(I72),K72&lt;&gt;"",L72&lt;&gt;"",ISNUMBER(M72),N72="C",H72&gt;0,I72&gt;=H72,M72&gt;=H72,M72&gt;=INDEX(Checklist!$G$8:$G$237,MATCH(A72,Checklist!$A$8:$A$237,0)),H72&lt;=Anagrafica!$K$8,M72&lt;=Anagrafica!$K$8),"CHIUSA VERIFICATA","CHIUSURA INCOMPLETA"),IF(OR(F72="",G72="",H72="",I72="",J72=""),"DA COMPLETARE",IF(OR(NOT(ISNUMBER(H72)),NOT(ISNUMBER(I72)),H72&lt;=0,I72&lt;H72,H72&gt;Anagrafica!$K$8),"DATI NON VALIDI","APERTA"))))</f>
        <v>NON RICHIESTA</v>
      </c>
      <c r="P72" s="30" t="str">
        <f>IF(NOT(OR(C72="NC",C72="NV")),"",IF(O72="CHIUSA VERIFICATA","CHIUSA",IF(I72="","TERMINE MANCANTE",IF(NOT(ISNUMBER(I72)),"DATA NON VALIDA",IF(I72&lt;Anagrafica!$K$8,"SCADUTA",IF(I72=Anagrafica!$K$8,"SCADENZA OGGI",IF(I72-Anagrafica!$K$8&lt;=Anagrafica!$K$11,"IN SCADENZA","PIANIFICATA")))))))</f>
        <v/>
      </c>
      <c r="Q72" s="57" t="str">
        <f>IF(AND(OR(C72="NC",C72="NV"),ISNUMBER(I72),O72&lt;&gt;"CHIUSA VERIFICATA"),I72-Anagrafica!$K$8,"")</f>
        <v/>
      </c>
      <c r="R72" s="1"/>
    </row>
    <row r="73" spans="1:18" ht="79.95" customHeight="1">
      <c r="A73" s="49" t="s">
        <v>357</v>
      </c>
      <c r="B73" s="30" t="str">
        <f>INDEX(Checklist!$B$8:$B$237,MATCH(A73,Checklist!$A$8:$A$237,0))</f>
        <v>Controlli pre-utilizzo</v>
      </c>
      <c r="C73" s="30" t="str">
        <f>INDEX(Checklist!$I$8:$I$237,MATCH(A73,Checklist!$A$8:$A$237,0))</f>
        <v>DA COMPILARE</v>
      </c>
      <c r="D73" s="30" t="str">
        <f>INDEX(Checklist!$D$8:$D$237,MATCH(A73,Checklist!$A$8:$A$237,0))</f>
        <v>Sicurezza</v>
      </c>
      <c r="E73" s="30" t="str">
        <f>IF(OR(C73="NC",C73="NV"),INDEX(Catalogo!$H$8:$H$237,MATCH(A73,Catalogo!$A$8:$A$237,0)),"")</f>
        <v/>
      </c>
      <c r="F73" s="38"/>
      <c r="G73" s="38"/>
      <c r="H73" s="39"/>
      <c r="I73" s="39"/>
      <c r="J73" s="38"/>
      <c r="K73" s="38"/>
      <c r="L73" s="38"/>
      <c r="M73" s="39"/>
      <c r="N73" s="38"/>
      <c r="O73" s="30" t="str">
        <f>IF(NOT(OR(C73="NC",C73="NV")),IF(COUNTA(F73:N73)=0,"NON RICHIESTA","VERIFICARE COLLEGAMENTO"),IF(J73="Chiusa",IF(AND(F73&lt;&gt;"",G73&lt;&gt;"",ISNUMBER(H73),ISNUMBER(I73),K73&lt;&gt;"",L73&lt;&gt;"",ISNUMBER(M73),N73="C",H73&gt;0,I73&gt;=H73,M73&gt;=H73,M73&gt;=INDEX(Checklist!$G$8:$G$237,MATCH(A73,Checklist!$A$8:$A$237,0)),H73&lt;=Anagrafica!$K$8,M73&lt;=Anagrafica!$K$8),"CHIUSA VERIFICATA","CHIUSURA INCOMPLETA"),IF(OR(F73="",G73="",H73="",I73="",J73=""),"DA COMPLETARE",IF(OR(NOT(ISNUMBER(H73)),NOT(ISNUMBER(I73)),H73&lt;=0,I73&lt;H73,H73&gt;Anagrafica!$K$8),"DATI NON VALIDI","APERTA"))))</f>
        <v>NON RICHIESTA</v>
      </c>
      <c r="P73" s="30" t="str">
        <f>IF(NOT(OR(C73="NC",C73="NV")),"",IF(O73="CHIUSA VERIFICATA","CHIUSA",IF(I73="","TERMINE MANCANTE",IF(NOT(ISNUMBER(I73)),"DATA NON VALIDA",IF(I73&lt;Anagrafica!$K$8,"SCADUTA",IF(I73=Anagrafica!$K$8,"SCADENZA OGGI",IF(I73-Anagrafica!$K$8&lt;=Anagrafica!$K$11,"IN SCADENZA","PIANIFICATA")))))))</f>
        <v/>
      </c>
      <c r="Q73" s="57" t="str">
        <f>IF(AND(OR(C73="NC",C73="NV"),ISNUMBER(I73),O73&lt;&gt;"CHIUSA VERIFICATA"),I73-Anagrafica!$K$8,"")</f>
        <v/>
      </c>
      <c r="R73" s="1"/>
    </row>
    <row r="74" spans="1:18" ht="79.95" customHeight="1">
      <c r="A74" s="49" t="s">
        <v>359</v>
      </c>
      <c r="B74" s="30" t="str">
        <f>INDEX(Checklist!$B$8:$B$237,MATCH(A74,Checklist!$A$8:$A$237,0))</f>
        <v>Controlli pre-utilizzo</v>
      </c>
      <c r="C74" s="30" t="str">
        <f>INDEX(Checklist!$I$8:$I$237,MATCH(A74,Checklist!$A$8:$A$237,0))</f>
        <v>DA COMPILARE</v>
      </c>
      <c r="D74" s="30" t="str">
        <f>INDEX(Checklist!$D$8:$D$237,MATCH(A74,Checklist!$A$8:$A$237,0))</f>
        <v>Sicurezza</v>
      </c>
      <c r="E74" s="30" t="str">
        <f>IF(OR(C74="NC",C74="NV"),INDEX(Catalogo!$H$8:$H$237,MATCH(A74,Catalogo!$A$8:$A$237,0)),"")</f>
        <v/>
      </c>
      <c r="F74" s="38"/>
      <c r="G74" s="38"/>
      <c r="H74" s="39"/>
      <c r="I74" s="39"/>
      <c r="J74" s="38"/>
      <c r="K74" s="38"/>
      <c r="L74" s="38"/>
      <c r="M74" s="39"/>
      <c r="N74" s="38"/>
      <c r="O74" s="30" t="str">
        <f>IF(NOT(OR(C74="NC",C74="NV")),IF(COUNTA(F74:N74)=0,"NON RICHIESTA","VERIFICARE COLLEGAMENTO"),IF(J74="Chiusa",IF(AND(F74&lt;&gt;"",G74&lt;&gt;"",ISNUMBER(H74),ISNUMBER(I74),K74&lt;&gt;"",L74&lt;&gt;"",ISNUMBER(M74),N74="C",H74&gt;0,I74&gt;=H74,M74&gt;=H74,M74&gt;=INDEX(Checklist!$G$8:$G$237,MATCH(A74,Checklist!$A$8:$A$237,0)),H74&lt;=Anagrafica!$K$8,M74&lt;=Anagrafica!$K$8),"CHIUSA VERIFICATA","CHIUSURA INCOMPLETA"),IF(OR(F74="",G74="",H74="",I74="",J74=""),"DA COMPLETARE",IF(OR(NOT(ISNUMBER(H74)),NOT(ISNUMBER(I74)),H74&lt;=0,I74&lt;H74,H74&gt;Anagrafica!$K$8),"DATI NON VALIDI","APERTA"))))</f>
        <v>NON RICHIESTA</v>
      </c>
      <c r="P74" s="30" t="str">
        <f>IF(NOT(OR(C74="NC",C74="NV")),"",IF(O74="CHIUSA VERIFICATA","CHIUSA",IF(I74="","TERMINE MANCANTE",IF(NOT(ISNUMBER(I74)),"DATA NON VALIDA",IF(I74&lt;Anagrafica!$K$8,"SCADUTA",IF(I74=Anagrafica!$K$8,"SCADENZA OGGI",IF(I74-Anagrafica!$K$8&lt;=Anagrafica!$K$11,"IN SCADENZA","PIANIFICATA")))))))</f>
        <v/>
      </c>
      <c r="Q74" s="57" t="str">
        <f>IF(AND(OR(C74="NC",C74="NV"),ISNUMBER(I74),O74&lt;&gt;"CHIUSA VERIFICATA"),I74-Anagrafica!$K$8,"")</f>
        <v/>
      </c>
      <c r="R74" s="1"/>
    </row>
    <row r="75" spans="1:18" ht="79.95" customHeight="1">
      <c r="A75" s="49" t="s">
        <v>361</v>
      </c>
      <c r="B75" s="30" t="str">
        <f>INDEX(Checklist!$B$8:$B$237,MATCH(A75,Checklist!$A$8:$A$237,0))</f>
        <v>Sito, appoggi e interferenze</v>
      </c>
      <c r="C75" s="30" t="str">
        <f>INDEX(Checklist!$I$8:$I$237,MATCH(A75,Checklist!$A$8:$A$237,0))</f>
        <v>DA COMPILARE</v>
      </c>
      <c r="D75" s="30" t="str">
        <f>INDEX(Checklist!$D$8:$D$237,MATCH(A75,Checklist!$A$8:$A$237,0))</f>
        <v>Sicurezza</v>
      </c>
      <c r="E75" s="30" t="str">
        <f>IF(OR(C75="NC",C75="NV"),INDEX(Catalogo!$H$8:$H$237,MATCH(A75,Catalogo!$A$8:$A$237,0)),"")</f>
        <v/>
      </c>
      <c r="F75" s="38"/>
      <c r="G75" s="38"/>
      <c r="H75" s="39"/>
      <c r="I75" s="39"/>
      <c r="J75" s="38"/>
      <c r="K75" s="38"/>
      <c r="L75" s="38"/>
      <c r="M75" s="39"/>
      <c r="N75" s="38"/>
      <c r="O75" s="30" t="str">
        <f>IF(NOT(OR(C75="NC",C75="NV")),IF(COUNTA(F75:N75)=0,"NON RICHIESTA","VERIFICARE COLLEGAMENTO"),IF(J75="Chiusa",IF(AND(F75&lt;&gt;"",G75&lt;&gt;"",ISNUMBER(H75),ISNUMBER(I75),K75&lt;&gt;"",L75&lt;&gt;"",ISNUMBER(M75),N75="C",H75&gt;0,I75&gt;=H75,M75&gt;=H75,M75&gt;=INDEX(Checklist!$G$8:$G$237,MATCH(A75,Checklist!$A$8:$A$237,0)),H75&lt;=Anagrafica!$K$8,M75&lt;=Anagrafica!$K$8),"CHIUSA VERIFICATA","CHIUSURA INCOMPLETA"),IF(OR(F75="",G75="",H75="",I75="",J75=""),"DA COMPLETARE",IF(OR(NOT(ISNUMBER(H75)),NOT(ISNUMBER(I75)),H75&lt;=0,I75&lt;H75,H75&gt;Anagrafica!$K$8),"DATI NON VALIDI","APERTA"))))</f>
        <v>NON RICHIESTA</v>
      </c>
      <c r="P75" s="30" t="str">
        <f>IF(NOT(OR(C75="NC",C75="NV")),"",IF(O75="CHIUSA VERIFICATA","CHIUSA",IF(I75="","TERMINE MANCANTE",IF(NOT(ISNUMBER(I75)),"DATA NON VALIDA",IF(I75&lt;Anagrafica!$K$8,"SCADUTA",IF(I75=Anagrafica!$K$8,"SCADENZA OGGI",IF(I75-Anagrafica!$K$8&lt;=Anagrafica!$K$11,"IN SCADENZA","PIANIFICATA")))))))</f>
        <v/>
      </c>
      <c r="Q75" s="57" t="str">
        <f>IF(AND(OR(C75="NC",C75="NV"),ISNUMBER(I75),O75&lt;&gt;"CHIUSA VERIFICATA"),I75-Anagrafica!$K$8,"")</f>
        <v/>
      </c>
      <c r="R75" s="1"/>
    </row>
    <row r="76" spans="1:18" ht="79.95" customHeight="1">
      <c r="A76" s="49" t="s">
        <v>364</v>
      </c>
      <c r="B76" s="30" t="str">
        <f>INDEX(Checklist!$B$8:$B$237,MATCH(A76,Checklist!$A$8:$A$237,0))</f>
        <v>Sito, appoggi e interferenze</v>
      </c>
      <c r="C76" s="30" t="str">
        <f>INDEX(Checklist!$I$8:$I$237,MATCH(A76,Checklist!$A$8:$A$237,0))</f>
        <v>DA COMPILARE</v>
      </c>
      <c r="D76" s="30" t="str">
        <f>INDEX(Checklist!$D$8:$D$237,MATCH(A76,Checklist!$A$8:$A$237,0))</f>
        <v>Sicurezza</v>
      </c>
      <c r="E76" s="30" t="str">
        <f>IF(OR(C76="NC",C76="NV"),INDEX(Catalogo!$H$8:$H$237,MATCH(A76,Catalogo!$A$8:$A$237,0)),"")</f>
        <v/>
      </c>
      <c r="F76" s="38"/>
      <c r="G76" s="38"/>
      <c r="H76" s="39"/>
      <c r="I76" s="39"/>
      <c r="J76" s="38"/>
      <c r="K76" s="38"/>
      <c r="L76" s="38"/>
      <c r="M76" s="39"/>
      <c r="N76" s="38"/>
      <c r="O76" s="30" t="str">
        <f>IF(NOT(OR(C76="NC",C76="NV")),IF(COUNTA(F76:N76)=0,"NON RICHIESTA","VERIFICARE COLLEGAMENTO"),IF(J76="Chiusa",IF(AND(F76&lt;&gt;"",G76&lt;&gt;"",ISNUMBER(H76),ISNUMBER(I76),K76&lt;&gt;"",L76&lt;&gt;"",ISNUMBER(M76),N76="C",H76&gt;0,I76&gt;=H76,M76&gt;=H76,M76&gt;=INDEX(Checklist!$G$8:$G$237,MATCH(A76,Checklist!$A$8:$A$237,0)),H76&lt;=Anagrafica!$K$8,M76&lt;=Anagrafica!$K$8),"CHIUSA VERIFICATA","CHIUSURA INCOMPLETA"),IF(OR(F76="",G76="",H76="",I76="",J76=""),"DA COMPLETARE",IF(OR(NOT(ISNUMBER(H76)),NOT(ISNUMBER(I76)),H76&lt;=0,I76&lt;H76,H76&gt;Anagrafica!$K$8),"DATI NON VALIDI","APERTA"))))</f>
        <v>NON RICHIESTA</v>
      </c>
      <c r="P76" s="30" t="str">
        <f>IF(NOT(OR(C76="NC",C76="NV")),"",IF(O76="CHIUSA VERIFICATA","CHIUSA",IF(I76="","TERMINE MANCANTE",IF(NOT(ISNUMBER(I76)),"DATA NON VALIDA",IF(I76&lt;Anagrafica!$K$8,"SCADUTA",IF(I76=Anagrafica!$K$8,"SCADENZA OGGI",IF(I76-Anagrafica!$K$8&lt;=Anagrafica!$K$11,"IN SCADENZA","PIANIFICATA")))))))</f>
        <v/>
      </c>
      <c r="Q76" s="57" t="str">
        <f>IF(AND(OR(C76="NC",C76="NV"),ISNUMBER(I76),O76&lt;&gt;"CHIUSA VERIFICATA"),I76-Anagrafica!$K$8,"")</f>
        <v/>
      </c>
      <c r="R76" s="1"/>
    </row>
    <row r="77" spans="1:18" ht="79.95" customHeight="1">
      <c r="A77" s="49" t="s">
        <v>366</v>
      </c>
      <c r="B77" s="30" t="str">
        <f>INDEX(Checklist!$B$8:$B$237,MATCH(A77,Checklist!$A$8:$A$237,0))</f>
        <v>Sito, appoggi e interferenze</v>
      </c>
      <c r="C77" s="30" t="str">
        <f>INDEX(Checklist!$I$8:$I$237,MATCH(A77,Checklist!$A$8:$A$237,0))</f>
        <v>DA COMPILARE</v>
      </c>
      <c r="D77" s="30" t="str">
        <f>INDEX(Checklist!$D$8:$D$237,MATCH(A77,Checklist!$A$8:$A$237,0))</f>
        <v>Sicurezza</v>
      </c>
      <c r="E77" s="30" t="str">
        <f>IF(OR(C77="NC",C77="NV"),INDEX(Catalogo!$H$8:$H$237,MATCH(A77,Catalogo!$A$8:$A$237,0)),"")</f>
        <v/>
      </c>
      <c r="F77" s="38"/>
      <c r="G77" s="38"/>
      <c r="H77" s="39"/>
      <c r="I77" s="39"/>
      <c r="J77" s="38"/>
      <c r="K77" s="38"/>
      <c r="L77" s="38"/>
      <c r="M77" s="39"/>
      <c r="N77" s="38"/>
      <c r="O77" s="30" t="str">
        <f>IF(NOT(OR(C77="NC",C77="NV")),IF(COUNTA(F77:N77)=0,"NON RICHIESTA","VERIFICARE COLLEGAMENTO"),IF(J77="Chiusa",IF(AND(F77&lt;&gt;"",G77&lt;&gt;"",ISNUMBER(H77),ISNUMBER(I77),K77&lt;&gt;"",L77&lt;&gt;"",ISNUMBER(M77),N77="C",H77&gt;0,I77&gt;=H77,M77&gt;=H77,M77&gt;=INDEX(Checklist!$G$8:$G$237,MATCH(A77,Checklist!$A$8:$A$237,0)),H77&lt;=Anagrafica!$K$8,M77&lt;=Anagrafica!$K$8),"CHIUSA VERIFICATA","CHIUSURA INCOMPLETA"),IF(OR(F77="",G77="",H77="",I77="",J77=""),"DA COMPLETARE",IF(OR(NOT(ISNUMBER(H77)),NOT(ISNUMBER(I77)),H77&lt;=0,I77&lt;H77,H77&gt;Anagrafica!$K$8),"DATI NON VALIDI","APERTA"))))</f>
        <v>NON RICHIESTA</v>
      </c>
      <c r="P77" s="30" t="str">
        <f>IF(NOT(OR(C77="NC",C77="NV")),"",IF(O77="CHIUSA VERIFICATA","CHIUSA",IF(I77="","TERMINE MANCANTE",IF(NOT(ISNUMBER(I77)),"DATA NON VALIDA",IF(I77&lt;Anagrafica!$K$8,"SCADUTA",IF(I77=Anagrafica!$K$8,"SCADENZA OGGI",IF(I77-Anagrafica!$K$8&lt;=Anagrafica!$K$11,"IN SCADENZA","PIANIFICATA")))))))</f>
        <v/>
      </c>
      <c r="Q77" s="57" t="str">
        <f>IF(AND(OR(C77="NC",C77="NV"),ISNUMBER(I77),O77&lt;&gt;"CHIUSA VERIFICATA"),I77-Anagrafica!$K$8,"")</f>
        <v/>
      </c>
      <c r="R77" s="1"/>
    </row>
    <row r="78" spans="1:18" ht="79.95" customHeight="1">
      <c r="A78" s="49" t="s">
        <v>368</v>
      </c>
      <c r="B78" s="30" t="str">
        <f>INDEX(Checklist!$B$8:$B$237,MATCH(A78,Checklist!$A$8:$A$237,0))</f>
        <v>Sito, appoggi e interferenze</v>
      </c>
      <c r="C78" s="30" t="str">
        <f>INDEX(Checklist!$I$8:$I$237,MATCH(A78,Checklist!$A$8:$A$237,0))</f>
        <v>DA COMPILARE</v>
      </c>
      <c r="D78" s="30" t="str">
        <f>INDEX(Checklist!$D$8:$D$237,MATCH(A78,Checklist!$A$8:$A$237,0))</f>
        <v>Sicurezza</v>
      </c>
      <c r="E78" s="30" t="str">
        <f>IF(OR(C78="NC",C78="NV"),INDEX(Catalogo!$H$8:$H$237,MATCH(A78,Catalogo!$A$8:$A$237,0)),"")</f>
        <v/>
      </c>
      <c r="F78" s="38"/>
      <c r="G78" s="38"/>
      <c r="H78" s="39"/>
      <c r="I78" s="39"/>
      <c r="J78" s="38"/>
      <c r="K78" s="38"/>
      <c r="L78" s="38"/>
      <c r="M78" s="39"/>
      <c r="N78" s="38"/>
      <c r="O78" s="30" t="str">
        <f>IF(NOT(OR(C78="NC",C78="NV")),IF(COUNTA(F78:N78)=0,"NON RICHIESTA","VERIFICARE COLLEGAMENTO"),IF(J78="Chiusa",IF(AND(F78&lt;&gt;"",G78&lt;&gt;"",ISNUMBER(H78),ISNUMBER(I78),K78&lt;&gt;"",L78&lt;&gt;"",ISNUMBER(M78),N78="C",H78&gt;0,I78&gt;=H78,M78&gt;=H78,M78&gt;=INDEX(Checklist!$G$8:$G$237,MATCH(A78,Checklist!$A$8:$A$237,0)),H78&lt;=Anagrafica!$K$8,M78&lt;=Anagrafica!$K$8),"CHIUSA VERIFICATA","CHIUSURA INCOMPLETA"),IF(OR(F78="",G78="",H78="",I78="",J78=""),"DA COMPLETARE",IF(OR(NOT(ISNUMBER(H78)),NOT(ISNUMBER(I78)),H78&lt;=0,I78&lt;H78,H78&gt;Anagrafica!$K$8),"DATI NON VALIDI","APERTA"))))</f>
        <v>NON RICHIESTA</v>
      </c>
      <c r="P78" s="30" t="str">
        <f>IF(NOT(OR(C78="NC",C78="NV")),"",IF(O78="CHIUSA VERIFICATA","CHIUSA",IF(I78="","TERMINE MANCANTE",IF(NOT(ISNUMBER(I78)),"DATA NON VALIDA",IF(I78&lt;Anagrafica!$K$8,"SCADUTA",IF(I78=Anagrafica!$K$8,"SCADENZA OGGI",IF(I78-Anagrafica!$K$8&lt;=Anagrafica!$K$11,"IN SCADENZA","PIANIFICATA")))))))</f>
        <v/>
      </c>
      <c r="Q78" s="57" t="str">
        <f>IF(AND(OR(C78="NC",C78="NV"),ISNUMBER(I78),O78&lt;&gt;"CHIUSA VERIFICATA"),I78-Anagrafica!$K$8,"")</f>
        <v/>
      </c>
      <c r="R78" s="1"/>
    </row>
    <row r="79" spans="1:18" ht="79.95" customHeight="1">
      <c r="A79" s="49" t="s">
        <v>370</v>
      </c>
      <c r="B79" s="30" t="str">
        <f>INDEX(Checklist!$B$8:$B$237,MATCH(A79,Checklist!$A$8:$A$237,0))</f>
        <v>Sito, appoggi e interferenze</v>
      </c>
      <c r="C79" s="30" t="str">
        <f>INDEX(Checklist!$I$8:$I$237,MATCH(A79,Checklist!$A$8:$A$237,0))</f>
        <v>DA COMPILARE</v>
      </c>
      <c r="D79" s="30" t="str">
        <f>INDEX(Checklist!$D$8:$D$237,MATCH(A79,Checklist!$A$8:$A$237,0))</f>
        <v>Sicurezza</v>
      </c>
      <c r="E79" s="30" t="str">
        <f>IF(OR(C79="NC",C79="NV"),INDEX(Catalogo!$H$8:$H$237,MATCH(A79,Catalogo!$A$8:$A$237,0)),"")</f>
        <v/>
      </c>
      <c r="F79" s="38"/>
      <c r="G79" s="38"/>
      <c r="H79" s="39"/>
      <c r="I79" s="39"/>
      <c r="J79" s="38"/>
      <c r="K79" s="38"/>
      <c r="L79" s="38"/>
      <c r="M79" s="39"/>
      <c r="N79" s="38"/>
      <c r="O79" s="30" t="str">
        <f>IF(NOT(OR(C79="NC",C79="NV")),IF(COUNTA(F79:N79)=0,"NON RICHIESTA","VERIFICARE COLLEGAMENTO"),IF(J79="Chiusa",IF(AND(F79&lt;&gt;"",G79&lt;&gt;"",ISNUMBER(H79),ISNUMBER(I79),K79&lt;&gt;"",L79&lt;&gt;"",ISNUMBER(M79),N79="C",H79&gt;0,I79&gt;=H79,M79&gt;=H79,M79&gt;=INDEX(Checklist!$G$8:$G$237,MATCH(A79,Checklist!$A$8:$A$237,0)),H79&lt;=Anagrafica!$K$8,M79&lt;=Anagrafica!$K$8),"CHIUSA VERIFICATA","CHIUSURA INCOMPLETA"),IF(OR(F79="",G79="",H79="",I79="",J79=""),"DA COMPLETARE",IF(OR(NOT(ISNUMBER(H79)),NOT(ISNUMBER(I79)),H79&lt;=0,I79&lt;H79,H79&gt;Anagrafica!$K$8),"DATI NON VALIDI","APERTA"))))</f>
        <v>NON RICHIESTA</v>
      </c>
      <c r="P79" s="30" t="str">
        <f>IF(NOT(OR(C79="NC",C79="NV")),"",IF(O79="CHIUSA VERIFICATA","CHIUSA",IF(I79="","TERMINE MANCANTE",IF(NOT(ISNUMBER(I79)),"DATA NON VALIDA",IF(I79&lt;Anagrafica!$K$8,"SCADUTA",IF(I79=Anagrafica!$K$8,"SCADENZA OGGI",IF(I79-Anagrafica!$K$8&lt;=Anagrafica!$K$11,"IN SCADENZA","PIANIFICATA")))))))</f>
        <v/>
      </c>
      <c r="Q79" s="57" t="str">
        <f>IF(AND(OR(C79="NC",C79="NV"),ISNUMBER(I79),O79&lt;&gt;"CHIUSA VERIFICATA"),I79-Anagrafica!$K$8,"")</f>
        <v/>
      </c>
      <c r="R79" s="1"/>
    </row>
    <row r="80" spans="1:18" ht="79.95" customHeight="1">
      <c r="A80" s="49" t="s">
        <v>372</v>
      </c>
      <c r="B80" s="30" t="str">
        <f>INDEX(Checklist!$B$8:$B$237,MATCH(A80,Checklist!$A$8:$A$237,0))</f>
        <v>Sito, appoggi e interferenze</v>
      </c>
      <c r="C80" s="30" t="str">
        <f>INDEX(Checklist!$I$8:$I$237,MATCH(A80,Checklist!$A$8:$A$237,0))</f>
        <v>DA COMPILARE</v>
      </c>
      <c r="D80" s="30" t="str">
        <f>INDEX(Checklist!$D$8:$D$237,MATCH(A80,Checklist!$A$8:$A$237,0))</f>
        <v>Sicurezza</v>
      </c>
      <c r="E80" s="30" t="str">
        <f>IF(OR(C80="NC",C80="NV"),INDEX(Catalogo!$H$8:$H$237,MATCH(A80,Catalogo!$A$8:$A$237,0)),"")</f>
        <v/>
      </c>
      <c r="F80" s="38"/>
      <c r="G80" s="38"/>
      <c r="H80" s="39"/>
      <c r="I80" s="39"/>
      <c r="J80" s="38"/>
      <c r="K80" s="38"/>
      <c r="L80" s="38"/>
      <c r="M80" s="39"/>
      <c r="N80" s="38"/>
      <c r="O80" s="30" t="str">
        <f>IF(NOT(OR(C80="NC",C80="NV")),IF(COUNTA(F80:N80)=0,"NON RICHIESTA","VERIFICARE COLLEGAMENTO"),IF(J80="Chiusa",IF(AND(F80&lt;&gt;"",G80&lt;&gt;"",ISNUMBER(H80),ISNUMBER(I80),K80&lt;&gt;"",L80&lt;&gt;"",ISNUMBER(M80),N80="C",H80&gt;0,I80&gt;=H80,M80&gt;=H80,M80&gt;=INDEX(Checklist!$G$8:$G$237,MATCH(A80,Checklist!$A$8:$A$237,0)),H80&lt;=Anagrafica!$K$8,M80&lt;=Anagrafica!$K$8),"CHIUSA VERIFICATA","CHIUSURA INCOMPLETA"),IF(OR(F80="",G80="",H80="",I80="",J80=""),"DA COMPLETARE",IF(OR(NOT(ISNUMBER(H80)),NOT(ISNUMBER(I80)),H80&lt;=0,I80&lt;H80,H80&gt;Anagrafica!$K$8),"DATI NON VALIDI","APERTA"))))</f>
        <v>NON RICHIESTA</v>
      </c>
      <c r="P80" s="30" t="str">
        <f>IF(NOT(OR(C80="NC",C80="NV")),"",IF(O80="CHIUSA VERIFICATA","CHIUSA",IF(I80="","TERMINE MANCANTE",IF(NOT(ISNUMBER(I80)),"DATA NON VALIDA",IF(I80&lt;Anagrafica!$K$8,"SCADUTA",IF(I80=Anagrafica!$K$8,"SCADENZA OGGI",IF(I80-Anagrafica!$K$8&lt;=Anagrafica!$K$11,"IN SCADENZA","PIANIFICATA")))))))</f>
        <v/>
      </c>
      <c r="Q80" s="57" t="str">
        <f>IF(AND(OR(C80="NC",C80="NV"),ISNUMBER(I80),O80&lt;&gt;"CHIUSA VERIFICATA"),I80-Anagrafica!$K$8,"")</f>
        <v/>
      </c>
      <c r="R80" s="1"/>
    </row>
    <row r="81" spans="1:18" ht="79.95" customHeight="1">
      <c r="A81" s="49" t="s">
        <v>374</v>
      </c>
      <c r="B81" s="30" t="str">
        <f>INDEX(Checklist!$B$8:$B$237,MATCH(A81,Checklist!$A$8:$A$237,0))</f>
        <v>Sito, appoggi e interferenze</v>
      </c>
      <c r="C81" s="30" t="str">
        <f>INDEX(Checklist!$I$8:$I$237,MATCH(A81,Checklist!$A$8:$A$237,0))</f>
        <v>DA COMPILARE</v>
      </c>
      <c r="D81" s="30" t="str">
        <f>INDEX(Checklist!$D$8:$D$237,MATCH(A81,Checklist!$A$8:$A$237,0))</f>
        <v>Sicurezza</v>
      </c>
      <c r="E81" s="30" t="str">
        <f>IF(OR(C81="NC",C81="NV"),INDEX(Catalogo!$H$8:$H$237,MATCH(A81,Catalogo!$A$8:$A$237,0)),"")</f>
        <v/>
      </c>
      <c r="F81" s="38"/>
      <c r="G81" s="38"/>
      <c r="H81" s="39"/>
      <c r="I81" s="39"/>
      <c r="J81" s="38"/>
      <c r="K81" s="38"/>
      <c r="L81" s="38"/>
      <c r="M81" s="39"/>
      <c r="N81" s="38"/>
      <c r="O81" s="30" t="str">
        <f>IF(NOT(OR(C81="NC",C81="NV")),IF(COUNTA(F81:N81)=0,"NON RICHIESTA","VERIFICARE COLLEGAMENTO"),IF(J81="Chiusa",IF(AND(F81&lt;&gt;"",G81&lt;&gt;"",ISNUMBER(H81),ISNUMBER(I81),K81&lt;&gt;"",L81&lt;&gt;"",ISNUMBER(M81),N81="C",H81&gt;0,I81&gt;=H81,M81&gt;=H81,M81&gt;=INDEX(Checklist!$G$8:$G$237,MATCH(A81,Checklist!$A$8:$A$237,0)),H81&lt;=Anagrafica!$K$8,M81&lt;=Anagrafica!$K$8),"CHIUSA VERIFICATA","CHIUSURA INCOMPLETA"),IF(OR(F81="",G81="",H81="",I81="",J81=""),"DA COMPLETARE",IF(OR(NOT(ISNUMBER(H81)),NOT(ISNUMBER(I81)),H81&lt;=0,I81&lt;H81,H81&gt;Anagrafica!$K$8),"DATI NON VALIDI","APERTA"))))</f>
        <v>NON RICHIESTA</v>
      </c>
      <c r="P81" s="30" t="str">
        <f>IF(NOT(OR(C81="NC",C81="NV")),"",IF(O81="CHIUSA VERIFICATA","CHIUSA",IF(I81="","TERMINE MANCANTE",IF(NOT(ISNUMBER(I81)),"DATA NON VALIDA",IF(I81&lt;Anagrafica!$K$8,"SCADUTA",IF(I81=Anagrafica!$K$8,"SCADENZA OGGI",IF(I81-Anagrafica!$K$8&lt;=Anagrafica!$K$11,"IN SCADENZA","PIANIFICATA")))))))</f>
        <v/>
      </c>
      <c r="Q81" s="57" t="str">
        <f>IF(AND(OR(C81="NC",C81="NV"),ISNUMBER(I81),O81&lt;&gt;"CHIUSA VERIFICATA"),I81-Anagrafica!$K$8,"")</f>
        <v/>
      </c>
      <c r="R81" s="1"/>
    </row>
    <row r="82" spans="1:18" ht="79.95" customHeight="1">
      <c r="A82" s="49" t="s">
        <v>376</v>
      </c>
      <c r="B82" s="30" t="str">
        <f>INDEX(Checklist!$B$8:$B$237,MATCH(A82,Checklist!$A$8:$A$237,0))</f>
        <v>Sito, appoggi e interferenze</v>
      </c>
      <c r="C82" s="30" t="str">
        <f>INDEX(Checklist!$I$8:$I$237,MATCH(A82,Checklist!$A$8:$A$237,0))</f>
        <v>DA COMPILARE</v>
      </c>
      <c r="D82" s="30" t="str">
        <f>INDEX(Checklist!$D$8:$D$237,MATCH(A82,Checklist!$A$8:$A$237,0))</f>
        <v>Sicurezza</v>
      </c>
      <c r="E82" s="30" t="str">
        <f>IF(OR(C82="NC",C82="NV"),INDEX(Catalogo!$H$8:$H$237,MATCH(A82,Catalogo!$A$8:$A$237,0)),"")</f>
        <v/>
      </c>
      <c r="F82" s="38"/>
      <c r="G82" s="38"/>
      <c r="H82" s="39"/>
      <c r="I82" s="39"/>
      <c r="J82" s="38"/>
      <c r="K82" s="38"/>
      <c r="L82" s="38"/>
      <c r="M82" s="39"/>
      <c r="N82" s="38"/>
      <c r="O82" s="30" t="str">
        <f>IF(NOT(OR(C82="NC",C82="NV")),IF(COUNTA(F82:N82)=0,"NON RICHIESTA","VERIFICARE COLLEGAMENTO"),IF(J82="Chiusa",IF(AND(F82&lt;&gt;"",G82&lt;&gt;"",ISNUMBER(H82),ISNUMBER(I82),K82&lt;&gt;"",L82&lt;&gt;"",ISNUMBER(M82),N82="C",H82&gt;0,I82&gt;=H82,M82&gt;=H82,M82&gt;=INDEX(Checklist!$G$8:$G$237,MATCH(A82,Checklist!$A$8:$A$237,0)),H82&lt;=Anagrafica!$K$8,M82&lt;=Anagrafica!$K$8),"CHIUSA VERIFICATA","CHIUSURA INCOMPLETA"),IF(OR(F82="",G82="",H82="",I82="",J82=""),"DA COMPLETARE",IF(OR(NOT(ISNUMBER(H82)),NOT(ISNUMBER(I82)),H82&lt;=0,I82&lt;H82,H82&gt;Anagrafica!$K$8),"DATI NON VALIDI","APERTA"))))</f>
        <v>NON RICHIESTA</v>
      </c>
      <c r="P82" s="30" t="str">
        <f>IF(NOT(OR(C82="NC",C82="NV")),"",IF(O82="CHIUSA VERIFICATA","CHIUSA",IF(I82="","TERMINE MANCANTE",IF(NOT(ISNUMBER(I82)),"DATA NON VALIDA",IF(I82&lt;Anagrafica!$K$8,"SCADUTA",IF(I82=Anagrafica!$K$8,"SCADENZA OGGI",IF(I82-Anagrafica!$K$8&lt;=Anagrafica!$K$11,"IN SCADENZA","PIANIFICATA")))))))</f>
        <v/>
      </c>
      <c r="Q82" s="57" t="str">
        <f>IF(AND(OR(C82="NC",C82="NV"),ISNUMBER(I82),O82&lt;&gt;"CHIUSA VERIFICATA"),I82-Anagrafica!$K$8,"")</f>
        <v/>
      </c>
      <c r="R82" s="1"/>
    </row>
    <row r="83" spans="1:18" ht="79.95" customHeight="1">
      <c r="A83" s="49" t="s">
        <v>378</v>
      </c>
      <c r="B83" s="30" t="str">
        <f>INDEX(Checklist!$B$8:$B$237,MATCH(A83,Checklist!$A$8:$A$237,0))</f>
        <v>Sito, appoggi e interferenze</v>
      </c>
      <c r="C83" s="30" t="str">
        <f>INDEX(Checklist!$I$8:$I$237,MATCH(A83,Checklist!$A$8:$A$237,0))</f>
        <v>DA COMPILARE</v>
      </c>
      <c r="D83" s="30" t="str">
        <f>INDEX(Checklist!$D$8:$D$237,MATCH(A83,Checklist!$A$8:$A$237,0))</f>
        <v>Sicurezza</v>
      </c>
      <c r="E83" s="30" t="str">
        <f>IF(OR(C83="NC",C83="NV"),INDEX(Catalogo!$H$8:$H$237,MATCH(A83,Catalogo!$A$8:$A$237,0)),"")</f>
        <v/>
      </c>
      <c r="F83" s="38"/>
      <c r="G83" s="38"/>
      <c r="H83" s="39"/>
      <c r="I83" s="39"/>
      <c r="J83" s="38"/>
      <c r="K83" s="38"/>
      <c r="L83" s="38"/>
      <c r="M83" s="39"/>
      <c r="N83" s="38"/>
      <c r="O83" s="30" t="str">
        <f>IF(NOT(OR(C83="NC",C83="NV")),IF(COUNTA(F83:N83)=0,"NON RICHIESTA","VERIFICARE COLLEGAMENTO"),IF(J83="Chiusa",IF(AND(F83&lt;&gt;"",G83&lt;&gt;"",ISNUMBER(H83),ISNUMBER(I83),K83&lt;&gt;"",L83&lt;&gt;"",ISNUMBER(M83),N83="C",H83&gt;0,I83&gt;=H83,M83&gt;=H83,M83&gt;=INDEX(Checklist!$G$8:$G$237,MATCH(A83,Checklist!$A$8:$A$237,0)),H83&lt;=Anagrafica!$K$8,M83&lt;=Anagrafica!$K$8),"CHIUSA VERIFICATA","CHIUSURA INCOMPLETA"),IF(OR(F83="",G83="",H83="",I83="",J83=""),"DA COMPLETARE",IF(OR(NOT(ISNUMBER(H83)),NOT(ISNUMBER(I83)),H83&lt;=0,I83&lt;H83,H83&gt;Anagrafica!$K$8),"DATI NON VALIDI","APERTA"))))</f>
        <v>NON RICHIESTA</v>
      </c>
      <c r="P83" s="30" t="str">
        <f>IF(NOT(OR(C83="NC",C83="NV")),"",IF(O83="CHIUSA VERIFICATA","CHIUSA",IF(I83="","TERMINE MANCANTE",IF(NOT(ISNUMBER(I83)),"DATA NON VALIDA",IF(I83&lt;Anagrafica!$K$8,"SCADUTA",IF(I83=Anagrafica!$K$8,"SCADENZA OGGI",IF(I83-Anagrafica!$K$8&lt;=Anagrafica!$K$11,"IN SCADENZA","PIANIFICATA")))))))</f>
        <v/>
      </c>
      <c r="Q83" s="57" t="str">
        <f>IF(AND(OR(C83="NC",C83="NV"),ISNUMBER(I83),O83&lt;&gt;"CHIUSA VERIFICATA"),I83-Anagrafica!$K$8,"")</f>
        <v/>
      </c>
      <c r="R83" s="1"/>
    </row>
    <row r="84" spans="1:18" ht="79.95" customHeight="1">
      <c r="A84" s="49" t="s">
        <v>381</v>
      </c>
      <c r="B84" s="30" t="str">
        <f>INDEX(Checklist!$B$8:$B$237,MATCH(A84,Checklist!$A$8:$A$237,0))</f>
        <v>Sito, appoggi e interferenze</v>
      </c>
      <c r="C84" s="30" t="str">
        <f>INDEX(Checklist!$I$8:$I$237,MATCH(A84,Checklist!$A$8:$A$237,0))</f>
        <v>DA COMPILARE</v>
      </c>
      <c r="D84" s="30" t="str">
        <f>INDEX(Checklist!$D$8:$D$237,MATCH(A84,Checklist!$A$8:$A$237,0))</f>
        <v>Sicurezza</v>
      </c>
      <c r="E84" s="30" t="str">
        <f>IF(OR(C84="NC",C84="NV"),INDEX(Catalogo!$H$8:$H$237,MATCH(A84,Catalogo!$A$8:$A$237,0)),"")</f>
        <v/>
      </c>
      <c r="F84" s="38"/>
      <c r="G84" s="38"/>
      <c r="H84" s="39"/>
      <c r="I84" s="39"/>
      <c r="J84" s="38"/>
      <c r="K84" s="38"/>
      <c r="L84" s="38"/>
      <c r="M84" s="39"/>
      <c r="N84" s="38"/>
      <c r="O84" s="30" t="str">
        <f>IF(NOT(OR(C84="NC",C84="NV")),IF(COUNTA(F84:N84)=0,"NON RICHIESTA","VERIFICARE COLLEGAMENTO"),IF(J84="Chiusa",IF(AND(F84&lt;&gt;"",G84&lt;&gt;"",ISNUMBER(H84),ISNUMBER(I84),K84&lt;&gt;"",L84&lt;&gt;"",ISNUMBER(M84),N84="C",H84&gt;0,I84&gt;=H84,M84&gt;=H84,M84&gt;=INDEX(Checklist!$G$8:$G$237,MATCH(A84,Checklist!$A$8:$A$237,0)),H84&lt;=Anagrafica!$K$8,M84&lt;=Anagrafica!$K$8),"CHIUSA VERIFICATA","CHIUSURA INCOMPLETA"),IF(OR(F84="",G84="",H84="",I84="",J84=""),"DA COMPLETARE",IF(OR(NOT(ISNUMBER(H84)),NOT(ISNUMBER(I84)),H84&lt;=0,I84&lt;H84,H84&gt;Anagrafica!$K$8),"DATI NON VALIDI","APERTA"))))</f>
        <v>NON RICHIESTA</v>
      </c>
      <c r="P84" s="30" t="str">
        <f>IF(NOT(OR(C84="NC",C84="NV")),"",IF(O84="CHIUSA VERIFICATA","CHIUSA",IF(I84="","TERMINE MANCANTE",IF(NOT(ISNUMBER(I84)),"DATA NON VALIDA",IF(I84&lt;Anagrafica!$K$8,"SCADUTA",IF(I84=Anagrafica!$K$8,"SCADENZA OGGI",IF(I84-Anagrafica!$K$8&lt;=Anagrafica!$K$11,"IN SCADENZA","PIANIFICATA")))))))</f>
        <v/>
      </c>
      <c r="Q84" s="57" t="str">
        <f>IF(AND(OR(C84="NC",C84="NV"),ISNUMBER(I84),O84&lt;&gt;"CHIUSA VERIFICATA"),I84-Anagrafica!$K$8,"")</f>
        <v/>
      </c>
      <c r="R84" s="1"/>
    </row>
    <row r="85" spans="1:18" ht="79.95" customHeight="1">
      <c r="A85" s="49" t="s">
        <v>383</v>
      </c>
      <c r="B85" s="30" t="str">
        <f>INDEX(Checklist!$B$8:$B$237,MATCH(A85,Checklist!$A$8:$A$237,0))</f>
        <v>Sito, appoggi e interferenze</v>
      </c>
      <c r="C85" s="30" t="str">
        <f>INDEX(Checklist!$I$8:$I$237,MATCH(A85,Checklist!$A$8:$A$237,0))</f>
        <v>DA COMPILARE</v>
      </c>
      <c r="D85" s="30" t="str">
        <f>INDEX(Checklist!$D$8:$D$237,MATCH(A85,Checklist!$A$8:$A$237,0))</f>
        <v>Sicurezza</v>
      </c>
      <c r="E85" s="30" t="str">
        <f>IF(OR(C85="NC",C85="NV"),INDEX(Catalogo!$H$8:$H$237,MATCH(A85,Catalogo!$A$8:$A$237,0)),"")</f>
        <v/>
      </c>
      <c r="F85" s="38"/>
      <c r="G85" s="38"/>
      <c r="H85" s="39"/>
      <c r="I85" s="39"/>
      <c r="J85" s="38"/>
      <c r="K85" s="38"/>
      <c r="L85" s="38"/>
      <c r="M85" s="39"/>
      <c r="N85" s="38"/>
      <c r="O85" s="30" t="str">
        <f>IF(NOT(OR(C85="NC",C85="NV")),IF(COUNTA(F85:N85)=0,"NON RICHIESTA","VERIFICARE COLLEGAMENTO"),IF(J85="Chiusa",IF(AND(F85&lt;&gt;"",G85&lt;&gt;"",ISNUMBER(H85),ISNUMBER(I85),K85&lt;&gt;"",L85&lt;&gt;"",ISNUMBER(M85),N85="C",H85&gt;0,I85&gt;=H85,M85&gt;=H85,M85&gt;=INDEX(Checklist!$G$8:$G$237,MATCH(A85,Checklist!$A$8:$A$237,0)),H85&lt;=Anagrafica!$K$8,M85&lt;=Anagrafica!$K$8),"CHIUSA VERIFICATA","CHIUSURA INCOMPLETA"),IF(OR(F85="",G85="",H85="",I85="",J85=""),"DA COMPLETARE",IF(OR(NOT(ISNUMBER(H85)),NOT(ISNUMBER(I85)),H85&lt;=0,I85&lt;H85,H85&gt;Anagrafica!$K$8),"DATI NON VALIDI","APERTA"))))</f>
        <v>NON RICHIESTA</v>
      </c>
      <c r="P85" s="30" t="str">
        <f>IF(NOT(OR(C85="NC",C85="NV")),"",IF(O85="CHIUSA VERIFICATA","CHIUSA",IF(I85="","TERMINE MANCANTE",IF(NOT(ISNUMBER(I85)),"DATA NON VALIDA",IF(I85&lt;Anagrafica!$K$8,"SCADUTA",IF(I85=Anagrafica!$K$8,"SCADENZA OGGI",IF(I85-Anagrafica!$K$8&lt;=Anagrafica!$K$11,"IN SCADENZA","PIANIFICATA")))))))</f>
        <v/>
      </c>
      <c r="Q85" s="57" t="str">
        <f>IF(AND(OR(C85="NC",C85="NV"),ISNUMBER(I85),O85&lt;&gt;"CHIUSA VERIFICATA"),I85-Anagrafica!$K$8,"")</f>
        <v/>
      </c>
      <c r="R85" s="1"/>
    </row>
    <row r="86" spans="1:18" ht="79.95" customHeight="1">
      <c r="A86" s="49" t="s">
        <v>386</v>
      </c>
      <c r="B86" s="30" t="str">
        <f>INDEX(Checklist!$B$8:$B$237,MATCH(A86,Checklist!$A$8:$A$237,0))</f>
        <v>Sito, appoggi e interferenze</v>
      </c>
      <c r="C86" s="30" t="str">
        <f>INDEX(Checklist!$I$8:$I$237,MATCH(A86,Checklist!$A$8:$A$237,0))</f>
        <v>DA COMPILARE</v>
      </c>
      <c r="D86" s="30" t="str">
        <f>INDEX(Checklist!$D$8:$D$237,MATCH(A86,Checklist!$A$8:$A$237,0))</f>
        <v>Sicurezza</v>
      </c>
      <c r="E86" s="30" t="str">
        <f>IF(OR(C86="NC",C86="NV"),INDEX(Catalogo!$H$8:$H$237,MATCH(A86,Catalogo!$A$8:$A$237,0)),"")</f>
        <v/>
      </c>
      <c r="F86" s="38"/>
      <c r="G86" s="38"/>
      <c r="H86" s="39"/>
      <c r="I86" s="39"/>
      <c r="J86" s="38"/>
      <c r="K86" s="38"/>
      <c r="L86" s="38"/>
      <c r="M86" s="39"/>
      <c r="N86" s="38"/>
      <c r="O86" s="30" t="str">
        <f>IF(NOT(OR(C86="NC",C86="NV")),IF(COUNTA(F86:N86)=0,"NON RICHIESTA","VERIFICARE COLLEGAMENTO"),IF(J86="Chiusa",IF(AND(F86&lt;&gt;"",G86&lt;&gt;"",ISNUMBER(H86),ISNUMBER(I86),K86&lt;&gt;"",L86&lt;&gt;"",ISNUMBER(M86),N86="C",H86&gt;0,I86&gt;=H86,M86&gt;=H86,M86&gt;=INDEX(Checklist!$G$8:$G$237,MATCH(A86,Checklist!$A$8:$A$237,0)),H86&lt;=Anagrafica!$K$8,M86&lt;=Anagrafica!$K$8),"CHIUSA VERIFICATA","CHIUSURA INCOMPLETA"),IF(OR(F86="",G86="",H86="",I86="",J86=""),"DA COMPLETARE",IF(OR(NOT(ISNUMBER(H86)),NOT(ISNUMBER(I86)),H86&lt;=0,I86&lt;H86,H86&gt;Anagrafica!$K$8),"DATI NON VALIDI","APERTA"))))</f>
        <v>NON RICHIESTA</v>
      </c>
      <c r="P86" s="30" t="str">
        <f>IF(NOT(OR(C86="NC",C86="NV")),"",IF(O86="CHIUSA VERIFICATA","CHIUSA",IF(I86="","TERMINE MANCANTE",IF(NOT(ISNUMBER(I86)),"DATA NON VALIDA",IF(I86&lt;Anagrafica!$K$8,"SCADUTA",IF(I86=Anagrafica!$K$8,"SCADENZA OGGI",IF(I86-Anagrafica!$K$8&lt;=Anagrafica!$K$11,"IN SCADENZA","PIANIFICATA")))))))</f>
        <v/>
      </c>
      <c r="Q86" s="57" t="str">
        <f>IF(AND(OR(C86="NC",C86="NV"),ISNUMBER(I86),O86&lt;&gt;"CHIUSA VERIFICATA"),I86-Anagrafica!$K$8,"")</f>
        <v/>
      </c>
      <c r="R86" s="1"/>
    </row>
    <row r="87" spans="1:18" ht="79.95" customHeight="1">
      <c r="A87" s="49" t="s">
        <v>388</v>
      </c>
      <c r="B87" s="30" t="str">
        <f>INDEX(Checklist!$B$8:$B$237,MATCH(A87,Checklist!$A$8:$A$237,0))</f>
        <v>Piano e diagramma di portata</v>
      </c>
      <c r="C87" s="30" t="str">
        <f>INDEX(Checklist!$I$8:$I$237,MATCH(A87,Checklist!$A$8:$A$237,0))</f>
        <v>DA COMPILARE</v>
      </c>
      <c r="D87" s="30" t="str">
        <f>INDEX(Checklist!$D$8:$D$237,MATCH(A87,Checklist!$A$8:$A$237,0))</f>
        <v>Sicurezza</v>
      </c>
      <c r="E87" s="30" t="str">
        <f>IF(OR(C87="NC",C87="NV"),INDEX(Catalogo!$H$8:$H$237,MATCH(A87,Catalogo!$A$8:$A$237,0)),"")</f>
        <v/>
      </c>
      <c r="F87" s="38"/>
      <c r="G87" s="38"/>
      <c r="H87" s="39"/>
      <c r="I87" s="39"/>
      <c r="J87" s="38"/>
      <c r="K87" s="38"/>
      <c r="L87" s="38"/>
      <c r="M87" s="39"/>
      <c r="N87" s="38"/>
      <c r="O87" s="30" t="str">
        <f>IF(NOT(OR(C87="NC",C87="NV")),IF(COUNTA(F87:N87)=0,"NON RICHIESTA","VERIFICARE COLLEGAMENTO"),IF(J87="Chiusa",IF(AND(F87&lt;&gt;"",G87&lt;&gt;"",ISNUMBER(H87),ISNUMBER(I87),K87&lt;&gt;"",L87&lt;&gt;"",ISNUMBER(M87),N87="C",H87&gt;0,I87&gt;=H87,M87&gt;=H87,M87&gt;=INDEX(Checklist!$G$8:$G$237,MATCH(A87,Checklist!$A$8:$A$237,0)),H87&lt;=Anagrafica!$K$8,M87&lt;=Anagrafica!$K$8),"CHIUSA VERIFICATA","CHIUSURA INCOMPLETA"),IF(OR(F87="",G87="",H87="",I87="",J87=""),"DA COMPLETARE",IF(OR(NOT(ISNUMBER(H87)),NOT(ISNUMBER(I87)),H87&lt;=0,I87&lt;H87,H87&gt;Anagrafica!$K$8),"DATI NON VALIDI","APERTA"))))</f>
        <v>NON RICHIESTA</v>
      </c>
      <c r="P87" s="30" t="str">
        <f>IF(NOT(OR(C87="NC",C87="NV")),"",IF(O87="CHIUSA VERIFICATA","CHIUSA",IF(I87="","TERMINE MANCANTE",IF(NOT(ISNUMBER(I87)),"DATA NON VALIDA",IF(I87&lt;Anagrafica!$K$8,"SCADUTA",IF(I87=Anagrafica!$K$8,"SCADENZA OGGI",IF(I87-Anagrafica!$K$8&lt;=Anagrafica!$K$11,"IN SCADENZA","PIANIFICATA")))))))</f>
        <v/>
      </c>
      <c r="Q87" s="57" t="str">
        <f>IF(AND(OR(C87="NC",C87="NV"),ISNUMBER(I87),O87&lt;&gt;"CHIUSA VERIFICATA"),I87-Anagrafica!$K$8,"")</f>
        <v/>
      </c>
      <c r="R87" s="1"/>
    </row>
    <row r="88" spans="1:18" ht="79.95" customHeight="1">
      <c r="A88" s="49" t="s">
        <v>391</v>
      </c>
      <c r="B88" s="30" t="str">
        <f>INDEX(Checklist!$B$8:$B$237,MATCH(A88,Checklist!$A$8:$A$237,0))</f>
        <v>Piano e diagramma di portata</v>
      </c>
      <c r="C88" s="30" t="str">
        <f>INDEX(Checklist!$I$8:$I$237,MATCH(A88,Checklist!$A$8:$A$237,0))</f>
        <v>DA COMPILARE</v>
      </c>
      <c r="D88" s="30" t="str">
        <f>INDEX(Checklist!$D$8:$D$237,MATCH(A88,Checklist!$A$8:$A$237,0))</f>
        <v>Sicurezza</v>
      </c>
      <c r="E88" s="30" t="str">
        <f>IF(OR(C88="NC",C88="NV"),INDEX(Catalogo!$H$8:$H$237,MATCH(A88,Catalogo!$A$8:$A$237,0)),"")</f>
        <v/>
      </c>
      <c r="F88" s="38"/>
      <c r="G88" s="38"/>
      <c r="H88" s="39"/>
      <c r="I88" s="39"/>
      <c r="J88" s="38"/>
      <c r="K88" s="38"/>
      <c r="L88" s="38"/>
      <c r="M88" s="39"/>
      <c r="N88" s="38"/>
      <c r="O88" s="30" t="str">
        <f>IF(NOT(OR(C88="NC",C88="NV")),IF(COUNTA(F88:N88)=0,"NON RICHIESTA","VERIFICARE COLLEGAMENTO"),IF(J88="Chiusa",IF(AND(F88&lt;&gt;"",G88&lt;&gt;"",ISNUMBER(H88),ISNUMBER(I88),K88&lt;&gt;"",L88&lt;&gt;"",ISNUMBER(M88),N88="C",H88&gt;0,I88&gt;=H88,M88&gt;=H88,M88&gt;=INDEX(Checklist!$G$8:$G$237,MATCH(A88,Checklist!$A$8:$A$237,0)),H88&lt;=Anagrafica!$K$8,M88&lt;=Anagrafica!$K$8),"CHIUSA VERIFICATA","CHIUSURA INCOMPLETA"),IF(OR(F88="",G88="",H88="",I88="",J88=""),"DA COMPLETARE",IF(OR(NOT(ISNUMBER(H88)),NOT(ISNUMBER(I88)),H88&lt;=0,I88&lt;H88,H88&gt;Anagrafica!$K$8),"DATI NON VALIDI","APERTA"))))</f>
        <v>NON RICHIESTA</v>
      </c>
      <c r="P88" s="30" t="str">
        <f>IF(NOT(OR(C88="NC",C88="NV")),"",IF(O88="CHIUSA VERIFICATA","CHIUSA",IF(I88="","TERMINE MANCANTE",IF(NOT(ISNUMBER(I88)),"DATA NON VALIDA",IF(I88&lt;Anagrafica!$K$8,"SCADUTA",IF(I88=Anagrafica!$K$8,"SCADENZA OGGI",IF(I88-Anagrafica!$K$8&lt;=Anagrafica!$K$11,"IN SCADENZA","PIANIFICATA")))))))</f>
        <v/>
      </c>
      <c r="Q88" s="57" t="str">
        <f>IF(AND(OR(C88="NC",C88="NV"),ISNUMBER(I88),O88&lt;&gt;"CHIUSA VERIFICATA"),I88-Anagrafica!$K$8,"")</f>
        <v/>
      </c>
      <c r="R88" s="1"/>
    </row>
    <row r="89" spans="1:18" ht="79.95" customHeight="1">
      <c r="A89" s="49" t="s">
        <v>393</v>
      </c>
      <c r="B89" s="30" t="str">
        <f>INDEX(Checklist!$B$8:$B$237,MATCH(A89,Checklist!$A$8:$A$237,0))</f>
        <v>Piano e diagramma di portata</v>
      </c>
      <c r="C89" s="30" t="str">
        <f>INDEX(Checklist!$I$8:$I$237,MATCH(A89,Checklist!$A$8:$A$237,0))</f>
        <v>DA COMPILARE</v>
      </c>
      <c r="D89" s="30" t="str">
        <f>INDEX(Checklist!$D$8:$D$237,MATCH(A89,Checklist!$A$8:$A$237,0))</f>
        <v>Sicurezza</v>
      </c>
      <c r="E89" s="30" t="str">
        <f>IF(OR(C89="NC",C89="NV"),INDEX(Catalogo!$H$8:$H$237,MATCH(A89,Catalogo!$A$8:$A$237,0)),"")</f>
        <v/>
      </c>
      <c r="F89" s="38"/>
      <c r="G89" s="38"/>
      <c r="H89" s="39"/>
      <c r="I89" s="39"/>
      <c r="J89" s="38"/>
      <c r="K89" s="38"/>
      <c r="L89" s="38"/>
      <c r="M89" s="39"/>
      <c r="N89" s="38"/>
      <c r="O89" s="30" t="str">
        <f>IF(NOT(OR(C89="NC",C89="NV")),IF(COUNTA(F89:N89)=0,"NON RICHIESTA","VERIFICARE COLLEGAMENTO"),IF(J89="Chiusa",IF(AND(F89&lt;&gt;"",G89&lt;&gt;"",ISNUMBER(H89),ISNUMBER(I89),K89&lt;&gt;"",L89&lt;&gt;"",ISNUMBER(M89),N89="C",H89&gt;0,I89&gt;=H89,M89&gt;=H89,M89&gt;=INDEX(Checklist!$G$8:$G$237,MATCH(A89,Checklist!$A$8:$A$237,0)),H89&lt;=Anagrafica!$K$8,M89&lt;=Anagrafica!$K$8),"CHIUSA VERIFICATA","CHIUSURA INCOMPLETA"),IF(OR(F89="",G89="",H89="",I89="",J89=""),"DA COMPLETARE",IF(OR(NOT(ISNUMBER(H89)),NOT(ISNUMBER(I89)),H89&lt;=0,I89&lt;H89,H89&gt;Anagrafica!$K$8),"DATI NON VALIDI","APERTA"))))</f>
        <v>NON RICHIESTA</v>
      </c>
      <c r="P89" s="30" t="str">
        <f>IF(NOT(OR(C89="NC",C89="NV")),"",IF(O89="CHIUSA VERIFICATA","CHIUSA",IF(I89="","TERMINE MANCANTE",IF(NOT(ISNUMBER(I89)),"DATA NON VALIDA",IF(I89&lt;Anagrafica!$K$8,"SCADUTA",IF(I89=Anagrafica!$K$8,"SCADENZA OGGI",IF(I89-Anagrafica!$K$8&lt;=Anagrafica!$K$11,"IN SCADENZA","PIANIFICATA")))))))</f>
        <v/>
      </c>
      <c r="Q89" s="57" t="str">
        <f>IF(AND(OR(C89="NC",C89="NV"),ISNUMBER(I89),O89&lt;&gt;"CHIUSA VERIFICATA"),I89-Anagrafica!$K$8,"")</f>
        <v/>
      </c>
      <c r="R89" s="1"/>
    </row>
    <row r="90" spans="1:18" ht="79.95" customHeight="1">
      <c r="A90" s="49" t="s">
        <v>395</v>
      </c>
      <c r="B90" s="30" t="str">
        <f>INDEX(Checklist!$B$8:$B$237,MATCH(A90,Checklist!$A$8:$A$237,0))</f>
        <v>Piano e diagramma di portata</v>
      </c>
      <c r="C90" s="30" t="str">
        <f>INDEX(Checklist!$I$8:$I$237,MATCH(A90,Checklist!$A$8:$A$237,0))</f>
        <v>DA COMPILARE</v>
      </c>
      <c r="D90" s="30" t="str">
        <f>INDEX(Checklist!$D$8:$D$237,MATCH(A90,Checklist!$A$8:$A$237,0))</f>
        <v>Sicurezza</v>
      </c>
      <c r="E90" s="30" t="str">
        <f>IF(OR(C90="NC",C90="NV"),INDEX(Catalogo!$H$8:$H$237,MATCH(A90,Catalogo!$A$8:$A$237,0)),"")</f>
        <v/>
      </c>
      <c r="F90" s="38"/>
      <c r="G90" s="38"/>
      <c r="H90" s="39"/>
      <c r="I90" s="39"/>
      <c r="J90" s="38"/>
      <c r="K90" s="38"/>
      <c r="L90" s="38"/>
      <c r="M90" s="39"/>
      <c r="N90" s="38"/>
      <c r="O90" s="30" t="str">
        <f>IF(NOT(OR(C90="NC",C90="NV")),IF(COUNTA(F90:N90)=0,"NON RICHIESTA","VERIFICARE COLLEGAMENTO"),IF(J90="Chiusa",IF(AND(F90&lt;&gt;"",G90&lt;&gt;"",ISNUMBER(H90),ISNUMBER(I90),K90&lt;&gt;"",L90&lt;&gt;"",ISNUMBER(M90),N90="C",H90&gt;0,I90&gt;=H90,M90&gt;=H90,M90&gt;=INDEX(Checklist!$G$8:$G$237,MATCH(A90,Checklist!$A$8:$A$237,0)),H90&lt;=Anagrafica!$K$8,M90&lt;=Anagrafica!$K$8),"CHIUSA VERIFICATA","CHIUSURA INCOMPLETA"),IF(OR(F90="",G90="",H90="",I90="",J90=""),"DA COMPLETARE",IF(OR(NOT(ISNUMBER(H90)),NOT(ISNUMBER(I90)),H90&lt;=0,I90&lt;H90,H90&gt;Anagrafica!$K$8),"DATI NON VALIDI","APERTA"))))</f>
        <v>NON RICHIESTA</v>
      </c>
      <c r="P90" s="30" t="str">
        <f>IF(NOT(OR(C90="NC",C90="NV")),"",IF(O90="CHIUSA VERIFICATA","CHIUSA",IF(I90="","TERMINE MANCANTE",IF(NOT(ISNUMBER(I90)),"DATA NON VALIDA",IF(I90&lt;Anagrafica!$K$8,"SCADUTA",IF(I90=Anagrafica!$K$8,"SCADENZA OGGI",IF(I90-Anagrafica!$K$8&lt;=Anagrafica!$K$11,"IN SCADENZA","PIANIFICATA")))))))</f>
        <v/>
      </c>
      <c r="Q90" s="57" t="str">
        <f>IF(AND(OR(C90="NC",C90="NV"),ISNUMBER(I90),O90&lt;&gt;"CHIUSA VERIFICATA"),I90-Anagrafica!$K$8,"")</f>
        <v/>
      </c>
      <c r="R90" s="1"/>
    </row>
    <row r="91" spans="1:18" ht="79.95" customHeight="1">
      <c r="A91" s="49" t="s">
        <v>397</v>
      </c>
      <c r="B91" s="30" t="str">
        <f>INDEX(Checklist!$B$8:$B$237,MATCH(A91,Checklist!$A$8:$A$237,0))</f>
        <v>Piano e diagramma di portata</v>
      </c>
      <c r="C91" s="30" t="str">
        <f>INDEX(Checklist!$I$8:$I$237,MATCH(A91,Checklist!$A$8:$A$237,0))</f>
        <v>DA COMPILARE</v>
      </c>
      <c r="D91" s="30" t="str">
        <f>INDEX(Checklist!$D$8:$D$237,MATCH(A91,Checklist!$A$8:$A$237,0))</f>
        <v>Sicurezza</v>
      </c>
      <c r="E91" s="30" t="str">
        <f>IF(OR(C91="NC",C91="NV"),INDEX(Catalogo!$H$8:$H$237,MATCH(A91,Catalogo!$A$8:$A$237,0)),"")</f>
        <v/>
      </c>
      <c r="F91" s="38"/>
      <c r="G91" s="38"/>
      <c r="H91" s="39"/>
      <c r="I91" s="39"/>
      <c r="J91" s="38"/>
      <c r="K91" s="38"/>
      <c r="L91" s="38"/>
      <c r="M91" s="39"/>
      <c r="N91" s="38"/>
      <c r="O91" s="30" t="str">
        <f>IF(NOT(OR(C91="NC",C91="NV")),IF(COUNTA(F91:N91)=0,"NON RICHIESTA","VERIFICARE COLLEGAMENTO"),IF(J91="Chiusa",IF(AND(F91&lt;&gt;"",G91&lt;&gt;"",ISNUMBER(H91),ISNUMBER(I91),K91&lt;&gt;"",L91&lt;&gt;"",ISNUMBER(M91),N91="C",H91&gt;0,I91&gt;=H91,M91&gt;=H91,M91&gt;=INDEX(Checklist!$G$8:$G$237,MATCH(A91,Checklist!$A$8:$A$237,0)),H91&lt;=Anagrafica!$K$8,M91&lt;=Anagrafica!$K$8),"CHIUSA VERIFICATA","CHIUSURA INCOMPLETA"),IF(OR(F91="",G91="",H91="",I91="",J91=""),"DA COMPLETARE",IF(OR(NOT(ISNUMBER(H91)),NOT(ISNUMBER(I91)),H91&lt;=0,I91&lt;H91,H91&gt;Anagrafica!$K$8),"DATI NON VALIDI","APERTA"))))</f>
        <v>NON RICHIESTA</v>
      </c>
      <c r="P91" s="30" t="str">
        <f>IF(NOT(OR(C91="NC",C91="NV")),"",IF(O91="CHIUSA VERIFICATA","CHIUSA",IF(I91="","TERMINE MANCANTE",IF(NOT(ISNUMBER(I91)),"DATA NON VALIDA",IF(I91&lt;Anagrafica!$K$8,"SCADUTA",IF(I91=Anagrafica!$K$8,"SCADENZA OGGI",IF(I91-Anagrafica!$K$8&lt;=Anagrafica!$K$11,"IN SCADENZA","PIANIFICATA")))))))</f>
        <v/>
      </c>
      <c r="Q91" s="57" t="str">
        <f>IF(AND(OR(C91="NC",C91="NV"),ISNUMBER(I91),O91&lt;&gt;"CHIUSA VERIFICATA"),I91-Anagrafica!$K$8,"")</f>
        <v/>
      </c>
      <c r="R91" s="1"/>
    </row>
    <row r="92" spans="1:18" ht="79.95" customHeight="1">
      <c r="A92" s="49" t="s">
        <v>399</v>
      </c>
      <c r="B92" s="30" t="str">
        <f>INDEX(Checklist!$B$8:$B$237,MATCH(A92,Checklist!$A$8:$A$237,0))</f>
        <v>Piano e diagramma di portata</v>
      </c>
      <c r="C92" s="30" t="str">
        <f>INDEX(Checklist!$I$8:$I$237,MATCH(A92,Checklist!$A$8:$A$237,0))</f>
        <v>DA COMPILARE</v>
      </c>
      <c r="D92" s="30" t="str">
        <f>INDEX(Checklist!$D$8:$D$237,MATCH(A92,Checklist!$A$8:$A$237,0))</f>
        <v>Sicurezza</v>
      </c>
      <c r="E92" s="30" t="str">
        <f>IF(OR(C92="NC",C92="NV"),INDEX(Catalogo!$H$8:$H$237,MATCH(A92,Catalogo!$A$8:$A$237,0)),"")</f>
        <v/>
      </c>
      <c r="F92" s="38"/>
      <c r="G92" s="38"/>
      <c r="H92" s="39"/>
      <c r="I92" s="39"/>
      <c r="J92" s="38"/>
      <c r="K92" s="38"/>
      <c r="L92" s="38"/>
      <c r="M92" s="39"/>
      <c r="N92" s="38"/>
      <c r="O92" s="30" t="str">
        <f>IF(NOT(OR(C92="NC",C92="NV")),IF(COUNTA(F92:N92)=0,"NON RICHIESTA","VERIFICARE COLLEGAMENTO"),IF(J92="Chiusa",IF(AND(F92&lt;&gt;"",G92&lt;&gt;"",ISNUMBER(H92),ISNUMBER(I92),K92&lt;&gt;"",L92&lt;&gt;"",ISNUMBER(M92),N92="C",H92&gt;0,I92&gt;=H92,M92&gt;=H92,M92&gt;=INDEX(Checklist!$G$8:$G$237,MATCH(A92,Checklist!$A$8:$A$237,0)),H92&lt;=Anagrafica!$K$8,M92&lt;=Anagrafica!$K$8),"CHIUSA VERIFICATA","CHIUSURA INCOMPLETA"),IF(OR(F92="",G92="",H92="",I92="",J92=""),"DA COMPLETARE",IF(OR(NOT(ISNUMBER(H92)),NOT(ISNUMBER(I92)),H92&lt;=0,I92&lt;H92,H92&gt;Anagrafica!$K$8),"DATI NON VALIDI","APERTA"))))</f>
        <v>NON RICHIESTA</v>
      </c>
      <c r="P92" s="30" t="str">
        <f>IF(NOT(OR(C92="NC",C92="NV")),"",IF(O92="CHIUSA VERIFICATA","CHIUSA",IF(I92="","TERMINE MANCANTE",IF(NOT(ISNUMBER(I92)),"DATA NON VALIDA",IF(I92&lt;Anagrafica!$K$8,"SCADUTA",IF(I92=Anagrafica!$K$8,"SCADENZA OGGI",IF(I92-Anagrafica!$K$8&lt;=Anagrafica!$K$11,"IN SCADENZA","PIANIFICATA")))))))</f>
        <v/>
      </c>
      <c r="Q92" s="57" t="str">
        <f>IF(AND(OR(C92="NC",C92="NV"),ISNUMBER(I92),O92&lt;&gt;"CHIUSA VERIFICATA"),I92-Anagrafica!$K$8,"")</f>
        <v/>
      </c>
      <c r="R92" s="1"/>
    </row>
    <row r="93" spans="1:18" ht="79.95" customHeight="1">
      <c r="A93" s="49" t="s">
        <v>401</v>
      </c>
      <c r="B93" s="30" t="str">
        <f>INDEX(Checklist!$B$8:$B$237,MATCH(A93,Checklist!$A$8:$A$237,0))</f>
        <v>Piano e diagramma di portata</v>
      </c>
      <c r="C93" s="30" t="str">
        <f>INDEX(Checklist!$I$8:$I$237,MATCH(A93,Checklist!$A$8:$A$237,0))</f>
        <v>DA COMPILARE</v>
      </c>
      <c r="D93" s="30" t="str">
        <f>INDEX(Checklist!$D$8:$D$237,MATCH(A93,Checklist!$A$8:$A$237,0))</f>
        <v>Sicurezza</v>
      </c>
      <c r="E93" s="30" t="str">
        <f>IF(OR(C93="NC",C93="NV"),INDEX(Catalogo!$H$8:$H$237,MATCH(A93,Catalogo!$A$8:$A$237,0)),"")</f>
        <v/>
      </c>
      <c r="F93" s="38"/>
      <c r="G93" s="38"/>
      <c r="H93" s="39"/>
      <c r="I93" s="39"/>
      <c r="J93" s="38"/>
      <c r="K93" s="38"/>
      <c r="L93" s="38"/>
      <c r="M93" s="39"/>
      <c r="N93" s="38"/>
      <c r="O93" s="30" t="str">
        <f>IF(NOT(OR(C93="NC",C93="NV")),IF(COUNTA(F93:N93)=0,"NON RICHIESTA","VERIFICARE COLLEGAMENTO"),IF(J93="Chiusa",IF(AND(F93&lt;&gt;"",G93&lt;&gt;"",ISNUMBER(H93),ISNUMBER(I93),K93&lt;&gt;"",L93&lt;&gt;"",ISNUMBER(M93),N93="C",H93&gt;0,I93&gt;=H93,M93&gt;=H93,M93&gt;=INDEX(Checklist!$G$8:$G$237,MATCH(A93,Checklist!$A$8:$A$237,0)),H93&lt;=Anagrafica!$K$8,M93&lt;=Anagrafica!$K$8),"CHIUSA VERIFICATA","CHIUSURA INCOMPLETA"),IF(OR(F93="",G93="",H93="",I93="",J93=""),"DA COMPLETARE",IF(OR(NOT(ISNUMBER(H93)),NOT(ISNUMBER(I93)),H93&lt;=0,I93&lt;H93,H93&gt;Anagrafica!$K$8),"DATI NON VALIDI","APERTA"))))</f>
        <v>NON RICHIESTA</v>
      </c>
      <c r="P93" s="30" t="str">
        <f>IF(NOT(OR(C93="NC",C93="NV")),"",IF(O93="CHIUSA VERIFICATA","CHIUSA",IF(I93="","TERMINE MANCANTE",IF(NOT(ISNUMBER(I93)),"DATA NON VALIDA",IF(I93&lt;Anagrafica!$K$8,"SCADUTA",IF(I93=Anagrafica!$K$8,"SCADENZA OGGI",IF(I93-Anagrafica!$K$8&lt;=Anagrafica!$K$11,"IN SCADENZA","PIANIFICATA")))))))</f>
        <v/>
      </c>
      <c r="Q93" s="57" t="str">
        <f>IF(AND(OR(C93="NC",C93="NV"),ISNUMBER(I93),O93&lt;&gt;"CHIUSA VERIFICATA"),I93-Anagrafica!$K$8,"")</f>
        <v/>
      </c>
      <c r="R93" s="1"/>
    </row>
    <row r="94" spans="1:18" ht="79.95" customHeight="1">
      <c r="A94" s="49" t="s">
        <v>403</v>
      </c>
      <c r="B94" s="30" t="str">
        <f>INDEX(Checklist!$B$8:$B$237,MATCH(A94,Checklist!$A$8:$A$237,0))</f>
        <v>Piano e diagramma di portata</v>
      </c>
      <c r="C94" s="30" t="str">
        <f>INDEX(Checklist!$I$8:$I$237,MATCH(A94,Checklist!$A$8:$A$237,0))</f>
        <v>DA COMPILARE</v>
      </c>
      <c r="D94" s="30" t="str">
        <f>INDEX(Checklist!$D$8:$D$237,MATCH(A94,Checklist!$A$8:$A$237,0))</f>
        <v>Sicurezza</v>
      </c>
      <c r="E94" s="30" t="str">
        <f>IF(OR(C94="NC",C94="NV"),INDEX(Catalogo!$H$8:$H$237,MATCH(A94,Catalogo!$A$8:$A$237,0)),"")</f>
        <v/>
      </c>
      <c r="F94" s="38"/>
      <c r="G94" s="38"/>
      <c r="H94" s="39"/>
      <c r="I94" s="39"/>
      <c r="J94" s="38"/>
      <c r="K94" s="38"/>
      <c r="L94" s="38"/>
      <c r="M94" s="39"/>
      <c r="N94" s="38"/>
      <c r="O94" s="30" t="str">
        <f>IF(NOT(OR(C94="NC",C94="NV")),IF(COUNTA(F94:N94)=0,"NON RICHIESTA","VERIFICARE COLLEGAMENTO"),IF(J94="Chiusa",IF(AND(F94&lt;&gt;"",G94&lt;&gt;"",ISNUMBER(H94),ISNUMBER(I94),K94&lt;&gt;"",L94&lt;&gt;"",ISNUMBER(M94),N94="C",H94&gt;0,I94&gt;=H94,M94&gt;=H94,M94&gt;=INDEX(Checklist!$G$8:$G$237,MATCH(A94,Checklist!$A$8:$A$237,0)),H94&lt;=Anagrafica!$K$8,M94&lt;=Anagrafica!$K$8),"CHIUSA VERIFICATA","CHIUSURA INCOMPLETA"),IF(OR(F94="",G94="",H94="",I94="",J94=""),"DA COMPLETARE",IF(OR(NOT(ISNUMBER(H94)),NOT(ISNUMBER(I94)),H94&lt;=0,I94&lt;H94,H94&gt;Anagrafica!$K$8),"DATI NON VALIDI","APERTA"))))</f>
        <v>NON RICHIESTA</v>
      </c>
      <c r="P94" s="30" t="str">
        <f>IF(NOT(OR(C94="NC",C94="NV")),"",IF(O94="CHIUSA VERIFICATA","CHIUSA",IF(I94="","TERMINE MANCANTE",IF(NOT(ISNUMBER(I94)),"DATA NON VALIDA",IF(I94&lt;Anagrafica!$K$8,"SCADUTA",IF(I94=Anagrafica!$K$8,"SCADENZA OGGI",IF(I94-Anagrafica!$K$8&lt;=Anagrafica!$K$11,"IN SCADENZA","PIANIFICATA")))))))</f>
        <v/>
      </c>
      <c r="Q94" s="57" t="str">
        <f>IF(AND(OR(C94="NC",C94="NV"),ISNUMBER(I94),O94&lt;&gt;"CHIUSA VERIFICATA"),I94-Anagrafica!$K$8,"")</f>
        <v/>
      </c>
      <c r="R94" s="1"/>
    </row>
    <row r="95" spans="1:18" ht="79.95" customHeight="1">
      <c r="A95" s="49" t="s">
        <v>406</v>
      </c>
      <c r="B95" s="30" t="str">
        <f>INDEX(Checklist!$B$8:$B$237,MATCH(A95,Checklist!$A$8:$A$237,0))</f>
        <v>Piano e diagramma di portata</v>
      </c>
      <c r="C95" s="30" t="str">
        <f>INDEX(Checklist!$I$8:$I$237,MATCH(A95,Checklist!$A$8:$A$237,0))</f>
        <v>DA COMPILARE</v>
      </c>
      <c r="D95" s="30" t="str">
        <f>INDEX(Checklist!$D$8:$D$237,MATCH(A95,Checklist!$A$8:$A$237,0))</f>
        <v>Sicurezza</v>
      </c>
      <c r="E95" s="30" t="str">
        <f>IF(OR(C95="NC",C95="NV"),INDEX(Catalogo!$H$8:$H$237,MATCH(A95,Catalogo!$A$8:$A$237,0)),"")</f>
        <v/>
      </c>
      <c r="F95" s="38"/>
      <c r="G95" s="38"/>
      <c r="H95" s="39"/>
      <c r="I95" s="39"/>
      <c r="J95" s="38"/>
      <c r="K95" s="38"/>
      <c r="L95" s="38"/>
      <c r="M95" s="39"/>
      <c r="N95" s="38"/>
      <c r="O95" s="30" t="str">
        <f>IF(NOT(OR(C95="NC",C95="NV")),IF(COUNTA(F95:N95)=0,"NON RICHIESTA","VERIFICARE COLLEGAMENTO"),IF(J95="Chiusa",IF(AND(F95&lt;&gt;"",G95&lt;&gt;"",ISNUMBER(H95),ISNUMBER(I95),K95&lt;&gt;"",L95&lt;&gt;"",ISNUMBER(M95),N95="C",H95&gt;0,I95&gt;=H95,M95&gt;=H95,M95&gt;=INDEX(Checklist!$G$8:$G$237,MATCH(A95,Checklist!$A$8:$A$237,0)),H95&lt;=Anagrafica!$K$8,M95&lt;=Anagrafica!$K$8),"CHIUSA VERIFICATA","CHIUSURA INCOMPLETA"),IF(OR(F95="",G95="",H95="",I95="",J95=""),"DA COMPLETARE",IF(OR(NOT(ISNUMBER(H95)),NOT(ISNUMBER(I95)),H95&lt;=0,I95&lt;H95,H95&gt;Anagrafica!$K$8),"DATI NON VALIDI","APERTA"))))</f>
        <v>NON RICHIESTA</v>
      </c>
      <c r="P95" s="30" t="str">
        <f>IF(NOT(OR(C95="NC",C95="NV")),"",IF(O95="CHIUSA VERIFICATA","CHIUSA",IF(I95="","TERMINE MANCANTE",IF(NOT(ISNUMBER(I95)),"DATA NON VALIDA",IF(I95&lt;Anagrafica!$K$8,"SCADUTA",IF(I95=Anagrafica!$K$8,"SCADENZA OGGI",IF(I95-Anagrafica!$K$8&lt;=Anagrafica!$K$11,"IN SCADENZA","PIANIFICATA")))))))</f>
        <v/>
      </c>
      <c r="Q95" s="57" t="str">
        <f>IF(AND(OR(C95="NC",C95="NV"),ISNUMBER(I95),O95&lt;&gt;"CHIUSA VERIFICATA"),I95-Anagrafica!$K$8,"")</f>
        <v/>
      </c>
      <c r="R95" s="1"/>
    </row>
    <row r="96" spans="1:18" ht="79.95" customHeight="1">
      <c r="A96" s="49" t="s">
        <v>408</v>
      </c>
      <c r="B96" s="30" t="str">
        <f>INDEX(Checklist!$B$8:$B$237,MATCH(A96,Checklist!$A$8:$A$237,0))</f>
        <v>Piano e diagramma di portata</v>
      </c>
      <c r="C96" s="30" t="str">
        <f>INDEX(Checklist!$I$8:$I$237,MATCH(A96,Checklist!$A$8:$A$237,0))</f>
        <v>DA COMPILARE</v>
      </c>
      <c r="D96" s="30" t="str">
        <f>INDEX(Checklist!$D$8:$D$237,MATCH(A96,Checklist!$A$8:$A$237,0))</f>
        <v>Sicurezza</v>
      </c>
      <c r="E96" s="30" t="str">
        <f>IF(OR(C96="NC",C96="NV"),INDEX(Catalogo!$H$8:$H$237,MATCH(A96,Catalogo!$A$8:$A$237,0)),"")</f>
        <v/>
      </c>
      <c r="F96" s="38"/>
      <c r="G96" s="38"/>
      <c r="H96" s="39"/>
      <c r="I96" s="39"/>
      <c r="J96" s="38"/>
      <c r="K96" s="38"/>
      <c r="L96" s="38"/>
      <c r="M96" s="39"/>
      <c r="N96" s="38"/>
      <c r="O96" s="30" t="str">
        <f>IF(NOT(OR(C96="NC",C96="NV")),IF(COUNTA(F96:N96)=0,"NON RICHIESTA","VERIFICARE COLLEGAMENTO"),IF(J96="Chiusa",IF(AND(F96&lt;&gt;"",G96&lt;&gt;"",ISNUMBER(H96),ISNUMBER(I96),K96&lt;&gt;"",L96&lt;&gt;"",ISNUMBER(M96),N96="C",H96&gt;0,I96&gt;=H96,M96&gt;=H96,M96&gt;=INDEX(Checklist!$G$8:$G$237,MATCH(A96,Checklist!$A$8:$A$237,0)),H96&lt;=Anagrafica!$K$8,M96&lt;=Anagrafica!$K$8),"CHIUSA VERIFICATA","CHIUSURA INCOMPLETA"),IF(OR(F96="",G96="",H96="",I96="",J96=""),"DA COMPLETARE",IF(OR(NOT(ISNUMBER(H96)),NOT(ISNUMBER(I96)),H96&lt;=0,I96&lt;H96,H96&gt;Anagrafica!$K$8),"DATI NON VALIDI","APERTA"))))</f>
        <v>NON RICHIESTA</v>
      </c>
      <c r="P96" s="30" t="str">
        <f>IF(NOT(OR(C96="NC",C96="NV")),"",IF(O96="CHIUSA VERIFICATA","CHIUSA",IF(I96="","TERMINE MANCANTE",IF(NOT(ISNUMBER(I96)),"DATA NON VALIDA",IF(I96&lt;Anagrafica!$K$8,"SCADUTA",IF(I96=Anagrafica!$K$8,"SCADENZA OGGI",IF(I96-Anagrafica!$K$8&lt;=Anagrafica!$K$11,"IN SCADENZA","PIANIFICATA")))))))</f>
        <v/>
      </c>
      <c r="Q96" s="57" t="str">
        <f>IF(AND(OR(C96="NC",C96="NV"),ISNUMBER(I96),O96&lt;&gt;"CHIUSA VERIFICATA"),I96-Anagrafica!$K$8,"")</f>
        <v/>
      </c>
      <c r="R96" s="1"/>
    </row>
    <row r="97" spans="1:18" ht="79.95" customHeight="1">
      <c r="A97" s="49" t="s">
        <v>410</v>
      </c>
      <c r="B97" s="30" t="str">
        <f>INDEX(Checklist!$B$8:$B$237,MATCH(A97,Checklist!$A$8:$A$237,0))</f>
        <v>Piano e diagramma di portata</v>
      </c>
      <c r="C97" s="30" t="str">
        <f>INDEX(Checklist!$I$8:$I$237,MATCH(A97,Checklist!$A$8:$A$237,0))</f>
        <v>DA COMPILARE</v>
      </c>
      <c r="D97" s="30" t="str">
        <f>INDEX(Checklist!$D$8:$D$237,MATCH(A97,Checklist!$A$8:$A$237,0))</f>
        <v>Sicurezza</v>
      </c>
      <c r="E97" s="30" t="str">
        <f>IF(OR(C97="NC",C97="NV"),INDEX(Catalogo!$H$8:$H$237,MATCH(A97,Catalogo!$A$8:$A$237,0)),"")</f>
        <v/>
      </c>
      <c r="F97" s="38"/>
      <c r="G97" s="38"/>
      <c r="H97" s="39"/>
      <c r="I97" s="39"/>
      <c r="J97" s="38"/>
      <c r="K97" s="38"/>
      <c r="L97" s="38"/>
      <c r="M97" s="39"/>
      <c r="N97" s="38"/>
      <c r="O97" s="30" t="str">
        <f>IF(NOT(OR(C97="NC",C97="NV")),IF(COUNTA(F97:N97)=0,"NON RICHIESTA","VERIFICARE COLLEGAMENTO"),IF(J97="Chiusa",IF(AND(F97&lt;&gt;"",G97&lt;&gt;"",ISNUMBER(H97),ISNUMBER(I97),K97&lt;&gt;"",L97&lt;&gt;"",ISNUMBER(M97),N97="C",H97&gt;0,I97&gt;=H97,M97&gt;=H97,M97&gt;=INDEX(Checklist!$G$8:$G$237,MATCH(A97,Checklist!$A$8:$A$237,0)),H97&lt;=Anagrafica!$K$8,M97&lt;=Anagrafica!$K$8),"CHIUSA VERIFICATA","CHIUSURA INCOMPLETA"),IF(OR(F97="",G97="",H97="",I97="",J97=""),"DA COMPLETARE",IF(OR(NOT(ISNUMBER(H97)),NOT(ISNUMBER(I97)),H97&lt;=0,I97&lt;H97,H97&gt;Anagrafica!$K$8),"DATI NON VALIDI","APERTA"))))</f>
        <v>NON RICHIESTA</v>
      </c>
      <c r="P97" s="30" t="str">
        <f>IF(NOT(OR(C97="NC",C97="NV")),"",IF(O97="CHIUSA VERIFICATA","CHIUSA",IF(I97="","TERMINE MANCANTE",IF(NOT(ISNUMBER(I97)),"DATA NON VALIDA",IF(I97&lt;Anagrafica!$K$8,"SCADUTA",IF(I97=Anagrafica!$K$8,"SCADENZA OGGI",IF(I97-Anagrafica!$K$8&lt;=Anagrafica!$K$11,"IN SCADENZA","PIANIFICATA")))))))</f>
        <v/>
      </c>
      <c r="Q97" s="57" t="str">
        <f>IF(AND(OR(C97="NC",C97="NV"),ISNUMBER(I97),O97&lt;&gt;"CHIUSA VERIFICATA"),I97-Anagrafica!$K$8,"")</f>
        <v/>
      </c>
      <c r="R97" s="1"/>
    </row>
    <row r="98" spans="1:18" ht="79.95" customHeight="1">
      <c r="A98" s="49" t="s">
        <v>413</v>
      </c>
      <c r="B98" s="30" t="str">
        <f>INDEX(Checklist!$B$8:$B$237,MATCH(A98,Checklist!$A$8:$A$237,0))</f>
        <v>Piano e diagramma di portata</v>
      </c>
      <c r="C98" s="30" t="str">
        <f>INDEX(Checklist!$I$8:$I$237,MATCH(A98,Checklist!$A$8:$A$237,0))</f>
        <v>DA COMPILARE</v>
      </c>
      <c r="D98" s="30" t="str">
        <f>INDEX(Checklist!$D$8:$D$237,MATCH(A98,Checklist!$A$8:$A$237,0))</f>
        <v>Sicurezza</v>
      </c>
      <c r="E98" s="30" t="str">
        <f>IF(OR(C98="NC",C98="NV"),INDEX(Catalogo!$H$8:$H$237,MATCH(A98,Catalogo!$A$8:$A$237,0)),"")</f>
        <v/>
      </c>
      <c r="F98" s="38"/>
      <c r="G98" s="38"/>
      <c r="H98" s="39"/>
      <c r="I98" s="39"/>
      <c r="J98" s="38"/>
      <c r="K98" s="38"/>
      <c r="L98" s="38"/>
      <c r="M98" s="39"/>
      <c r="N98" s="38"/>
      <c r="O98" s="30" t="str">
        <f>IF(NOT(OR(C98="NC",C98="NV")),IF(COUNTA(F98:N98)=0,"NON RICHIESTA","VERIFICARE COLLEGAMENTO"),IF(J98="Chiusa",IF(AND(F98&lt;&gt;"",G98&lt;&gt;"",ISNUMBER(H98),ISNUMBER(I98),K98&lt;&gt;"",L98&lt;&gt;"",ISNUMBER(M98),N98="C",H98&gt;0,I98&gt;=H98,M98&gt;=H98,M98&gt;=INDEX(Checklist!$G$8:$G$237,MATCH(A98,Checklist!$A$8:$A$237,0)),H98&lt;=Anagrafica!$K$8,M98&lt;=Anagrafica!$K$8),"CHIUSA VERIFICATA","CHIUSURA INCOMPLETA"),IF(OR(F98="",G98="",H98="",I98="",J98=""),"DA COMPLETARE",IF(OR(NOT(ISNUMBER(H98)),NOT(ISNUMBER(I98)),H98&lt;=0,I98&lt;H98,H98&gt;Anagrafica!$K$8),"DATI NON VALIDI","APERTA"))))</f>
        <v>NON RICHIESTA</v>
      </c>
      <c r="P98" s="30" t="str">
        <f>IF(NOT(OR(C98="NC",C98="NV")),"",IF(O98="CHIUSA VERIFICATA","CHIUSA",IF(I98="","TERMINE MANCANTE",IF(NOT(ISNUMBER(I98)),"DATA NON VALIDA",IF(I98&lt;Anagrafica!$K$8,"SCADUTA",IF(I98=Anagrafica!$K$8,"SCADENZA OGGI",IF(I98-Anagrafica!$K$8&lt;=Anagrafica!$K$11,"IN SCADENZA","PIANIFICATA")))))))</f>
        <v/>
      </c>
      <c r="Q98" s="57" t="str">
        <f>IF(AND(OR(C98="NC",C98="NV"),ISNUMBER(I98),O98&lt;&gt;"CHIUSA VERIFICATA"),I98-Anagrafica!$K$8,"")</f>
        <v/>
      </c>
      <c r="R98" s="1"/>
    </row>
    <row r="99" spans="1:18" ht="79.95" customHeight="1">
      <c r="A99" s="49" t="s">
        <v>415</v>
      </c>
      <c r="B99" s="30" t="str">
        <f>INDEX(Checklist!$B$8:$B$237,MATCH(A99,Checklist!$A$8:$A$237,0))</f>
        <v>Piano e diagramma di portata</v>
      </c>
      <c r="C99" s="30" t="str">
        <f>INDEX(Checklist!$I$8:$I$237,MATCH(A99,Checklist!$A$8:$A$237,0))</f>
        <v>DA COMPILARE</v>
      </c>
      <c r="D99" s="30" t="str">
        <f>INDEX(Checklist!$D$8:$D$237,MATCH(A99,Checklist!$A$8:$A$237,0))</f>
        <v>Sicurezza</v>
      </c>
      <c r="E99" s="30" t="str">
        <f>IF(OR(C99="NC",C99="NV"),INDEX(Catalogo!$H$8:$H$237,MATCH(A99,Catalogo!$A$8:$A$237,0)),"")</f>
        <v/>
      </c>
      <c r="F99" s="38"/>
      <c r="G99" s="38"/>
      <c r="H99" s="39"/>
      <c r="I99" s="39"/>
      <c r="J99" s="38"/>
      <c r="K99" s="38"/>
      <c r="L99" s="38"/>
      <c r="M99" s="39"/>
      <c r="N99" s="38"/>
      <c r="O99" s="30" t="str">
        <f>IF(NOT(OR(C99="NC",C99="NV")),IF(COUNTA(F99:N99)=0,"NON RICHIESTA","VERIFICARE COLLEGAMENTO"),IF(J99="Chiusa",IF(AND(F99&lt;&gt;"",G99&lt;&gt;"",ISNUMBER(H99),ISNUMBER(I99),K99&lt;&gt;"",L99&lt;&gt;"",ISNUMBER(M99),N99="C",H99&gt;0,I99&gt;=H99,M99&gt;=H99,M99&gt;=INDEX(Checklist!$G$8:$G$237,MATCH(A99,Checklist!$A$8:$A$237,0)),H99&lt;=Anagrafica!$K$8,M99&lt;=Anagrafica!$K$8),"CHIUSA VERIFICATA","CHIUSURA INCOMPLETA"),IF(OR(F99="",G99="",H99="",I99="",J99=""),"DA COMPLETARE",IF(OR(NOT(ISNUMBER(H99)),NOT(ISNUMBER(I99)),H99&lt;=0,I99&lt;H99,H99&gt;Anagrafica!$K$8),"DATI NON VALIDI","APERTA"))))</f>
        <v>NON RICHIESTA</v>
      </c>
      <c r="P99" s="30" t="str">
        <f>IF(NOT(OR(C99="NC",C99="NV")),"",IF(O99="CHIUSA VERIFICATA","CHIUSA",IF(I99="","TERMINE MANCANTE",IF(NOT(ISNUMBER(I99)),"DATA NON VALIDA",IF(I99&lt;Anagrafica!$K$8,"SCADUTA",IF(I99=Anagrafica!$K$8,"SCADENZA OGGI",IF(I99-Anagrafica!$K$8&lt;=Anagrafica!$K$11,"IN SCADENZA","PIANIFICATA")))))))</f>
        <v/>
      </c>
      <c r="Q99" s="57" t="str">
        <f>IF(AND(OR(C99="NC",C99="NV"),ISNUMBER(I99),O99&lt;&gt;"CHIUSA VERIFICATA"),I99-Anagrafica!$K$8,"")</f>
        <v/>
      </c>
      <c r="R99" s="1"/>
    </row>
    <row r="100" spans="1:18" ht="79.95" customHeight="1">
      <c r="A100" s="49" t="s">
        <v>418</v>
      </c>
      <c r="B100" s="30" t="str">
        <f>INDEX(Checklist!$B$8:$B$237,MATCH(A100,Checklist!$A$8:$A$237,0))</f>
        <v>Piano e diagramma di portata</v>
      </c>
      <c r="C100" s="30" t="str">
        <f>INDEX(Checklist!$I$8:$I$237,MATCH(A100,Checklist!$A$8:$A$237,0))</f>
        <v>DA COMPILARE</v>
      </c>
      <c r="D100" s="30" t="str">
        <f>INDEX(Checklist!$D$8:$D$237,MATCH(A100,Checklist!$A$8:$A$237,0))</f>
        <v>Sicurezza</v>
      </c>
      <c r="E100" s="30" t="str">
        <f>IF(OR(C100="NC",C100="NV"),INDEX(Catalogo!$H$8:$H$237,MATCH(A100,Catalogo!$A$8:$A$237,0)),"")</f>
        <v/>
      </c>
      <c r="F100" s="38"/>
      <c r="G100" s="38"/>
      <c r="H100" s="39"/>
      <c r="I100" s="39"/>
      <c r="J100" s="38"/>
      <c r="K100" s="38"/>
      <c r="L100" s="38"/>
      <c r="M100" s="39"/>
      <c r="N100" s="38"/>
      <c r="O100" s="30" t="str">
        <f>IF(NOT(OR(C100="NC",C100="NV")),IF(COUNTA(F100:N100)=0,"NON RICHIESTA","VERIFICARE COLLEGAMENTO"),IF(J100="Chiusa",IF(AND(F100&lt;&gt;"",G100&lt;&gt;"",ISNUMBER(H100),ISNUMBER(I100),K100&lt;&gt;"",L100&lt;&gt;"",ISNUMBER(M100),N100="C",H100&gt;0,I100&gt;=H100,M100&gt;=H100,M100&gt;=INDEX(Checklist!$G$8:$G$237,MATCH(A100,Checklist!$A$8:$A$237,0)),H100&lt;=Anagrafica!$K$8,M100&lt;=Anagrafica!$K$8),"CHIUSA VERIFICATA","CHIUSURA INCOMPLETA"),IF(OR(F100="",G100="",H100="",I100="",J100=""),"DA COMPLETARE",IF(OR(NOT(ISNUMBER(H100)),NOT(ISNUMBER(I100)),H100&lt;=0,I100&lt;H100,H100&gt;Anagrafica!$K$8),"DATI NON VALIDI","APERTA"))))</f>
        <v>NON RICHIESTA</v>
      </c>
      <c r="P100" s="30" t="str">
        <f>IF(NOT(OR(C100="NC",C100="NV")),"",IF(O100="CHIUSA VERIFICATA","CHIUSA",IF(I100="","TERMINE MANCANTE",IF(NOT(ISNUMBER(I100)),"DATA NON VALIDA",IF(I100&lt;Anagrafica!$K$8,"SCADUTA",IF(I100=Anagrafica!$K$8,"SCADENZA OGGI",IF(I100-Anagrafica!$K$8&lt;=Anagrafica!$K$11,"IN SCADENZA","PIANIFICATA")))))))</f>
        <v/>
      </c>
      <c r="Q100" s="57" t="str">
        <f>IF(AND(OR(C100="NC",C100="NV"),ISNUMBER(I100),O100&lt;&gt;"CHIUSA VERIFICATA"),I100-Anagrafica!$K$8,"")</f>
        <v/>
      </c>
      <c r="R100" s="1"/>
    </row>
    <row r="101" spans="1:18" ht="79.95" customHeight="1">
      <c r="A101" s="49" t="s">
        <v>420</v>
      </c>
      <c r="B101" s="30" t="str">
        <f>INDEX(Checklist!$B$8:$B$237,MATCH(A101,Checklist!$A$8:$A$237,0))</f>
        <v>Piano e diagramma di portata</v>
      </c>
      <c r="C101" s="30" t="str">
        <f>INDEX(Checklist!$I$8:$I$237,MATCH(A101,Checklist!$A$8:$A$237,0))</f>
        <v>DA COMPILARE</v>
      </c>
      <c r="D101" s="30" t="str">
        <f>INDEX(Checklist!$D$8:$D$237,MATCH(A101,Checklist!$A$8:$A$237,0))</f>
        <v>Sicurezza</v>
      </c>
      <c r="E101" s="30" t="str">
        <f>IF(OR(C101="NC",C101="NV"),INDEX(Catalogo!$H$8:$H$237,MATCH(A101,Catalogo!$A$8:$A$237,0)),"")</f>
        <v/>
      </c>
      <c r="F101" s="38"/>
      <c r="G101" s="38"/>
      <c r="H101" s="39"/>
      <c r="I101" s="39"/>
      <c r="J101" s="38"/>
      <c r="K101" s="38"/>
      <c r="L101" s="38"/>
      <c r="M101" s="39"/>
      <c r="N101" s="38"/>
      <c r="O101" s="30" t="str">
        <f>IF(NOT(OR(C101="NC",C101="NV")),IF(COUNTA(F101:N101)=0,"NON RICHIESTA","VERIFICARE COLLEGAMENTO"),IF(J101="Chiusa",IF(AND(F101&lt;&gt;"",G101&lt;&gt;"",ISNUMBER(H101),ISNUMBER(I101),K101&lt;&gt;"",L101&lt;&gt;"",ISNUMBER(M101),N101="C",H101&gt;0,I101&gt;=H101,M101&gt;=H101,M101&gt;=INDEX(Checklist!$G$8:$G$237,MATCH(A101,Checklist!$A$8:$A$237,0)),H101&lt;=Anagrafica!$K$8,M101&lt;=Anagrafica!$K$8),"CHIUSA VERIFICATA","CHIUSURA INCOMPLETA"),IF(OR(F101="",G101="",H101="",I101="",J101=""),"DA COMPLETARE",IF(OR(NOT(ISNUMBER(H101)),NOT(ISNUMBER(I101)),H101&lt;=0,I101&lt;H101,H101&gt;Anagrafica!$K$8),"DATI NON VALIDI","APERTA"))))</f>
        <v>NON RICHIESTA</v>
      </c>
      <c r="P101" s="30" t="str">
        <f>IF(NOT(OR(C101="NC",C101="NV")),"",IF(O101="CHIUSA VERIFICATA","CHIUSA",IF(I101="","TERMINE MANCANTE",IF(NOT(ISNUMBER(I101)),"DATA NON VALIDA",IF(I101&lt;Anagrafica!$K$8,"SCADUTA",IF(I101=Anagrafica!$K$8,"SCADENZA OGGI",IF(I101-Anagrafica!$K$8&lt;=Anagrafica!$K$11,"IN SCADENZA","PIANIFICATA")))))))</f>
        <v/>
      </c>
      <c r="Q101" s="57" t="str">
        <f>IF(AND(OR(C101="NC",C101="NV"),ISNUMBER(I101),O101&lt;&gt;"CHIUSA VERIFICATA"),I101-Anagrafica!$K$8,"")</f>
        <v/>
      </c>
      <c r="R101" s="1"/>
    </row>
    <row r="102" spans="1:18" ht="79.95" customHeight="1">
      <c r="A102" s="49" t="s">
        <v>422</v>
      </c>
      <c r="B102" s="30" t="str">
        <f>INDEX(Checklist!$B$8:$B$237,MATCH(A102,Checklist!$A$8:$A$237,0))</f>
        <v>Compatibilità e cambio accessorio</v>
      </c>
      <c r="C102" s="30" t="str">
        <f>INDEX(Checklist!$I$8:$I$237,MATCH(A102,Checklist!$A$8:$A$237,0))</f>
        <v>DA COMPILARE</v>
      </c>
      <c r="D102" s="30" t="str">
        <f>INDEX(Checklist!$D$8:$D$237,MATCH(A102,Checklist!$A$8:$A$237,0))</f>
        <v>Sicurezza</v>
      </c>
      <c r="E102" s="30" t="str">
        <f>IF(OR(C102="NC",C102="NV"),INDEX(Catalogo!$H$8:$H$237,MATCH(A102,Catalogo!$A$8:$A$237,0)),"")</f>
        <v/>
      </c>
      <c r="F102" s="38"/>
      <c r="G102" s="38"/>
      <c r="H102" s="39"/>
      <c r="I102" s="39"/>
      <c r="J102" s="38"/>
      <c r="K102" s="38"/>
      <c r="L102" s="38"/>
      <c r="M102" s="39"/>
      <c r="N102" s="38"/>
      <c r="O102" s="30" t="str">
        <f>IF(NOT(OR(C102="NC",C102="NV")),IF(COUNTA(F102:N102)=0,"NON RICHIESTA","VERIFICARE COLLEGAMENTO"),IF(J102="Chiusa",IF(AND(F102&lt;&gt;"",G102&lt;&gt;"",ISNUMBER(H102),ISNUMBER(I102),K102&lt;&gt;"",L102&lt;&gt;"",ISNUMBER(M102),N102="C",H102&gt;0,I102&gt;=H102,M102&gt;=H102,M102&gt;=INDEX(Checklist!$G$8:$G$237,MATCH(A102,Checklist!$A$8:$A$237,0)),H102&lt;=Anagrafica!$K$8,M102&lt;=Anagrafica!$K$8),"CHIUSA VERIFICATA","CHIUSURA INCOMPLETA"),IF(OR(F102="",G102="",H102="",I102="",J102=""),"DA COMPLETARE",IF(OR(NOT(ISNUMBER(H102)),NOT(ISNUMBER(I102)),H102&lt;=0,I102&lt;H102,H102&gt;Anagrafica!$K$8),"DATI NON VALIDI","APERTA"))))</f>
        <v>NON RICHIESTA</v>
      </c>
      <c r="P102" s="30" t="str">
        <f>IF(NOT(OR(C102="NC",C102="NV")),"",IF(O102="CHIUSA VERIFICATA","CHIUSA",IF(I102="","TERMINE MANCANTE",IF(NOT(ISNUMBER(I102)),"DATA NON VALIDA",IF(I102&lt;Anagrafica!$K$8,"SCADUTA",IF(I102=Anagrafica!$K$8,"SCADENZA OGGI",IF(I102-Anagrafica!$K$8&lt;=Anagrafica!$K$11,"IN SCADENZA","PIANIFICATA")))))))</f>
        <v/>
      </c>
      <c r="Q102" s="57" t="str">
        <f>IF(AND(OR(C102="NC",C102="NV"),ISNUMBER(I102),O102&lt;&gt;"CHIUSA VERIFICATA"),I102-Anagrafica!$K$8,"")</f>
        <v/>
      </c>
      <c r="R102" s="1"/>
    </row>
    <row r="103" spans="1:18" ht="79.95" customHeight="1">
      <c r="A103" s="49" t="s">
        <v>425</v>
      </c>
      <c r="B103" s="30" t="str">
        <f>INDEX(Checklist!$B$8:$B$237,MATCH(A103,Checklist!$A$8:$A$237,0))</f>
        <v>Compatibilità e cambio accessorio</v>
      </c>
      <c r="C103" s="30" t="str">
        <f>INDEX(Checklist!$I$8:$I$237,MATCH(A103,Checklist!$A$8:$A$237,0))</f>
        <v>DA COMPILARE</v>
      </c>
      <c r="D103" s="30" t="str">
        <f>INDEX(Checklist!$D$8:$D$237,MATCH(A103,Checklist!$A$8:$A$237,0))</f>
        <v>Sicurezza</v>
      </c>
      <c r="E103" s="30" t="str">
        <f>IF(OR(C103="NC",C103="NV"),INDEX(Catalogo!$H$8:$H$237,MATCH(A103,Catalogo!$A$8:$A$237,0)),"")</f>
        <v/>
      </c>
      <c r="F103" s="38"/>
      <c r="G103" s="38"/>
      <c r="H103" s="39"/>
      <c r="I103" s="39"/>
      <c r="J103" s="38"/>
      <c r="K103" s="38"/>
      <c r="L103" s="38"/>
      <c r="M103" s="39"/>
      <c r="N103" s="38"/>
      <c r="O103" s="30" t="str">
        <f>IF(NOT(OR(C103="NC",C103="NV")),IF(COUNTA(F103:N103)=0,"NON RICHIESTA","VERIFICARE COLLEGAMENTO"),IF(J103="Chiusa",IF(AND(F103&lt;&gt;"",G103&lt;&gt;"",ISNUMBER(H103),ISNUMBER(I103),K103&lt;&gt;"",L103&lt;&gt;"",ISNUMBER(M103),N103="C",H103&gt;0,I103&gt;=H103,M103&gt;=H103,M103&gt;=INDEX(Checklist!$G$8:$G$237,MATCH(A103,Checklist!$A$8:$A$237,0)),H103&lt;=Anagrafica!$K$8,M103&lt;=Anagrafica!$K$8),"CHIUSA VERIFICATA","CHIUSURA INCOMPLETA"),IF(OR(F103="",G103="",H103="",I103="",J103=""),"DA COMPLETARE",IF(OR(NOT(ISNUMBER(H103)),NOT(ISNUMBER(I103)),H103&lt;=0,I103&lt;H103,H103&gt;Anagrafica!$K$8),"DATI NON VALIDI","APERTA"))))</f>
        <v>NON RICHIESTA</v>
      </c>
      <c r="P103" s="30" t="str">
        <f>IF(NOT(OR(C103="NC",C103="NV")),"",IF(O103="CHIUSA VERIFICATA","CHIUSA",IF(I103="","TERMINE MANCANTE",IF(NOT(ISNUMBER(I103)),"DATA NON VALIDA",IF(I103&lt;Anagrafica!$K$8,"SCADUTA",IF(I103=Anagrafica!$K$8,"SCADENZA OGGI",IF(I103-Anagrafica!$K$8&lt;=Anagrafica!$K$11,"IN SCADENZA","PIANIFICATA")))))))</f>
        <v/>
      </c>
      <c r="Q103" s="57" t="str">
        <f>IF(AND(OR(C103="NC",C103="NV"),ISNUMBER(I103),O103&lt;&gt;"CHIUSA VERIFICATA"),I103-Anagrafica!$K$8,"")</f>
        <v/>
      </c>
      <c r="R103" s="1"/>
    </row>
    <row r="104" spans="1:18" ht="79.95" customHeight="1">
      <c r="A104" s="49" t="s">
        <v>427</v>
      </c>
      <c r="B104" s="30" t="str">
        <f>INDEX(Checklist!$B$8:$B$237,MATCH(A104,Checklist!$A$8:$A$237,0))</f>
        <v>Compatibilità e cambio accessorio</v>
      </c>
      <c r="C104" s="30" t="str">
        <f>INDEX(Checklist!$I$8:$I$237,MATCH(A104,Checklist!$A$8:$A$237,0))</f>
        <v>DA COMPILARE</v>
      </c>
      <c r="D104" s="30" t="str">
        <f>INDEX(Checklist!$D$8:$D$237,MATCH(A104,Checklist!$A$8:$A$237,0))</f>
        <v>Sicurezza</v>
      </c>
      <c r="E104" s="30" t="str">
        <f>IF(OR(C104="NC",C104="NV"),INDEX(Catalogo!$H$8:$H$237,MATCH(A104,Catalogo!$A$8:$A$237,0)),"")</f>
        <v/>
      </c>
      <c r="F104" s="38"/>
      <c r="G104" s="38"/>
      <c r="H104" s="39"/>
      <c r="I104" s="39"/>
      <c r="J104" s="38"/>
      <c r="K104" s="38"/>
      <c r="L104" s="38"/>
      <c r="M104" s="39"/>
      <c r="N104" s="38"/>
      <c r="O104" s="30" t="str">
        <f>IF(NOT(OR(C104="NC",C104="NV")),IF(COUNTA(F104:N104)=0,"NON RICHIESTA","VERIFICARE COLLEGAMENTO"),IF(J104="Chiusa",IF(AND(F104&lt;&gt;"",G104&lt;&gt;"",ISNUMBER(H104),ISNUMBER(I104),K104&lt;&gt;"",L104&lt;&gt;"",ISNUMBER(M104),N104="C",H104&gt;0,I104&gt;=H104,M104&gt;=H104,M104&gt;=INDEX(Checklist!$G$8:$G$237,MATCH(A104,Checklist!$A$8:$A$237,0)),H104&lt;=Anagrafica!$K$8,M104&lt;=Anagrafica!$K$8),"CHIUSA VERIFICATA","CHIUSURA INCOMPLETA"),IF(OR(F104="",G104="",H104="",I104="",J104=""),"DA COMPLETARE",IF(OR(NOT(ISNUMBER(H104)),NOT(ISNUMBER(I104)),H104&lt;=0,I104&lt;H104,H104&gt;Anagrafica!$K$8),"DATI NON VALIDI","APERTA"))))</f>
        <v>NON RICHIESTA</v>
      </c>
      <c r="P104" s="30" t="str">
        <f>IF(NOT(OR(C104="NC",C104="NV")),"",IF(O104="CHIUSA VERIFICATA","CHIUSA",IF(I104="","TERMINE MANCANTE",IF(NOT(ISNUMBER(I104)),"DATA NON VALIDA",IF(I104&lt;Anagrafica!$K$8,"SCADUTA",IF(I104=Anagrafica!$K$8,"SCADENZA OGGI",IF(I104-Anagrafica!$K$8&lt;=Anagrafica!$K$11,"IN SCADENZA","PIANIFICATA")))))))</f>
        <v/>
      </c>
      <c r="Q104" s="57" t="str">
        <f>IF(AND(OR(C104="NC",C104="NV"),ISNUMBER(I104),O104&lt;&gt;"CHIUSA VERIFICATA"),I104-Anagrafica!$K$8,"")</f>
        <v/>
      </c>
      <c r="R104" s="1"/>
    </row>
    <row r="105" spans="1:18" ht="79.95" customHeight="1">
      <c r="A105" s="49" t="s">
        <v>429</v>
      </c>
      <c r="B105" s="30" t="str">
        <f>INDEX(Checklist!$B$8:$B$237,MATCH(A105,Checklist!$A$8:$A$237,0))</f>
        <v>Compatibilità e cambio accessorio</v>
      </c>
      <c r="C105" s="30" t="str">
        <f>INDEX(Checklist!$I$8:$I$237,MATCH(A105,Checklist!$A$8:$A$237,0))</f>
        <v>DA COMPILARE</v>
      </c>
      <c r="D105" s="30" t="str">
        <f>INDEX(Checklist!$D$8:$D$237,MATCH(A105,Checklist!$A$8:$A$237,0))</f>
        <v>Sicurezza</v>
      </c>
      <c r="E105" s="30" t="str">
        <f>IF(OR(C105="NC",C105="NV"),INDEX(Catalogo!$H$8:$H$237,MATCH(A105,Catalogo!$A$8:$A$237,0)),"")</f>
        <v/>
      </c>
      <c r="F105" s="38"/>
      <c r="G105" s="38"/>
      <c r="H105" s="39"/>
      <c r="I105" s="39"/>
      <c r="J105" s="38"/>
      <c r="K105" s="38"/>
      <c r="L105" s="38"/>
      <c r="M105" s="39"/>
      <c r="N105" s="38"/>
      <c r="O105" s="30" t="str">
        <f>IF(NOT(OR(C105="NC",C105="NV")),IF(COUNTA(F105:N105)=0,"NON RICHIESTA","VERIFICARE COLLEGAMENTO"),IF(J105="Chiusa",IF(AND(F105&lt;&gt;"",G105&lt;&gt;"",ISNUMBER(H105),ISNUMBER(I105),K105&lt;&gt;"",L105&lt;&gt;"",ISNUMBER(M105),N105="C",H105&gt;0,I105&gt;=H105,M105&gt;=H105,M105&gt;=INDEX(Checklist!$G$8:$G$237,MATCH(A105,Checklist!$A$8:$A$237,0)),H105&lt;=Anagrafica!$K$8,M105&lt;=Anagrafica!$K$8),"CHIUSA VERIFICATA","CHIUSURA INCOMPLETA"),IF(OR(F105="",G105="",H105="",I105="",J105=""),"DA COMPLETARE",IF(OR(NOT(ISNUMBER(H105)),NOT(ISNUMBER(I105)),H105&lt;=0,I105&lt;H105,H105&gt;Anagrafica!$K$8),"DATI NON VALIDI","APERTA"))))</f>
        <v>NON RICHIESTA</v>
      </c>
      <c r="P105" s="30" t="str">
        <f>IF(NOT(OR(C105="NC",C105="NV")),"",IF(O105="CHIUSA VERIFICATA","CHIUSA",IF(I105="","TERMINE MANCANTE",IF(NOT(ISNUMBER(I105)),"DATA NON VALIDA",IF(I105&lt;Anagrafica!$K$8,"SCADUTA",IF(I105=Anagrafica!$K$8,"SCADENZA OGGI",IF(I105-Anagrafica!$K$8&lt;=Anagrafica!$K$11,"IN SCADENZA","PIANIFICATA")))))))</f>
        <v/>
      </c>
      <c r="Q105" s="57" t="str">
        <f>IF(AND(OR(C105="NC",C105="NV"),ISNUMBER(I105),O105&lt;&gt;"CHIUSA VERIFICATA"),I105-Anagrafica!$K$8,"")</f>
        <v/>
      </c>
      <c r="R105" s="1"/>
    </row>
    <row r="106" spans="1:18" ht="79.95" customHeight="1">
      <c r="A106" s="49" t="s">
        <v>431</v>
      </c>
      <c r="B106" s="30" t="str">
        <f>INDEX(Checklist!$B$8:$B$237,MATCH(A106,Checklist!$A$8:$A$237,0))</f>
        <v>Compatibilità e cambio accessorio</v>
      </c>
      <c r="C106" s="30" t="str">
        <f>INDEX(Checklist!$I$8:$I$237,MATCH(A106,Checklist!$A$8:$A$237,0))</f>
        <v>DA COMPILARE</v>
      </c>
      <c r="D106" s="30" t="str">
        <f>INDEX(Checklist!$D$8:$D$237,MATCH(A106,Checklist!$A$8:$A$237,0))</f>
        <v>Sicurezza</v>
      </c>
      <c r="E106" s="30" t="str">
        <f>IF(OR(C106="NC",C106="NV"),INDEX(Catalogo!$H$8:$H$237,MATCH(A106,Catalogo!$A$8:$A$237,0)),"")</f>
        <v/>
      </c>
      <c r="F106" s="38"/>
      <c r="G106" s="38"/>
      <c r="H106" s="39"/>
      <c r="I106" s="39"/>
      <c r="J106" s="38"/>
      <c r="K106" s="38"/>
      <c r="L106" s="38"/>
      <c r="M106" s="39"/>
      <c r="N106" s="38"/>
      <c r="O106" s="30" t="str">
        <f>IF(NOT(OR(C106="NC",C106="NV")),IF(COUNTA(F106:N106)=0,"NON RICHIESTA","VERIFICARE COLLEGAMENTO"),IF(J106="Chiusa",IF(AND(F106&lt;&gt;"",G106&lt;&gt;"",ISNUMBER(H106),ISNUMBER(I106),K106&lt;&gt;"",L106&lt;&gt;"",ISNUMBER(M106),N106="C",H106&gt;0,I106&gt;=H106,M106&gt;=H106,M106&gt;=INDEX(Checklist!$G$8:$G$237,MATCH(A106,Checklist!$A$8:$A$237,0)),H106&lt;=Anagrafica!$K$8,M106&lt;=Anagrafica!$K$8),"CHIUSA VERIFICATA","CHIUSURA INCOMPLETA"),IF(OR(F106="",G106="",H106="",I106="",J106=""),"DA COMPLETARE",IF(OR(NOT(ISNUMBER(H106)),NOT(ISNUMBER(I106)),H106&lt;=0,I106&lt;H106,H106&gt;Anagrafica!$K$8),"DATI NON VALIDI","APERTA"))))</f>
        <v>NON RICHIESTA</v>
      </c>
      <c r="P106" s="30" t="str">
        <f>IF(NOT(OR(C106="NC",C106="NV")),"",IF(O106="CHIUSA VERIFICATA","CHIUSA",IF(I106="","TERMINE MANCANTE",IF(NOT(ISNUMBER(I106)),"DATA NON VALIDA",IF(I106&lt;Anagrafica!$K$8,"SCADUTA",IF(I106=Anagrafica!$K$8,"SCADENZA OGGI",IF(I106-Anagrafica!$K$8&lt;=Anagrafica!$K$11,"IN SCADENZA","PIANIFICATA")))))))</f>
        <v/>
      </c>
      <c r="Q106" s="57" t="str">
        <f>IF(AND(OR(C106="NC",C106="NV"),ISNUMBER(I106),O106&lt;&gt;"CHIUSA VERIFICATA"),I106-Anagrafica!$K$8,"")</f>
        <v/>
      </c>
      <c r="R106" s="1"/>
    </row>
    <row r="107" spans="1:18" ht="79.95" customHeight="1">
      <c r="A107" s="49" t="s">
        <v>433</v>
      </c>
      <c r="B107" s="30" t="str">
        <f>INDEX(Checklist!$B$8:$B$237,MATCH(A107,Checklist!$A$8:$A$237,0))</f>
        <v>Compatibilità e cambio accessorio</v>
      </c>
      <c r="C107" s="30" t="str">
        <f>INDEX(Checklist!$I$8:$I$237,MATCH(A107,Checklist!$A$8:$A$237,0))</f>
        <v>DA COMPILARE</v>
      </c>
      <c r="D107" s="30" t="str">
        <f>INDEX(Checklist!$D$8:$D$237,MATCH(A107,Checklist!$A$8:$A$237,0))</f>
        <v>Sicurezza</v>
      </c>
      <c r="E107" s="30" t="str">
        <f>IF(OR(C107="NC",C107="NV"),INDEX(Catalogo!$H$8:$H$237,MATCH(A107,Catalogo!$A$8:$A$237,0)),"")</f>
        <v/>
      </c>
      <c r="F107" s="38"/>
      <c r="G107" s="38"/>
      <c r="H107" s="39"/>
      <c r="I107" s="39"/>
      <c r="J107" s="38"/>
      <c r="K107" s="38"/>
      <c r="L107" s="38"/>
      <c r="M107" s="39"/>
      <c r="N107" s="38"/>
      <c r="O107" s="30" t="str">
        <f>IF(NOT(OR(C107="NC",C107="NV")),IF(COUNTA(F107:N107)=0,"NON RICHIESTA","VERIFICARE COLLEGAMENTO"),IF(J107="Chiusa",IF(AND(F107&lt;&gt;"",G107&lt;&gt;"",ISNUMBER(H107),ISNUMBER(I107),K107&lt;&gt;"",L107&lt;&gt;"",ISNUMBER(M107),N107="C",H107&gt;0,I107&gt;=H107,M107&gt;=H107,M107&gt;=INDEX(Checklist!$G$8:$G$237,MATCH(A107,Checklist!$A$8:$A$237,0)),H107&lt;=Anagrafica!$K$8,M107&lt;=Anagrafica!$K$8),"CHIUSA VERIFICATA","CHIUSURA INCOMPLETA"),IF(OR(F107="",G107="",H107="",I107="",J107=""),"DA COMPLETARE",IF(OR(NOT(ISNUMBER(H107)),NOT(ISNUMBER(I107)),H107&lt;=0,I107&lt;H107,H107&gt;Anagrafica!$K$8),"DATI NON VALIDI","APERTA"))))</f>
        <v>NON RICHIESTA</v>
      </c>
      <c r="P107" s="30" t="str">
        <f>IF(NOT(OR(C107="NC",C107="NV")),"",IF(O107="CHIUSA VERIFICATA","CHIUSA",IF(I107="","TERMINE MANCANTE",IF(NOT(ISNUMBER(I107)),"DATA NON VALIDA",IF(I107&lt;Anagrafica!$K$8,"SCADUTA",IF(I107=Anagrafica!$K$8,"SCADENZA OGGI",IF(I107-Anagrafica!$K$8&lt;=Anagrafica!$K$11,"IN SCADENZA","PIANIFICATA")))))))</f>
        <v/>
      </c>
      <c r="Q107" s="57" t="str">
        <f>IF(AND(OR(C107="NC",C107="NV"),ISNUMBER(I107),O107&lt;&gt;"CHIUSA VERIFICATA"),I107-Anagrafica!$K$8,"")</f>
        <v/>
      </c>
      <c r="R107" s="1"/>
    </row>
    <row r="108" spans="1:18" ht="79.95" customHeight="1">
      <c r="A108" s="49" t="s">
        <v>435</v>
      </c>
      <c r="B108" s="30" t="str">
        <f>INDEX(Checklist!$B$8:$B$237,MATCH(A108,Checklist!$A$8:$A$237,0))</f>
        <v>Compatibilità e cambio accessorio</v>
      </c>
      <c r="C108" s="30" t="str">
        <f>INDEX(Checklist!$I$8:$I$237,MATCH(A108,Checklist!$A$8:$A$237,0))</f>
        <v>DA COMPILARE</v>
      </c>
      <c r="D108" s="30" t="str">
        <f>INDEX(Checklist!$D$8:$D$237,MATCH(A108,Checklist!$A$8:$A$237,0))</f>
        <v>Sicurezza</v>
      </c>
      <c r="E108" s="30" t="str">
        <f>IF(OR(C108="NC",C108="NV"),INDEX(Catalogo!$H$8:$H$237,MATCH(A108,Catalogo!$A$8:$A$237,0)),"")</f>
        <v/>
      </c>
      <c r="F108" s="38"/>
      <c r="G108" s="38"/>
      <c r="H108" s="39"/>
      <c r="I108" s="39"/>
      <c r="J108" s="38"/>
      <c r="K108" s="38"/>
      <c r="L108" s="38"/>
      <c r="M108" s="39"/>
      <c r="N108" s="38"/>
      <c r="O108" s="30" t="str">
        <f>IF(NOT(OR(C108="NC",C108="NV")),IF(COUNTA(F108:N108)=0,"NON RICHIESTA","VERIFICARE COLLEGAMENTO"),IF(J108="Chiusa",IF(AND(F108&lt;&gt;"",G108&lt;&gt;"",ISNUMBER(H108),ISNUMBER(I108),K108&lt;&gt;"",L108&lt;&gt;"",ISNUMBER(M108),N108="C",H108&gt;0,I108&gt;=H108,M108&gt;=H108,M108&gt;=INDEX(Checklist!$G$8:$G$237,MATCH(A108,Checklist!$A$8:$A$237,0)),H108&lt;=Anagrafica!$K$8,M108&lt;=Anagrafica!$K$8),"CHIUSA VERIFICATA","CHIUSURA INCOMPLETA"),IF(OR(F108="",G108="",H108="",I108="",J108=""),"DA COMPLETARE",IF(OR(NOT(ISNUMBER(H108)),NOT(ISNUMBER(I108)),H108&lt;=0,I108&lt;H108,H108&gt;Anagrafica!$K$8),"DATI NON VALIDI","APERTA"))))</f>
        <v>NON RICHIESTA</v>
      </c>
      <c r="P108" s="30" t="str">
        <f>IF(NOT(OR(C108="NC",C108="NV")),"",IF(O108="CHIUSA VERIFICATA","CHIUSA",IF(I108="","TERMINE MANCANTE",IF(NOT(ISNUMBER(I108)),"DATA NON VALIDA",IF(I108&lt;Anagrafica!$K$8,"SCADUTA",IF(I108=Anagrafica!$K$8,"SCADENZA OGGI",IF(I108-Anagrafica!$K$8&lt;=Anagrafica!$K$11,"IN SCADENZA","PIANIFICATA")))))))</f>
        <v/>
      </c>
      <c r="Q108" s="57" t="str">
        <f>IF(AND(OR(C108="NC",C108="NV"),ISNUMBER(I108),O108&lt;&gt;"CHIUSA VERIFICATA"),I108-Anagrafica!$K$8,"")</f>
        <v/>
      </c>
      <c r="R108" s="1"/>
    </row>
    <row r="109" spans="1:18" ht="79.95" customHeight="1">
      <c r="A109" s="49" t="s">
        <v>437</v>
      </c>
      <c r="B109" s="30" t="str">
        <f>INDEX(Checklist!$B$8:$B$237,MATCH(A109,Checklist!$A$8:$A$237,0))</f>
        <v>Compatibilità e cambio accessorio</v>
      </c>
      <c r="C109" s="30" t="str">
        <f>INDEX(Checklist!$I$8:$I$237,MATCH(A109,Checklist!$A$8:$A$237,0))</f>
        <v>DA COMPILARE</v>
      </c>
      <c r="D109" s="30" t="str">
        <f>INDEX(Checklist!$D$8:$D$237,MATCH(A109,Checklist!$A$8:$A$237,0))</f>
        <v>Sicurezza</v>
      </c>
      <c r="E109" s="30" t="str">
        <f>IF(OR(C109="NC",C109="NV"),INDEX(Catalogo!$H$8:$H$237,MATCH(A109,Catalogo!$A$8:$A$237,0)),"")</f>
        <v/>
      </c>
      <c r="F109" s="38"/>
      <c r="G109" s="38"/>
      <c r="H109" s="39"/>
      <c r="I109" s="39"/>
      <c r="J109" s="38"/>
      <c r="K109" s="38"/>
      <c r="L109" s="38"/>
      <c r="M109" s="39"/>
      <c r="N109" s="38"/>
      <c r="O109" s="30" t="str">
        <f>IF(NOT(OR(C109="NC",C109="NV")),IF(COUNTA(F109:N109)=0,"NON RICHIESTA","VERIFICARE COLLEGAMENTO"),IF(J109="Chiusa",IF(AND(F109&lt;&gt;"",G109&lt;&gt;"",ISNUMBER(H109),ISNUMBER(I109),K109&lt;&gt;"",L109&lt;&gt;"",ISNUMBER(M109),N109="C",H109&gt;0,I109&gt;=H109,M109&gt;=H109,M109&gt;=INDEX(Checklist!$G$8:$G$237,MATCH(A109,Checklist!$A$8:$A$237,0)),H109&lt;=Anagrafica!$K$8,M109&lt;=Anagrafica!$K$8),"CHIUSA VERIFICATA","CHIUSURA INCOMPLETA"),IF(OR(F109="",G109="",H109="",I109="",J109=""),"DA COMPLETARE",IF(OR(NOT(ISNUMBER(H109)),NOT(ISNUMBER(I109)),H109&lt;=0,I109&lt;H109,H109&gt;Anagrafica!$K$8),"DATI NON VALIDI","APERTA"))))</f>
        <v>NON RICHIESTA</v>
      </c>
      <c r="P109" s="30" t="str">
        <f>IF(NOT(OR(C109="NC",C109="NV")),"",IF(O109="CHIUSA VERIFICATA","CHIUSA",IF(I109="","TERMINE MANCANTE",IF(NOT(ISNUMBER(I109)),"DATA NON VALIDA",IF(I109&lt;Anagrafica!$K$8,"SCADUTA",IF(I109=Anagrafica!$K$8,"SCADENZA OGGI",IF(I109-Anagrafica!$K$8&lt;=Anagrafica!$K$11,"IN SCADENZA","PIANIFICATA")))))))</f>
        <v/>
      </c>
      <c r="Q109" s="57" t="str">
        <f>IF(AND(OR(C109="NC",C109="NV"),ISNUMBER(I109),O109&lt;&gt;"CHIUSA VERIFICATA"),I109-Anagrafica!$K$8,"")</f>
        <v/>
      </c>
      <c r="R109" s="1"/>
    </row>
    <row r="110" spans="1:18" ht="79.95" customHeight="1">
      <c r="A110" s="49" t="s">
        <v>439</v>
      </c>
      <c r="B110" s="30" t="str">
        <f>INDEX(Checklist!$B$8:$B$237,MATCH(A110,Checklist!$A$8:$A$237,0))</f>
        <v>Carichi sospesi e imbracature</v>
      </c>
      <c r="C110" s="30" t="str">
        <f>INDEX(Checklist!$I$8:$I$237,MATCH(A110,Checklist!$A$8:$A$237,0))</f>
        <v>DA COMPILARE</v>
      </c>
      <c r="D110" s="30" t="str">
        <f>INDEX(Checklist!$D$8:$D$237,MATCH(A110,Checklist!$A$8:$A$237,0))</f>
        <v>Sicurezza</v>
      </c>
      <c r="E110" s="30" t="str">
        <f>IF(OR(C110="NC",C110="NV"),INDEX(Catalogo!$H$8:$H$237,MATCH(A110,Catalogo!$A$8:$A$237,0)),"")</f>
        <v/>
      </c>
      <c r="F110" s="38"/>
      <c r="G110" s="38"/>
      <c r="H110" s="39"/>
      <c r="I110" s="39"/>
      <c r="J110" s="38"/>
      <c r="K110" s="38"/>
      <c r="L110" s="38"/>
      <c r="M110" s="39"/>
      <c r="N110" s="38"/>
      <c r="O110" s="30" t="str">
        <f>IF(NOT(OR(C110="NC",C110="NV")),IF(COUNTA(F110:N110)=0,"NON RICHIESTA","VERIFICARE COLLEGAMENTO"),IF(J110="Chiusa",IF(AND(F110&lt;&gt;"",G110&lt;&gt;"",ISNUMBER(H110),ISNUMBER(I110),K110&lt;&gt;"",L110&lt;&gt;"",ISNUMBER(M110),N110="C",H110&gt;0,I110&gt;=H110,M110&gt;=H110,M110&gt;=INDEX(Checklist!$G$8:$G$237,MATCH(A110,Checklist!$A$8:$A$237,0)),H110&lt;=Anagrafica!$K$8,M110&lt;=Anagrafica!$K$8),"CHIUSA VERIFICATA","CHIUSURA INCOMPLETA"),IF(OR(F110="",G110="",H110="",I110="",J110=""),"DA COMPLETARE",IF(OR(NOT(ISNUMBER(H110)),NOT(ISNUMBER(I110)),H110&lt;=0,I110&lt;H110,H110&gt;Anagrafica!$K$8),"DATI NON VALIDI","APERTA"))))</f>
        <v>NON RICHIESTA</v>
      </c>
      <c r="P110" s="30" t="str">
        <f>IF(NOT(OR(C110="NC",C110="NV")),"",IF(O110="CHIUSA VERIFICATA","CHIUSA",IF(I110="","TERMINE MANCANTE",IF(NOT(ISNUMBER(I110)),"DATA NON VALIDA",IF(I110&lt;Anagrafica!$K$8,"SCADUTA",IF(I110=Anagrafica!$K$8,"SCADENZA OGGI",IF(I110-Anagrafica!$K$8&lt;=Anagrafica!$K$11,"IN SCADENZA","PIANIFICATA")))))))</f>
        <v/>
      </c>
      <c r="Q110" s="57" t="str">
        <f>IF(AND(OR(C110="NC",C110="NV"),ISNUMBER(I110),O110&lt;&gt;"CHIUSA VERIFICATA"),I110-Anagrafica!$K$8,"")</f>
        <v/>
      </c>
      <c r="R110" s="1"/>
    </row>
    <row r="111" spans="1:18" ht="79.95" customHeight="1">
      <c r="A111" s="49" t="s">
        <v>442</v>
      </c>
      <c r="B111" s="30" t="str">
        <f>INDEX(Checklist!$B$8:$B$237,MATCH(A111,Checklist!$A$8:$A$237,0))</f>
        <v>Carichi sospesi e imbracature</v>
      </c>
      <c r="C111" s="30" t="str">
        <f>INDEX(Checklist!$I$8:$I$237,MATCH(A111,Checklist!$A$8:$A$237,0))</f>
        <v>DA COMPILARE</v>
      </c>
      <c r="D111" s="30" t="str">
        <f>INDEX(Checklist!$D$8:$D$237,MATCH(A111,Checklist!$A$8:$A$237,0))</f>
        <v>Sicurezza</v>
      </c>
      <c r="E111" s="30" t="str">
        <f>IF(OR(C111="NC",C111="NV"),INDEX(Catalogo!$H$8:$H$237,MATCH(A111,Catalogo!$A$8:$A$237,0)),"")</f>
        <v/>
      </c>
      <c r="F111" s="38"/>
      <c r="G111" s="38"/>
      <c r="H111" s="39"/>
      <c r="I111" s="39"/>
      <c r="J111" s="38"/>
      <c r="K111" s="38"/>
      <c r="L111" s="38"/>
      <c r="M111" s="39"/>
      <c r="N111" s="38"/>
      <c r="O111" s="30" t="str">
        <f>IF(NOT(OR(C111="NC",C111="NV")),IF(COUNTA(F111:N111)=0,"NON RICHIESTA","VERIFICARE COLLEGAMENTO"),IF(J111="Chiusa",IF(AND(F111&lt;&gt;"",G111&lt;&gt;"",ISNUMBER(H111),ISNUMBER(I111),K111&lt;&gt;"",L111&lt;&gt;"",ISNUMBER(M111),N111="C",H111&gt;0,I111&gt;=H111,M111&gt;=H111,M111&gt;=INDEX(Checklist!$G$8:$G$237,MATCH(A111,Checklist!$A$8:$A$237,0)),H111&lt;=Anagrafica!$K$8,M111&lt;=Anagrafica!$K$8),"CHIUSA VERIFICATA","CHIUSURA INCOMPLETA"),IF(OR(F111="",G111="",H111="",I111="",J111=""),"DA COMPLETARE",IF(OR(NOT(ISNUMBER(H111)),NOT(ISNUMBER(I111)),H111&lt;=0,I111&lt;H111,H111&gt;Anagrafica!$K$8),"DATI NON VALIDI","APERTA"))))</f>
        <v>NON RICHIESTA</v>
      </c>
      <c r="P111" s="30" t="str">
        <f>IF(NOT(OR(C111="NC",C111="NV")),"",IF(O111="CHIUSA VERIFICATA","CHIUSA",IF(I111="","TERMINE MANCANTE",IF(NOT(ISNUMBER(I111)),"DATA NON VALIDA",IF(I111&lt;Anagrafica!$K$8,"SCADUTA",IF(I111=Anagrafica!$K$8,"SCADENZA OGGI",IF(I111-Anagrafica!$K$8&lt;=Anagrafica!$K$11,"IN SCADENZA","PIANIFICATA")))))))</f>
        <v/>
      </c>
      <c r="Q111" s="57" t="str">
        <f>IF(AND(OR(C111="NC",C111="NV"),ISNUMBER(I111),O111&lt;&gt;"CHIUSA VERIFICATA"),I111-Anagrafica!$K$8,"")</f>
        <v/>
      </c>
      <c r="R111" s="1"/>
    </row>
    <row r="112" spans="1:18" ht="79.95" customHeight="1">
      <c r="A112" s="49" t="s">
        <v>444</v>
      </c>
      <c r="B112" s="30" t="str">
        <f>INDEX(Checklist!$B$8:$B$237,MATCH(A112,Checklist!$A$8:$A$237,0))</f>
        <v>Carichi sospesi e imbracature</v>
      </c>
      <c r="C112" s="30" t="str">
        <f>INDEX(Checklist!$I$8:$I$237,MATCH(A112,Checklist!$A$8:$A$237,0))</f>
        <v>DA COMPILARE</v>
      </c>
      <c r="D112" s="30" t="str">
        <f>INDEX(Checklist!$D$8:$D$237,MATCH(A112,Checklist!$A$8:$A$237,0))</f>
        <v>Sicurezza</v>
      </c>
      <c r="E112" s="30" t="str">
        <f>IF(OR(C112="NC",C112="NV"),INDEX(Catalogo!$H$8:$H$237,MATCH(A112,Catalogo!$A$8:$A$237,0)),"")</f>
        <v/>
      </c>
      <c r="F112" s="38"/>
      <c r="G112" s="38"/>
      <c r="H112" s="39"/>
      <c r="I112" s="39"/>
      <c r="J112" s="38"/>
      <c r="K112" s="38"/>
      <c r="L112" s="38"/>
      <c r="M112" s="39"/>
      <c r="N112" s="38"/>
      <c r="O112" s="30" t="str">
        <f>IF(NOT(OR(C112="NC",C112="NV")),IF(COUNTA(F112:N112)=0,"NON RICHIESTA","VERIFICARE COLLEGAMENTO"),IF(J112="Chiusa",IF(AND(F112&lt;&gt;"",G112&lt;&gt;"",ISNUMBER(H112),ISNUMBER(I112),K112&lt;&gt;"",L112&lt;&gt;"",ISNUMBER(M112),N112="C",H112&gt;0,I112&gt;=H112,M112&gt;=H112,M112&gt;=INDEX(Checklist!$G$8:$G$237,MATCH(A112,Checklist!$A$8:$A$237,0)),H112&lt;=Anagrafica!$K$8,M112&lt;=Anagrafica!$K$8),"CHIUSA VERIFICATA","CHIUSURA INCOMPLETA"),IF(OR(F112="",G112="",H112="",I112="",J112=""),"DA COMPLETARE",IF(OR(NOT(ISNUMBER(H112)),NOT(ISNUMBER(I112)),H112&lt;=0,I112&lt;H112,H112&gt;Anagrafica!$K$8),"DATI NON VALIDI","APERTA"))))</f>
        <v>NON RICHIESTA</v>
      </c>
      <c r="P112" s="30" t="str">
        <f>IF(NOT(OR(C112="NC",C112="NV")),"",IF(O112="CHIUSA VERIFICATA","CHIUSA",IF(I112="","TERMINE MANCANTE",IF(NOT(ISNUMBER(I112)),"DATA NON VALIDA",IF(I112&lt;Anagrafica!$K$8,"SCADUTA",IF(I112=Anagrafica!$K$8,"SCADENZA OGGI",IF(I112-Anagrafica!$K$8&lt;=Anagrafica!$K$11,"IN SCADENZA","PIANIFICATA")))))))</f>
        <v/>
      </c>
      <c r="Q112" s="57" t="str">
        <f>IF(AND(OR(C112="NC",C112="NV"),ISNUMBER(I112),O112&lt;&gt;"CHIUSA VERIFICATA"),I112-Anagrafica!$K$8,"")</f>
        <v/>
      </c>
      <c r="R112" s="1"/>
    </row>
    <row r="113" spans="1:18" ht="79.95" customHeight="1">
      <c r="A113" s="49" t="s">
        <v>446</v>
      </c>
      <c r="B113" s="30" t="str">
        <f>INDEX(Checklist!$B$8:$B$237,MATCH(A113,Checklist!$A$8:$A$237,0))</f>
        <v>Carichi sospesi e imbracature</v>
      </c>
      <c r="C113" s="30" t="str">
        <f>INDEX(Checklist!$I$8:$I$237,MATCH(A113,Checklist!$A$8:$A$237,0))</f>
        <v>DA COMPILARE</v>
      </c>
      <c r="D113" s="30" t="str">
        <f>INDEX(Checklist!$D$8:$D$237,MATCH(A113,Checklist!$A$8:$A$237,0))</f>
        <v>Sicurezza</v>
      </c>
      <c r="E113" s="30" t="str">
        <f>IF(OR(C113="NC",C113="NV"),INDEX(Catalogo!$H$8:$H$237,MATCH(A113,Catalogo!$A$8:$A$237,0)),"")</f>
        <v/>
      </c>
      <c r="F113" s="38"/>
      <c r="G113" s="38"/>
      <c r="H113" s="39"/>
      <c r="I113" s="39"/>
      <c r="J113" s="38"/>
      <c r="K113" s="38"/>
      <c r="L113" s="38"/>
      <c r="M113" s="39"/>
      <c r="N113" s="38"/>
      <c r="O113" s="30" t="str">
        <f>IF(NOT(OR(C113="NC",C113="NV")),IF(COUNTA(F113:N113)=0,"NON RICHIESTA","VERIFICARE COLLEGAMENTO"),IF(J113="Chiusa",IF(AND(F113&lt;&gt;"",G113&lt;&gt;"",ISNUMBER(H113),ISNUMBER(I113),K113&lt;&gt;"",L113&lt;&gt;"",ISNUMBER(M113),N113="C",H113&gt;0,I113&gt;=H113,M113&gt;=H113,M113&gt;=INDEX(Checklist!$G$8:$G$237,MATCH(A113,Checklist!$A$8:$A$237,0)),H113&lt;=Anagrafica!$K$8,M113&lt;=Anagrafica!$K$8),"CHIUSA VERIFICATA","CHIUSURA INCOMPLETA"),IF(OR(F113="",G113="",H113="",I113="",J113=""),"DA COMPLETARE",IF(OR(NOT(ISNUMBER(H113)),NOT(ISNUMBER(I113)),H113&lt;=0,I113&lt;H113,H113&gt;Anagrafica!$K$8),"DATI NON VALIDI","APERTA"))))</f>
        <v>NON RICHIESTA</v>
      </c>
      <c r="P113" s="30" t="str">
        <f>IF(NOT(OR(C113="NC",C113="NV")),"",IF(O113="CHIUSA VERIFICATA","CHIUSA",IF(I113="","TERMINE MANCANTE",IF(NOT(ISNUMBER(I113)),"DATA NON VALIDA",IF(I113&lt;Anagrafica!$K$8,"SCADUTA",IF(I113=Anagrafica!$K$8,"SCADENZA OGGI",IF(I113-Anagrafica!$K$8&lt;=Anagrafica!$K$11,"IN SCADENZA","PIANIFICATA")))))))</f>
        <v/>
      </c>
      <c r="Q113" s="57" t="str">
        <f>IF(AND(OR(C113="NC",C113="NV"),ISNUMBER(I113),O113&lt;&gt;"CHIUSA VERIFICATA"),I113-Anagrafica!$K$8,"")</f>
        <v/>
      </c>
      <c r="R113" s="1"/>
    </row>
    <row r="114" spans="1:18" ht="79.95" customHeight="1">
      <c r="A114" s="49" t="s">
        <v>448</v>
      </c>
      <c r="B114" s="30" t="str">
        <f>INDEX(Checklist!$B$8:$B$237,MATCH(A114,Checklist!$A$8:$A$237,0))</f>
        <v>Carichi sospesi e imbracature</v>
      </c>
      <c r="C114" s="30" t="str">
        <f>INDEX(Checklist!$I$8:$I$237,MATCH(A114,Checklist!$A$8:$A$237,0))</f>
        <v>DA COMPILARE</v>
      </c>
      <c r="D114" s="30" t="str">
        <f>INDEX(Checklist!$D$8:$D$237,MATCH(A114,Checklist!$A$8:$A$237,0))</f>
        <v>Sicurezza</v>
      </c>
      <c r="E114" s="30" t="str">
        <f>IF(OR(C114="NC",C114="NV"),INDEX(Catalogo!$H$8:$H$237,MATCH(A114,Catalogo!$A$8:$A$237,0)),"")</f>
        <v/>
      </c>
      <c r="F114" s="38"/>
      <c r="G114" s="38"/>
      <c r="H114" s="39"/>
      <c r="I114" s="39"/>
      <c r="J114" s="38"/>
      <c r="K114" s="38"/>
      <c r="L114" s="38"/>
      <c r="M114" s="39"/>
      <c r="N114" s="38"/>
      <c r="O114" s="30" t="str">
        <f>IF(NOT(OR(C114="NC",C114="NV")),IF(COUNTA(F114:N114)=0,"NON RICHIESTA","VERIFICARE COLLEGAMENTO"),IF(J114="Chiusa",IF(AND(F114&lt;&gt;"",G114&lt;&gt;"",ISNUMBER(H114),ISNUMBER(I114),K114&lt;&gt;"",L114&lt;&gt;"",ISNUMBER(M114),N114="C",H114&gt;0,I114&gt;=H114,M114&gt;=H114,M114&gt;=INDEX(Checklist!$G$8:$G$237,MATCH(A114,Checklist!$A$8:$A$237,0)),H114&lt;=Anagrafica!$K$8,M114&lt;=Anagrafica!$K$8),"CHIUSA VERIFICATA","CHIUSURA INCOMPLETA"),IF(OR(F114="",G114="",H114="",I114="",J114=""),"DA COMPLETARE",IF(OR(NOT(ISNUMBER(H114)),NOT(ISNUMBER(I114)),H114&lt;=0,I114&lt;H114,H114&gt;Anagrafica!$K$8),"DATI NON VALIDI","APERTA"))))</f>
        <v>NON RICHIESTA</v>
      </c>
      <c r="P114" s="30" t="str">
        <f>IF(NOT(OR(C114="NC",C114="NV")),"",IF(O114="CHIUSA VERIFICATA","CHIUSA",IF(I114="","TERMINE MANCANTE",IF(NOT(ISNUMBER(I114)),"DATA NON VALIDA",IF(I114&lt;Anagrafica!$K$8,"SCADUTA",IF(I114=Anagrafica!$K$8,"SCADENZA OGGI",IF(I114-Anagrafica!$K$8&lt;=Anagrafica!$K$11,"IN SCADENZA","PIANIFICATA")))))))</f>
        <v/>
      </c>
      <c r="Q114" s="57" t="str">
        <f>IF(AND(OR(C114="NC",C114="NV"),ISNUMBER(I114),O114&lt;&gt;"CHIUSA VERIFICATA"),I114-Anagrafica!$K$8,"")</f>
        <v/>
      </c>
      <c r="R114" s="1"/>
    </row>
    <row r="115" spans="1:18" ht="79.95" customHeight="1">
      <c r="A115" s="49" t="s">
        <v>450</v>
      </c>
      <c r="B115" s="30" t="str">
        <f>INDEX(Checklist!$B$8:$B$237,MATCH(A115,Checklist!$A$8:$A$237,0))</f>
        <v>Carichi sospesi e imbracature</v>
      </c>
      <c r="C115" s="30" t="str">
        <f>INDEX(Checklist!$I$8:$I$237,MATCH(A115,Checklist!$A$8:$A$237,0))</f>
        <v>DA COMPILARE</v>
      </c>
      <c r="D115" s="30" t="str">
        <f>INDEX(Checklist!$D$8:$D$237,MATCH(A115,Checklist!$A$8:$A$237,0))</f>
        <v>Sicurezza</v>
      </c>
      <c r="E115" s="30" t="str">
        <f>IF(OR(C115="NC",C115="NV"),INDEX(Catalogo!$H$8:$H$237,MATCH(A115,Catalogo!$A$8:$A$237,0)),"")</f>
        <v/>
      </c>
      <c r="F115" s="38"/>
      <c r="G115" s="38"/>
      <c r="H115" s="39"/>
      <c r="I115" s="39"/>
      <c r="J115" s="38"/>
      <c r="K115" s="38"/>
      <c r="L115" s="38"/>
      <c r="M115" s="39"/>
      <c r="N115" s="38"/>
      <c r="O115" s="30" t="str">
        <f>IF(NOT(OR(C115="NC",C115="NV")),IF(COUNTA(F115:N115)=0,"NON RICHIESTA","VERIFICARE COLLEGAMENTO"),IF(J115="Chiusa",IF(AND(F115&lt;&gt;"",G115&lt;&gt;"",ISNUMBER(H115),ISNUMBER(I115),K115&lt;&gt;"",L115&lt;&gt;"",ISNUMBER(M115),N115="C",H115&gt;0,I115&gt;=H115,M115&gt;=H115,M115&gt;=INDEX(Checklist!$G$8:$G$237,MATCH(A115,Checklist!$A$8:$A$237,0)),H115&lt;=Anagrafica!$K$8,M115&lt;=Anagrafica!$K$8),"CHIUSA VERIFICATA","CHIUSURA INCOMPLETA"),IF(OR(F115="",G115="",H115="",I115="",J115=""),"DA COMPLETARE",IF(OR(NOT(ISNUMBER(H115)),NOT(ISNUMBER(I115)),H115&lt;=0,I115&lt;H115,H115&gt;Anagrafica!$K$8),"DATI NON VALIDI","APERTA"))))</f>
        <v>NON RICHIESTA</v>
      </c>
      <c r="P115" s="30" t="str">
        <f>IF(NOT(OR(C115="NC",C115="NV")),"",IF(O115="CHIUSA VERIFICATA","CHIUSA",IF(I115="","TERMINE MANCANTE",IF(NOT(ISNUMBER(I115)),"DATA NON VALIDA",IF(I115&lt;Anagrafica!$K$8,"SCADUTA",IF(I115=Anagrafica!$K$8,"SCADENZA OGGI",IF(I115-Anagrafica!$K$8&lt;=Anagrafica!$K$11,"IN SCADENZA","PIANIFICATA")))))))</f>
        <v/>
      </c>
      <c r="Q115" s="57" t="str">
        <f>IF(AND(OR(C115="NC",C115="NV"),ISNUMBER(I115),O115&lt;&gt;"CHIUSA VERIFICATA"),I115-Anagrafica!$K$8,"")</f>
        <v/>
      </c>
      <c r="R115" s="1"/>
    </row>
    <row r="116" spans="1:18" ht="79.95" customHeight="1">
      <c r="A116" s="49" t="s">
        <v>452</v>
      </c>
      <c r="B116" s="30" t="str">
        <f>INDEX(Checklist!$B$8:$B$237,MATCH(A116,Checklist!$A$8:$A$237,0))</f>
        <v>Carichi sospesi e imbracature</v>
      </c>
      <c r="C116" s="30" t="str">
        <f>INDEX(Checklist!$I$8:$I$237,MATCH(A116,Checklist!$A$8:$A$237,0))</f>
        <v>DA COMPILARE</v>
      </c>
      <c r="D116" s="30" t="str">
        <f>INDEX(Checklist!$D$8:$D$237,MATCH(A116,Checklist!$A$8:$A$237,0))</f>
        <v>Sicurezza</v>
      </c>
      <c r="E116" s="30" t="str">
        <f>IF(OR(C116="NC",C116="NV"),INDEX(Catalogo!$H$8:$H$237,MATCH(A116,Catalogo!$A$8:$A$237,0)),"")</f>
        <v/>
      </c>
      <c r="F116" s="38"/>
      <c r="G116" s="38"/>
      <c r="H116" s="39"/>
      <c r="I116" s="39"/>
      <c r="J116" s="38"/>
      <c r="K116" s="38"/>
      <c r="L116" s="38"/>
      <c r="M116" s="39"/>
      <c r="N116" s="38"/>
      <c r="O116" s="30" t="str">
        <f>IF(NOT(OR(C116="NC",C116="NV")),IF(COUNTA(F116:N116)=0,"NON RICHIESTA","VERIFICARE COLLEGAMENTO"),IF(J116="Chiusa",IF(AND(F116&lt;&gt;"",G116&lt;&gt;"",ISNUMBER(H116),ISNUMBER(I116),K116&lt;&gt;"",L116&lt;&gt;"",ISNUMBER(M116),N116="C",H116&gt;0,I116&gt;=H116,M116&gt;=H116,M116&gt;=INDEX(Checklist!$G$8:$G$237,MATCH(A116,Checklist!$A$8:$A$237,0)),H116&lt;=Anagrafica!$K$8,M116&lt;=Anagrafica!$K$8),"CHIUSA VERIFICATA","CHIUSURA INCOMPLETA"),IF(OR(F116="",G116="",H116="",I116="",J116=""),"DA COMPLETARE",IF(OR(NOT(ISNUMBER(H116)),NOT(ISNUMBER(I116)),H116&lt;=0,I116&lt;H116,H116&gt;Anagrafica!$K$8),"DATI NON VALIDI","APERTA"))))</f>
        <v>NON RICHIESTA</v>
      </c>
      <c r="P116" s="30" t="str">
        <f>IF(NOT(OR(C116="NC",C116="NV")),"",IF(O116="CHIUSA VERIFICATA","CHIUSA",IF(I116="","TERMINE MANCANTE",IF(NOT(ISNUMBER(I116)),"DATA NON VALIDA",IF(I116&lt;Anagrafica!$K$8,"SCADUTA",IF(I116=Anagrafica!$K$8,"SCADENZA OGGI",IF(I116-Anagrafica!$K$8&lt;=Anagrafica!$K$11,"IN SCADENZA","PIANIFICATA")))))))</f>
        <v/>
      </c>
      <c r="Q116" s="57" t="str">
        <f>IF(AND(OR(C116="NC",C116="NV"),ISNUMBER(I116),O116&lt;&gt;"CHIUSA VERIFICATA"),I116-Anagrafica!$K$8,"")</f>
        <v/>
      </c>
      <c r="R116" s="1"/>
    </row>
    <row r="117" spans="1:18" ht="79.95" customHeight="1">
      <c r="A117" s="49" t="s">
        <v>454</v>
      </c>
      <c r="B117" s="30" t="str">
        <f>INDEX(Checklist!$B$8:$B$237,MATCH(A117,Checklist!$A$8:$A$237,0))</f>
        <v>Carichi sospesi e imbracature</v>
      </c>
      <c r="C117" s="30" t="str">
        <f>INDEX(Checklist!$I$8:$I$237,MATCH(A117,Checklist!$A$8:$A$237,0))</f>
        <v>DA COMPILARE</v>
      </c>
      <c r="D117" s="30" t="str">
        <f>INDEX(Checklist!$D$8:$D$237,MATCH(A117,Checklist!$A$8:$A$237,0))</f>
        <v>Sicurezza</v>
      </c>
      <c r="E117" s="30" t="str">
        <f>IF(OR(C117="NC",C117="NV"),INDEX(Catalogo!$H$8:$H$237,MATCH(A117,Catalogo!$A$8:$A$237,0)),"")</f>
        <v/>
      </c>
      <c r="F117" s="38"/>
      <c r="G117" s="38"/>
      <c r="H117" s="39"/>
      <c r="I117" s="39"/>
      <c r="J117" s="38"/>
      <c r="K117" s="38"/>
      <c r="L117" s="38"/>
      <c r="M117" s="39"/>
      <c r="N117" s="38"/>
      <c r="O117" s="30" t="str">
        <f>IF(NOT(OR(C117="NC",C117="NV")),IF(COUNTA(F117:N117)=0,"NON RICHIESTA","VERIFICARE COLLEGAMENTO"),IF(J117="Chiusa",IF(AND(F117&lt;&gt;"",G117&lt;&gt;"",ISNUMBER(H117),ISNUMBER(I117),K117&lt;&gt;"",L117&lt;&gt;"",ISNUMBER(M117),N117="C",H117&gt;0,I117&gt;=H117,M117&gt;=H117,M117&gt;=INDEX(Checklist!$G$8:$G$237,MATCH(A117,Checklist!$A$8:$A$237,0)),H117&lt;=Anagrafica!$K$8,M117&lt;=Anagrafica!$K$8),"CHIUSA VERIFICATA","CHIUSURA INCOMPLETA"),IF(OR(F117="",G117="",H117="",I117="",J117=""),"DA COMPLETARE",IF(OR(NOT(ISNUMBER(H117)),NOT(ISNUMBER(I117)),H117&lt;=0,I117&lt;H117,H117&gt;Anagrafica!$K$8),"DATI NON VALIDI","APERTA"))))</f>
        <v>NON RICHIESTA</v>
      </c>
      <c r="P117" s="30" t="str">
        <f>IF(NOT(OR(C117="NC",C117="NV")),"",IF(O117="CHIUSA VERIFICATA","CHIUSA",IF(I117="","TERMINE MANCANTE",IF(NOT(ISNUMBER(I117)),"DATA NON VALIDA",IF(I117&lt;Anagrafica!$K$8,"SCADUTA",IF(I117=Anagrafica!$K$8,"SCADENZA OGGI",IF(I117-Anagrafica!$K$8&lt;=Anagrafica!$K$11,"IN SCADENZA","PIANIFICATA")))))))</f>
        <v/>
      </c>
      <c r="Q117" s="57" t="str">
        <f>IF(AND(OR(C117="NC",C117="NV"),ISNUMBER(I117),O117&lt;&gt;"CHIUSA VERIFICATA"),I117-Anagrafica!$K$8,"")</f>
        <v/>
      </c>
      <c r="R117" s="1"/>
    </row>
    <row r="118" spans="1:18" ht="79.95" customHeight="1">
      <c r="A118" s="49" t="s">
        <v>456</v>
      </c>
      <c r="B118" s="30" t="str">
        <f>INDEX(Checklist!$B$8:$B$237,MATCH(A118,Checklist!$A$8:$A$237,0))</f>
        <v>Persone e recupero dedicato</v>
      </c>
      <c r="C118" s="30" t="str">
        <f>INDEX(Checklist!$I$8:$I$237,MATCH(A118,Checklist!$A$8:$A$237,0))</f>
        <v>DA COMPILARE</v>
      </c>
      <c r="D118" s="30" t="str">
        <f>INDEX(Checklist!$D$8:$D$237,MATCH(A118,Checklist!$A$8:$A$237,0))</f>
        <v>Sicurezza</v>
      </c>
      <c r="E118" s="30" t="str">
        <f>IF(OR(C118="NC",C118="NV"),INDEX(Catalogo!$H$8:$H$237,MATCH(A118,Catalogo!$A$8:$A$237,0)),"")</f>
        <v/>
      </c>
      <c r="F118" s="38"/>
      <c r="G118" s="38"/>
      <c r="H118" s="39"/>
      <c r="I118" s="39"/>
      <c r="J118" s="38"/>
      <c r="K118" s="38"/>
      <c r="L118" s="38"/>
      <c r="M118" s="39"/>
      <c r="N118" s="38"/>
      <c r="O118" s="30" t="str">
        <f>IF(NOT(OR(C118="NC",C118="NV")),IF(COUNTA(F118:N118)=0,"NON RICHIESTA","VERIFICARE COLLEGAMENTO"),IF(J118="Chiusa",IF(AND(F118&lt;&gt;"",G118&lt;&gt;"",ISNUMBER(H118),ISNUMBER(I118),K118&lt;&gt;"",L118&lt;&gt;"",ISNUMBER(M118),N118="C",H118&gt;0,I118&gt;=H118,M118&gt;=H118,M118&gt;=INDEX(Checklist!$G$8:$G$237,MATCH(A118,Checklist!$A$8:$A$237,0)),H118&lt;=Anagrafica!$K$8,M118&lt;=Anagrafica!$K$8),"CHIUSA VERIFICATA","CHIUSURA INCOMPLETA"),IF(OR(F118="",G118="",H118="",I118="",J118=""),"DA COMPLETARE",IF(OR(NOT(ISNUMBER(H118)),NOT(ISNUMBER(I118)),H118&lt;=0,I118&lt;H118,H118&gt;Anagrafica!$K$8),"DATI NON VALIDI","APERTA"))))</f>
        <v>NON RICHIESTA</v>
      </c>
      <c r="P118" s="30" t="str">
        <f>IF(NOT(OR(C118="NC",C118="NV")),"",IF(O118="CHIUSA VERIFICATA","CHIUSA",IF(I118="","TERMINE MANCANTE",IF(NOT(ISNUMBER(I118)),"DATA NON VALIDA",IF(I118&lt;Anagrafica!$K$8,"SCADUTA",IF(I118=Anagrafica!$K$8,"SCADENZA OGGI",IF(I118-Anagrafica!$K$8&lt;=Anagrafica!$K$11,"IN SCADENZA","PIANIFICATA")))))))</f>
        <v/>
      </c>
      <c r="Q118" s="57" t="str">
        <f>IF(AND(OR(C118="NC",C118="NV"),ISNUMBER(I118),O118&lt;&gt;"CHIUSA VERIFICATA"),I118-Anagrafica!$K$8,"")</f>
        <v/>
      </c>
      <c r="R118" s="1"/>
    </row>
    <row r="119" spans="1:18" ht="79.95" customHeight="1">
      <c r="A119" s="49" t="s">
        <v>459</v>
      </c>
      <c r="B119" s="30" t="str">
        <f>INDEX(Checklist!$B$8:$B$237,MATCH(A119,Checklist!$A$8:$A$237,0))</f>
        <v>Persone e recupero dedicato</v>
      </c>
      <c r="C119" s="30" t="str">
        <f>INDEX(Checklist!$I$8:$I$237,MATCH(A119,Checklist!$A$8:$A$237,0))</f>
        <v>DA COMPILARE</v>
      </c>
      <c r="D119" s="30" t="str">
        <f>INDEX(Checklist!$D$8:$D$237,MATCH(A119,Checklist!$A$8:$A$237,0))</f>
        <v>Sicurezza</v>
      </c>
      <c r="E119" s="30" t="str">
        <f>IF(OR(C119="NC",C119="NV"),INDEX(Catalogo!$H$8:$H$237,MATCH(A119,Catalogo!$A$8:$A$237,0)),"")</f>
        <v/>
      </c>
      <c r="F119" s="38"/>
      <c r="G119" s="38"/>
      <c r="H119" s="39"/>
      <c r="I119" s="39"/>
      <c r="J119" s="38"/>
      <c r="K119" s="38"/>
      <c r="L119" s="38"/>
      <c r="M119" s="39"/>
      <c r="N119" s="38"/>
      <c r="O119" s="30" t="str">
        <f>IF(NOT(OR(C119="NC",C119="NV")),IF(COUNTA(F119:N119)=0,"NON RICHIESTA","VERIFICARE COLLEGAMENTO"),IF(J119="Chiusa",IF(AND(F119&lt;&gt;"",G119&lt;&gt;"",ISNUMBER(H119),ISNUMBER(I119),K119&lt;&gt;"",L119&lt;&gt;"",ISNUMBER(M119),N119="C",H119&gt;0,I119&gt;=H119,M119&gt;=H119,M119&gt;=INDEX(Checklist!$G$8:$G$237,MATCH(A119,Checklist!$A$8:$A$237,0)),H119&lt;=Anagrafica!$K$8,M119&lt;=Anagrafica!$K$8),"CHIUSA VERIFICATA","CHIUSURA INCOMPLETA"),IF(OR(F119="",G119="",H119="",I119="",J119=""),"DA COMPLETARE",IF(OR(NOT(ISNUMBER(H119)),NOT(ISNUMBER(I119)),H119&lt;=0,I119&lt;H119,H119&gt;Anagrafica!$K$8),"DATI NON VALIDI","APERTA"))))</f>
        <v>NON RICHIESTA</v>
      </c>
      <c r="P119" s="30" t="str">
        <f>IF(NOT(OR(C119="NC",C119="NV")),"",IF(O119="CHIUSA VERIFICATA","CHIUSA",IF(I119="","TERMINE MANCANTE",IF(NOT(ISNUMBER(I119)),"DATA NON VALIDA",IF(I119&lt;Anagrafica!$K$8,"SCADUTA",IF(I119=Anagrafica!$K$8,"SCADENZA OGGI",IF(I119-Anagrafica!$K$8&lt;=Anagrafica!$K$11,"IN SCADENZA","PIANIFICATA")))))))</f>
        <v/>
      </c>
      <c r="Q119" s="57" t="str">
        <f>IF(AND(OR(C119="NC",C119="NV"),ISNUMBER(I119),O119&lt;&gt;"CHIUSA VERIFICATA"),I119-Anagrafica!$K$8,"")</f>
        <v/>
      </c>
      <c r="R119" s="1"/>
    </row>
    <row r="120" spans="1:18" ht="79.95" customHeight="1">
      <c r="A120" s="49" t="s">
        <v>461</v>
      </c>
      <c r="B120" s="30" t="str">
        <f>INDEX(Checklist!$B$8:$B$237,MATCH(A120,Checklist!$A$8:$A$237,0))</f>
        <v>Persone e recupero dedicato</v>
      </c>
      <c r="C120" s="30" t="str">
        <f>INDEX(Checklist!$I$8:$I$237,MATCH(A120,Checklist!$A$8:$A$237,0))</f>
        <v>DA COMPILARE</v>
      </c>
      <c r="D120" s="30" t="str">
        <f>INDEX(Checklist!$D$8:$D$237,MATCH(A120,Checklist!$A$8:$A$237,0))</f>
        <v>Sicurezza</v>
      </c>
      <c r="E120" s="30" t="str">
        <f>IF(OR(C120="NC",C120="NV"),INDEX(Catalogo!$H$8:$H$237,MATCH(A120,Catalogo!$A$8:$A$237,0)),"")</f>
        <v/>
      </c>
      <c r="F120" s="38"/>
      <c r="G120" s="38"/>
      <c r="H120" s="39"/>
      <c r="I120" s="39"/>
      <c r="J120" s="38"/>
      <c r="K120" s="38"/>
      <c r="L120" s="38"/>
      <c r="M120" s="39"/>
      <c r="N120" s="38"/>
      <c r="O120" s="30" t="str">
        <f>IF(NOT(OR(C120="NC",C120="NV")),IF(COUNTA(F120:N120)=0,"NON RICHIESTA","VERIFICARE COLLEGAMENTO"),IF(J120="Chiusa",IF(AND(F120&lt;&gt;"",G120&lt;&gt;"",ISNUMBER(H120),ISNUMBER(I120),K120&lt;&gt;"",L120&lt;&gt;"",ISNUMBER(M120),N120="C",H120&gt;0,I120&gt;=H120,M120&gt;=H120,M120&gt;=INDEX(Checklist!$G$8:$G$237,MATCH(A120,Checklist!$A$8:$A$237,0)),H120&lt;=Anagrafica!$K$8,M120&lt;=Anagrafica!$K$8),"CHIUSA VERIFICATA","CHIUSURA INCOMPLETA"),IF(OR(F120="",G120="",H120="",I120="",J120=""),"DA COMPLETARE",IF(OR(NOT(ISNUMBER(H120)),NOT(ISNUMBER(I120)),H120&lt;=0,I120&lt;H120,H120&gt;Anagrafica!$K$8),"DATI NON VALIDI","APERTA"))))</f>
        <v>NON RICHIESTA</v>
      </c>
      <c r="P120" s="30" t="str">
        <f>IF(NOT(OR(C120="NC",C120="NV")),"",IF(O120="CHIUSA VERIFICATA","CHIUSA",IF(I120="","TERMINE MANCANTE",IF(NOT(ISNUMBER(I120)),"DATA NON VALIDA",IF(I120&lt;Anagrafica!$K$8,"SCADUTA",IF(I120=Anagrafica!$K$8,"SCADENZA OGGI",IF(I120-Anagrafica!$K$8&lt;=Anagrafica!$K$11,"IN SCADENZA","PIANIFICATA")))))))</f>
        <v/>
      </c>
      <c r="Q120" s="57" t="str">
        <f>IF(AND(OR(C120="NC",C120="NV"),ISNUMBER(I120),O120&lt;&gt;"CHIUSA VERIFICATA"),I120-Anagrafica!$K$8,"")</f>
        <v/>
      </c>
      <c r="R120" s="1"/>
    </row>
    <row r="121" spans="1:18" ht="79.95" customHeight="1">
      <c r="A121" s="49" t="s">
        <v>463</v>
      </c>
      <c r="B121" s="30" t="str">
        <f>INDEX(Checklist!$B$8:$B$237,MATCH(A121,Checklist!$A$8:$A$237,0))</f>
        <v>Persone e recupero dedicato</v>
      </c>
      <c r="C121" s="30" t="str">
        <f>INDEX(Checklist!$I$8:$I$237,MATCH(A121,Checklist!$A$8:$A$237,0))</f>
        <v>DA COMPILARE</v>
      </c>
      <c r="D121" s="30" t="str">
        <f>INDEX(Checklist!$D$8:$D$237,MATCH(A121,Checklist!$A$8:$A$237,0))</f>
        <v>Sicurezza</v>
      </c>
      <c r="E121" s="30" t="str">
        <f>IF(OR(C121="NC",C121="NV"),INDEX(Catalogo!$H$8:$H$237,MATCH(A121,Catalogo!$A$8:$A$237,0)),"")</f>
        <v/>
      </c>
      <c r="F121" s="38"/>
      <c r="G121" s="38"/>
      <c r="H121" s="39"/>
      <c r="I121" s="39"/>
      <c r="J121" s="38"/>
      <c r="K121" s="38"/>
      <c r="L121" s="38"/>
      <c r="M121" s="39"/>
      <c r="N121" s="38"/>
      <c r="O121" s="30" t="str">
        <f>IF(NOT(OR(C121="NC",C121="NV")),IF(COUNTA(F121:N121)=0,"NON RICHIESTA","VERIFICARE COLLEGAMENTO"),IF(J121="Chiusa",IF(AND(F121&lt;&gt;"",G121&lt;&gt;"",ISNUMBER(H121),ISNUMBER(I121),K121&lt;&gt;"",L121&lt;&gt;"",ISNUMBER(M121),N121="C",H121&gt;0,I121&gt;=H121,M121&gt;=H121,M121&gt;=INDEX(Checklist!$G$8:$G$237,MATCH(A121,Checklist!$A$8:$A$237,0)),H121&lt;=Anagrafica!$K$8,M121&lt;=Anagrafica!$K$8),"CHIUSA VERIFICATA","CHIUSURA INCOMPLETA"),IF(OR(F121="",G121="",H121="",I121="",J121=""),"DA COMPLETARE",IF(OR(NOT(ISNUMBER(H121)),NOT(ISNUMBER(I121)),H121&lt;=0,I121&lt;H121,H121&gt;Anagrafica!$K$8),"DATI NON VALIDI","APERTA"))))</f>
        <v>NON RICHIESTA</v>
      </c>
      <c r="P121" s="30" t="str">
        <f>IF(NOT(OR(C121="NC",C121="NV")),"",IF(O121="CHIUSA VERIFICATA","CHIUSA",IF(I121="","TERMINE MANCANTE",IF(NOT(ISNUMBER(I121)),"DATA NON VALIDA",IF(I121&lt;Anagrafica!$K$8,"SCADUTA",IF(I121=Anagrafica!$K$8,"SCADENZA OGGI",IF(I121-Anagrafica!$K$8&lt;=Anagrafica!$K$11,"IN SCADENZA","PIANIFICATA")))))))</f>
        <v/>
      </c>
      <c r="Q121" s="57" t="str">
        <f>IF(AND(OR(C121="NC",C121="NV"),ISNUMBER(I121),O121&lt;&gt;"CHIUSA VERIFICATA"),I121-Anagrafica!$K$8,"")</f>
        <v/>
      </c>
      <c r="R121" s="1"/>
    </row>
    <row r="122" spans="1:18" ht="79.95" customHeight="1">
      <c r="A122" s="49" t="s">
        <v>465</v>
      </c>
      <c r="B122" s="30" t="str">
        <f>INDEX(Checklist!$B$8:$B$237,MATCH(A122,Checklist!$A$8:$A$237,0))</f>
        <v>Persone e recupero dedicato</v>
      </c>
      <c r="C122" s="30" t="str">
        <f>INDEX(Checklist!$I$8:$I$237,MATCH(A122,Checklist!$A$8:$A$237,0))</f>
        <v>DA COMPILARE</v>
      </c>
      <c r="D122" s="30" t="str">
        <f>INDEX(Checklist!$D$8:$D$237,MATCH(A122,Checklist!$A$8:$A$237,0))</f>
        <v>Sicurezza</v>
      </c>
      <c r="E122" s="30" t="str">
        <f>IF(OR(C122="NC",C122="NV"),INDEX(Catalogo!$H$8:$H$237,MATCH(A122,Catalogo!$A$8:$A$237,0)),"")</f>
        <v/>
      </c>
      <c r="F122" s="38"/>
      <c r="G122" s="38"/>
      <c r="H122" s="39"/>
      <c r="I122" s="39"/>
      <c r="J122" s="38"/>
      <c r="K122" s="38"/>
      <c r="L122" s="38"/>
      <c r="M122" s="39"/>
      <c r="N122" s="38"/>
      <c r="O122" s="30" t="str">
        <f>IF(NOT(OR(C122="NC",C122="NV")),IF(COUNTA(F122:N122)=0,"NON RICHIESTA","VERIFICARE COLLEGAMENTO"),IF(J122="Chiusa",IF(AND(F122&lt;&gt;"",G122&lt;&gt;"",ISNUMBER(H122),ISNUMBER(I122),K122&lt;&gt;"",L122&lt;&gt;"",ISNUMBER(M122),N122="C",H122&gt;0,I122&gt;=H122,M122&gt;=H122,M122&gt;=INDEX(Checklist!$G$8:$G$237,MATCH(A122,Checklist!$A$8:$A$237,0)),H122&lt;=Anagrafica!$K$8,M122&lt;=Anagrafica!$K$8),"CHIUSA VERIFICATA","CHIUSURA INCOMPLETA"),IF(OR(F122="",G122="",H122="",I122="",J122=""),"DA COMPLETARE",IF(OR(NOT(ISNUMBER(H122)),NOT(ISNUMBER(I122)),H122&lt;=0,I122&lt;H122,H122&gt;Anagrafica!$K$8),"DATI NON VALIDI","APERTA"))))</f>
        <v>NON RICHIESTA</v>
      </c>
      <c r="P122" s="30" t="str">
        <f>IF(NOT(OR(C122="NC",C122="NV")),"",IF(O122="CHIUSA VERIFICATA","CHIUSA",IF(I122="","TERMINE MANCANTE",IF(NOT(ISNUMBER(I122)),"DATA NON VALIDA",IF(I122&lt;Anagrafica!$K$8,"SCADUTA",IF(I122=Anagrafica!$K$8,"SCADENZA OGGI",IF(I122-Anagrafica!$K$8&lt;=Anagrafica!$K$11,"IN SCADENZA","PIANIFICATA")))))))</f>
        <v/>
      </c>
      <c r="Q122" s="57" t="str">
        <f>IF(AND(OR(C122="NC",C122="NV"),ISNUMBER(I122),O122&lt;&gt;"CHIUSA VERIFICATA"),I122-Anagrafica!$K$8,"")</f>
        <v/>
      </c>
      <c r="R122" s="1"/>
    </row>
    <row r="123" spans="1:18" ht="79.95" customHeight="1">
      <c r="A123" s="49" t="s">
        <v>467</v>
      </c>
      <c r="B123" s="30" t="str">
        <f>INDEX(Checklist!$B$8:$B$237,MATCH(A123,Checklist!$A$8:$A$237,0))</f>
        <v>Persone e recupero dedicato</v>
      </c>
      <c r="C123" s="30" t="str">
        <f>INDEX(Checklist!$I$8:$I$237,MATCH(A123,Checklist!$A$8:$A$237,0))</f>
        <v>DA COMPILARE</v>
      </c>
      <c r="D123" s="30" t="str">
        <f>INDEX(Checklist!$D$8:$D$237,MATCH(A123,Checklist!$A$8:$A$237,0))</f>
        <v>Sicurezza</v>
      </c>
      <c r="E123" s="30" t="str">
        <f>IF(OR(C123="NC",C123="NV"),INDEX(Catalogo!$H$8:$H$237,MATCH(A123,Catalogo!$A$8:$A$237,0)),"")</f>
        <v/>
      </c>
      <c r="F123" s="38"/>
      <c r="G123" s="38"/>
      <c r="H123" s="39"/>
      <c r="I123" s="39"/>
      <c r="J123" s="38"/>
      <c r="K123" s="38"/>
      <c r="L123" s="38"/>
      <c r="M123" s="39"/>
      <c r="N123" s="38"/>
      <c r="O123" s="30" t="str">
        <f>IF(NOT(OR(C123="NC",C123="NV")),IF(COUNTA(F123:N123)=0,"NON RICHIESTA","VERIFICARE COLLEGAMENTO"),IF(J123="Chiusa",IF(AND(F123&lt;&gt;"",G123&lt;&gt;"",ISNUMBER(H123),ISNUMBER(I123),K123&lt;&gt;"",L123&lt;&gt;"",ISNUMBER(M123),N123="C",H123&gt;0,I123&gt;=H123,M123&gt;=H123,M123&gt;=INDEX(Checklist!$G$8:$G$237,MATCH(A123,Checklist!$A$8:$A$237,0)),H123&lt;=Anagrafica!$K$8,M123&lt;=Anagrafica!$K$8),"CHIUSA VERIFICATA","CHIUSURA INCOMPLETA"),IF(OR(F123="",G123="",H123="",I123="",J123=""),"DA COMPLETARE",IF(OR(NOT(ISNUMBER(H123)),NOT(ISNUMBER(I123)),H123&lt;=0,I123&lt;H123,H123&gt;Anagrafica!$K$8),"DATI NON VALIDI","APERTA"))))</f>
        <v>NON RICHIESTA</v>
      </c>
      <c r="P123" s="30" t="str">
        <f>IF(NOT(OR(C123="NC",C123="NV")),"",IF(O123="CHIUSA VERIFICATA","CHIUSA",IF(I123="","TERMINE MANCANTE",IF(NOT(ISNUMBER(I123)),"DATA NON VALIDA",IF(I123&lt;Anagrafica!$K$8,"SCADUTA",IF(I123=Anagrafica!$K$8,"SCADENZA OGGI",IF(I123-Anagrafica!$K$8&lt;=Anagrafica!$K$11,"IN SCADENZA","PIANIFICATA")))))))</f>
        <v/>
      </c>
      <c r="Q123" s="57" t="str">
        <f>IF(AND(OR(C123="NC",C123="NV"),ISNUMBER(I123),O123&lt;&gt;"CHIUSA VERIFICATA"),I123-Anagrafica!$K$8,"")</f>
        <v/>
      </c>
      <c r="R123" s="1"/>
    </row>
    <row r="124" spans="1:18" ht="79.95" customHeight="1">
      <c r="A124" s="49" t="s">
        <v>469</v>
      </c>
      <c r="B124" s="30" t="str">
        <f>INDEX(Checklist!$B$8:$B$237,MATCH(A124,Checklist!$A$8:$A$237,0))</f>
        <v>Persone e recupero dedicato</v>
      </c>
      <c r="C124" s="30" t="str">
        <f>INDEX(Checklist!$I$8:$I$237,MATCH(A124,Checklist!$A$8:$A$237,0))</f>
        <v>DA COMPILARE</v>
      </c>
      <c r="D124" s="30" t="str">
        <f>INDEX(Checklist!$D$8:$D$237,MATCH(A124,Checklist!$A$8:$A$237,0))</f>
        <v>Sicurezza</v>
      </c>
      <c r="E124" s="30" t="str">
        <f>IF(OR(C124="NC",C124="NV"),INDEX(Catalogo!$H$8:$H$237,MATCH(A124,Catalogo!$A$8:$A$237,0)),"")</f>
        <v/>
      </c>
      <c r="F124" s="38"/>
      <c r="G124" s="38"/>
      <c r="H124" s="39"/>
      <c r="I124" s="39"/>
      <c r="J124" s="38"/>
      <c r="K124" s="38"/>
      <c r="L124" s="38"/>
      <c r="M124" s="39"/>
      <c r="N124" s="38"/>
      <c r="O124" s="30" t="str">
        <f>IF(NOT(OR(C124="NC",C124="NV")),IF(COUNTA(F124:N124)=0,"NON RICHIESTA","VERIFICARE COLLEGAMENTO"),IF(J124="Chiusa",IF(AND(F124&lt;&gt;"",G124&lt;&gt;"",ISNUMBER(H124),ISNUMBER(I124),K124&lt;&gt;"",L124&lt;&gt;"",ISNUMBER(M124),N124="C",H124&gt;0,I124&gt;=H124,M124&gt;=H124,M124&gt;=INDEX(Checklist!$G$8:$G$237,MATCH(A124,Checklist!$A$8:$A$237,0)),H124&lt;=Anagrafica!$K$8,M124&lt;=Anagrafica!$K$8),"CHIUSA VERIFICATA","CHIUSURA INCOMPLETA"),IF(OR(F124="",G124="",H124="",I124="",J124=""),"DA COMPLETARE",IF(OR(NOT(ISNUMBER(H124)),NOT(ISNUMBER(I124)),H124&lt;=0,I124&lt;H124,H124&gt;Anagrafica!$K$8),"DATI NON VALIDI","APERTA"))))</f>
        <v>NON RICHIESTA</v>
      </c>
      <c r="P124" s="30" t="str">
        <f>IF(NOT(OR(C124="NC",C124="NV")),"",IF(O124="CHIUSA VERIFICATA","CHIUSA",IF(I124="","TERMINE MANCANTE",IF(NOT(ISNUMBER(I124)),"DATA NON VALIDA",IF(I124&lt;Anagrafica!$K$8,"SCADUTA",IF(I124=Anagrafica!$K$8,"SCADENZA OGGI",IF(I124-Anagrafica!$K$8&lt;=Anagrafica!$K$11,"IN SCADENZA","PIANIFICATA")))))))</f>
        <v/>
      </c>
      <c r="Q124" s="57" t="str">
        <f>IF(AND(OR(C124="NC",C124="NV"),ISNUMBER(I124),O124&lt;&gt;"CHIUSA VERIFICATA"),I124-Anagrafica!$K$8,"")</f>
        <v/>
      </c>
      <c r="R124" s="1"/>
    </row>
    <row r="125" spans="1:18" ht="79.95" customHeight="1">
      <c r="A125" s="49" t="s">
        <v>471</v>
      </c>
      <c r="B125" s="30" t="str">
        <f>INDEX(Checklist!$B$8:$B$237,MATCH(A125,Checklist!$A$8:$A$237,0))</f>
        <v>Persone e recupero dedicato</v>
      </c>
      <c r="C125" s="30" t="str">
        <f>INDEX(Checklist!$I$8:$I$237,MATCH(A125,Checklist!$A$8:$A$237,0))</f>
        <v>DA COMPILARE</v>
      </c>
      <c r="D125" s="30" t="str">
        <f>INDEX(Checklist!$D$8:$D$237,MATCH(A125,Checklist!$A$8:$A$237,0))</f>
        <v>Sicurezza</v>
      </c>
      <c r="E125" s="30" t="str">
        <f>IF(OR(C125="NC",C125="NV"),INDEX(Catalogo!$H$8:$H$237,MATCH(A125,Catalogo!$A$8:$A$237,0)),"")</f>
        <v/>
      </c>
      <c r="F125" s="38"/>
      <c r="G125" s="38"/>
      <c r="H125" s="39"/>
      <c r="I125" s="39"/>
      <c r="J125" s="38"/>
      <c r="K125" s="38"/>
      <c r="L125" s="38"/>
      <c r="M125" s="39"/>
      <c r="N125" s="38"/>
      <c r="O125" s="30" t="str">
        <f>IF(NOT(OR(C125="NC",C125="NV")),IF(COUNTA(F125:N125)=0,"NON RICHIESTA","VERIFICARE COLLEGAMENTO"),IF(J125="Chiusa",IF(AND(F125&lt;&gt;"",G125&lt;&gt;"",ISNUMBER(H125),ISNUMBER(I125),K125&lt;&gt;"",L125&lt;&gt;"",ISNUMBER(M125),N125="C",H125&gt;0,I125&gt;=H125,M125&gt;=H125,M125&gt;=INDEX(Checklist!$G$8:$G$237,MATCH(A125,Checklist!$A$8:$A$237,0)),H125&lt;=Anagrafica!$K$8,M125&lt;=Anagrafica!$K$8),"CHIUSA VERIFICATA","CHIUSURA INCOMPLETA"),IF(OR(F125="",G125="",H125="",I125="",J125=""),"DA COMPLETARE",IF(OR(NOT(ISNUMBER(H125)),NOT(ISNUMBER(I125)),H125&lt;=0,I125&lt;H125,H125&gt;Anagrafica!$K$8),"DATI NON VALIDI","APERTA"))))</f>
        <v>NON RICHIESTA</v>
      </c>
      <c r="P125" s="30" t="str">
        <f>IF(NOT(OR(C125="NC",C125="NV")),"",IF(O125="CHIUSA VERIFICATA","CHIUSA",IF(I125="","TERMINE MANCANTE",IF(NOT(ISNUMBER(I125)),"DATA NON VALIDA",IF(I125&lt;Anagrafica!$K$8,"SCADUTA",IF(I125=Anagrafica!$K$8,"SCADENZA OGGI",IF(I125-Anagrafica!$K$8&lt;=Anagrafica!$K$11,"IN SCADENZA","PIANIFICATA")))))))</f>
        <v/>
      </c>
      <c r="Q125" s="57" t="str">
        <f>IF(AND(OR(C125="NC",C125="NV"),ISNUMBER(I125),O125&lt;&gt;"CHIUSA VERIFICATA"),I125-Anagrafica!$K$8,"")</f>
        <v/>
      </c>
      <c r="R125" s="1"/>
    </row>
    <row r="126" spans="1:18" ht="79.95" customHeight="1">
      <c r="A126" s="49" t="s">
        <v>473</v>
      </c>
      <c r="B126" s="30" t="str">
        <f>INDEX(Checklist!$B$8:$B$237,MATCH(A126,Checklist!$A$8:$A$237,0))</f>
        <v>Persone e recupero dedicato</v>
      </c>
      <c r="C126" s="30" t="str">
        <f>INDEX(Checklist!$I$8:$I$237,MATCH(A126,Checklist!$A$8:$A$237,0))</f>
        <v>DA COMPILARE</v>
      </c>
      <c r="D126" s="30" t="str">
        <f>INDEX(Checklist!$D$8:$D$237,MATCH(A126,Checklist!$A$8:$A$237,0))</f>
        <v>Sicurezza</v>
      </c>
      <c r="E126" s="30" t="str">
        <f>IF(OR(C126="NC",C126="NV"),INDEX(Catalogo!$H$8:$H$237,MATCH(A126,Catalogo!$A$8:$A$237,0)),"")</f>
        <v/>
      </c>
      <c r="F126" s="38"/>
      <c r="G126" s="38"/>
      <c r="H126" s="39"/>
      <c r="I126" s="39"/>
      <c r="J126" s="38"/>
      <c r="K126" s="38"/>
      <c r="L126" s="38"/>
      <c r="M126" s="39"/>
      <c r="N126" s="38"/>
      <c r="O126" s="30" t="str">
        <f>IF(NOT(OR(C126="NC",C126="NV")),IF(COUNTA(F126:N126)=0,"NON RICHIESTA","VERIFICARE COLLEGAMENTO"),IF(J126="Chiusa",IF(AND(F126&lt;&gt;"",G126&lt;&gt;"",ISNUMBER(H126),ISNUMBER(I126),K126&lt;&gt;"",L126&lt;&gt;"",ISNUMBER(M126),N126="C",H126&gt;0,I126&gt;=H126,M126&gt;=H126,M126&gt;=INDEX(Checklist!$G$8:$G$237,MATCH(A126,Checklist!$A$8:$A$237,0)),H126&lt;=Anagrafica!$K$8,M126&lt;=Anagrafica!$K$8),"CHIUSA VERIFICATA","CHIUSURA INCOMPLETA"),IF(OR(F126="",G126="",H126="",I126="",J126=""),"DA COMPLETARE",IF(OR(NOT(ISNUMBER(H126)),NOT(ISNUMBER(I126)),H126&lt;=0,I126&lt;H126,H126&gt;Anagrafica!$K$8),"DATI NON VALIDI","APERTA"))))</f>
        <v>NON RICHIESTA</v>
      </c>
      <c r="P126" s="30" t="str">
        <f>IF(NOT(OR(C126="NC",C126="NV")),"",IF(O126="CHIUSA VERIFICATA","CHIUSA",IF(I126="","TERMINE MANCANTE",IF(NOT(ISNUMBER(I126)),"DATA NON VALIDA",IF(I126&lt;Anagrafica!$K$8,"SCADUTA",IF(I126=Anagrafica!$K$8,"SCADENZA OGGI",IF(I126-Anagrafica!$K$8&lt;=Anagrafica!$K$11,"IN SCADENZA","PIANIFICATA")))))))</f>
        <v/>
      </c>
      <c r="Q126" s="57" t="str">
        <f>IF(AND(OR(C126="NC",C126="NV"),ISNUMBER(I126),O126&lt;&gt;"CHIUSA VERIFICATA"),I126-Anagrafica!$K$8,"")</f>
        <v/>
      </c>
      <c r="R126" s="1"/>
    </row>
    <row r="127" spans="1:18" ht="79.95" customHeight="1">
      <c r="A127" s="49" t="s">
        <v>475</v>
      </c>
      <c r="B127" s="30" t="str">
        <f>INDEX(Checklist!$B$8:$B$237,MATCH(A127,Checklist!$A$8:$A$237,0))</f>
        <v>Persone e recupero dedicato</v>
      </c>
      <c r="C127" s="30" t="str">
        <f>INDEX(Checklist!$I$8:$I$237,MATCH(A127,Checklist!$A$8:$A$237,0))</f>
        <v>DA COMPILARE</v>
      </c>
      <c r="D127" s="30" t="str">
        <f>INDEX(Checklist!$D$8:$D$237,MATCH(A127,Checklist!$A$8:$A$237,0))</f>
        <v>Sicurezza</v>
      </c>
      <c r="E127" s="30" t="str">
        <f>IF(OR(C127="NC",C127="NV"),INDEX(Catalogo!$H$8:$H$237,MATCH(A127,Catalogo!$A$8:$A$237,0)),"")</f>
        <v/>
      </c>
      <c r="F127" s="38"/>
      <c r="G127" s="38"/>
      <c r="H127" s="39"/>
      <c r="I127" s="39"/>
      <c r="J127" s="38"/>
      <c r="K127" s="38"/>
      <c r="L127" s="38"/>
      <c r="M127" s="39"/>
      <c r="N127" s="38"/>
      <c r="O127" s="30" t="str">
        <f>IF(NOT(OR(C127="NC",C127="NV")),IF(COUNTA(F127:N127)=0,"NON RICHIESTA","VERIFICARE COLLEGAMENTO"),IF(J127="Chiusa",IF(AND(F127&lt;&gt;"",G127&lt;&gt;"",ISNUMBER(H127),ISNUMBER(I127),K127&lt;&gt;"",L127&lt;&gt;"",ISNUMBER(M127),N127="C",H127&gt;0,I127&gt;=H127,M127&gt;=H127,M127&gt;=INDEX(Checklist!$G$8:$G$237,MATCH(A127,Checklist!$A$8:$A$237,0)),H127&lt;=Anagrafica!$K$8,M127&lt;=Anagrafica!$K$8),"CHIUSA VERIFICATA","CHIUSURA INCOMPLETA"),IF(OR(F127="",G127="",H127="",I127="",J127=""),"DA COMPLETARE",IF(OR(NOT(ISNUMBER(H127)),NOT(ISNUMBER(I127)),H127&lt;=0,I127&lt;H127,H127&gt;Anagrafica!$K$8),"DATI NON VALIDI","APERTA"))))</f>
        <v>NON RICHIESTA</v>
      </c>
      <c r="P127" s="30" t="str">
        <f>IF(NOT(OR(C127="NC",C127="NV")),"",IF(O127="CHIUSA VERIFICATA","CHIUSA",IF(I127="","TERMINE MANCANTE",IF(NOT(ISNUMBER(I127)),"DATA NON VALIDA",IF(I127&lt;Anagrafica!$K$8,"SCADUTA",IF(I127=Anagrafica!$K$8,"SCADENZA OGGI",IF(I127-Anagrafica!$K$8&lt;=Anagrafica!$K$11,"IN SCADENZA","PIANIFICATA")))))))</f>
        <v/>
      </c>
      <c r="Q127" s="57" t="str">
        <f>IF(AND(OR(C127="NC",C127="NV"),ISNUMBER(I127),O127&lt;&gt;"CHIUSA VERIFICATA"),I127-Anagrafica!$K$8,"")</f>
        <v/>
      </c>
      <c r="R127" s="1"/>
    </row>
    <row r="128" spans="1:18" ht="79.95" customHeight="1">
      <c r="A128" s="49" t="s">
        <v>477</v>
      </c>
      <c r="B128" s="30" t="str">
        <f>INDEX(Checklist!$B$8:$B$237,MATCH(A128,Checklist!$A$8:$A$237,0))</f>
        <v>Persone e recupero dedicato</v>
      </c>
      <c r="C128" s="30" t="str">
        <f>INDEX(Checklist!$I$8:$I$237,MATCH(A128,Checklist!$A$8:$A$237,0))</f>
        <v>DA COMPILARE</v>
      </c>
      <c r="D128" s="30" t="str">
        <f>INDEX(Checklist!$D$8:$D$237,MATCH(A128,Checklist!$A$8:$A$237,0))</f>
        <v>Sicurezza</v>
      </c>
      <c r="E128" s="30" t="str">
        <f>IF(OR(C128="NC",C128="NV"),INDEX(Catalogo!$H$8:$H$237,MATCH(A128,Catalogo!$A$8:$A$237,0)),"")</f>
        <v/>
      </c>
      <c r="F128" s="38"/>
      <c r="G128" s="38"/>
      <c r="H128" s="39"/>
      <c r="I128" s="39"/>
      <c r="J128" s="38"/>
      <c r="K128" s="38"/>
      <c r="L128" s="38"/>
      <c r="M128" s="39"/>
      <c r="N128" s="38"/>
      <c r="O128" s="30" t="str">
        <f>IF(NOT(OR(C128="NC",C128="NV")),IF(COUNTA(F128:N128)=0,"NON RICHIESTA","VERIFICARE COLLEGAMENTO"),IF(J128="Chiusa",IF(AND(F128&lt;&gt;"",G128&lt;&gt;"",ISNUMBER(H128),ISNUMBER(I128),K128&lt;&gt;"",L128&lt;&gt;"",ISNUMBER(M128),N128="C",H128&gt;0,I128&gt;=H128,M128&gt;=H128,M128&gt;=INDEX(Checklist!$G$8:$G$237,MATCH(A128,Checklist!$A$8:$A$237,0)),H128&lt;=Anagrafica!$K$8,M128&lt;=Anagrafica!$K$8),"CHIUSA VERIFICATA","CHIUSURA INCOMPLETA"),IF(OR(F128="",G128="",H128="",I128="",J128=""),"DA COMPLETARE",IF(OR(NOT(ISNUMBER(H128)),NOT(ISNUMBER(I128)),H128&lt;=0,I128&lt;H128,H128&gt;Anagrafica!$K$8),"DATI NON VALIDI","APERTA"))))</f>
        <v>NON RICHIESTA</v>
      </c>
      <c r="P128" s="30" t="str">
        <f>IF(NOT(OR(C128="NC",C128="NV")),"",IF(O128="CHIUSA VERIFICATA","CHIUSA",IF(I128="","TERMINE MANCANTE",IF(NOT(ISNUMBER(I128)),"DATA NON VALIDA",IF(I128&lt;Anagrafica!$K$8,"SCADUTA",IF(I128=Anagrafica!$K$8,"SCADENZA OGGI",IF(I128-Anagrafica!$K$8&lt;=Anagrafica!$K$11,"IN SCADENZA","PIANIFICATA")))))))</f>
        <v/>
      </c>
      <c r="Q128" s="57" t="str">
        <f>IF(AND(OR(C128="NC",C128="NV"),ISNUMBER(I128),O128&lt;&gt;"CHIUSA VERIFICATA"),I128-Anagrafica!$K$8,"")</f>
        <v/>
      </c>
      <c r="R128" s="1"/>
    </row>
    <row r="129" spans="1:18" ht="79.95" customHeight="1">
      <c r="A129" s="49" t="s">
        <v>479</v>
      </c>
      <c r="B129" s="30" t="str">
        <f>INDEX(Checklist!$B$8:$B$237,MATCH(A129,Checklist!$A$8:$A$237,0))</f>
        <v>Persone e recupero dedicato</v>
      </c>
      <c r="C129" s="30" t="str">
        <f>INDEX(Checklist!$I$8:$I$237,MATCH(A129,Checklist!$A$8:$A$237,0))</f>
        <v>DA COMPILARE</v>
      </c>
      <c r="D129" s="30" t="str">
        <f>INDEX(Checklist!$D$8:$D$237,MATCH(A129,Checklist!$A$8:$A$237,0))</f>
        <v>Sicurezza</v>
      </c>
      <c r="E129" s="30" t="str">
        <f>IF(OR(C129="NC",C129="NV"),INDEX(Catalogo!$H$8:$H$237,MATCH(A129,Catalogo!$A$8:$A$237,0)),"")</f>
        <v/>
      </c>
      <c r="F129" s="38"/>
      <c r="G129" s="38"/>
      <c r="H129" s="39"/>
      <c r="I129" s="39"/>
      <c r="J129" s="38"/>
      <c r="K129" s="38"/>
      <c r="L129" s="38"/>
      <c r="M129" s="39"/>
      <c r="N129" s="38"/>
      <c r="O129" s="30" t="str">
        <f>IF(NOT(OR(C129="NC",C129="NV")),IF(COUNTA(F129:N129)=0,"NON RICHIESTA","VERIFICARE COLLEGAMENTO"),IF(J129="Chiusa",IF(AND(F129&lt;&gt;"",G129&lt;&gt;"",ISNUMBER(H129),ISNUMBER(I129),K129&lt;&gt;"",L129&lt;&gt;"",ISNUMBER(M129),N129="C",H129&gt;0,I129&gt;=H129,M129&gt;=H129,M129&gt;=INDEX(Checklist!$G$8:$G$237,MATCH(A129,Checklist!$A$8:$A$237,0)),H129&lt;=Anagrafica!$K$8,M129&lt;=Anagrafica!$K$8),"CHIUSA VERIFICATA","CHIUSURA INCOMPLETA"),IF(OR(F129="",G129="",H129="",I129="",J129=""),"DA COMPLETARE",IF(OR(NOT(ISNUMBER(H129)),NOT(ISNUMBER(I129)),H129&lt;=0,I129&lt;H129,H129&gt;Anagrafica!$K$8),"DATI NON VALIDI","APERTA"))))</f>
        <v>NON RICHIESTA</v>
      </c>
      <c r="P129" s="30" t="str">
        <f>IF(NOT(OR(C129="NC",C129="NV")),"",IF(O129="CHIUSA VERIFICATA","CHIUSA",IF(I129="","TERMINE MANCANTE",IF(NOT(ISNUMBER(I129)),"DATA NON VALIDA",IF(I129&lt;Anagrafica!$K$8,"SCADUTA",IF(I129=Anagrafica!$K$8,"SCADENZA OGGI",IF(I129-Anagrafica!$K$8&lt;=Anagrafica!$K$11,"IN SCADENZA","PIANIFICATA")))))))</f>
        <v/>
      </c>
      <c r="Q129" s="57" t="str">
        <f>IF(AND(OR(C129="NC",C129="NV"),ISNUMBER(I129),O129&lt;&gt;"CHIUSA VERIFICATA"),I129-Anagrafica!$K$8,"")</f>
        <v/>
      </c>
      <c r="R129" s="1"/>
    </row>
    <row r="130" spans="1:18" ht="79.95" customHeight="1">
      <c r="A130" s="49" t="s">
        <v>481</v>
      </c>
      <c r="B130" s="30" t="str">
        <f>INDEX(Checklist!$B$8:$B$237,MATCH(A130,Checklist!$A$8:$A$237,0))</f>
        <v>Persone e recupero dedicato</v>
      </c>
      <c r="C130" s="30" t="str">
        <f>INDEX(Checklist!$I$8:$I$237,MATCH(A130,Checklist!$A$8:$A$237,0))</f>
        <v>DA COMPILARE</v>
      </c>
      <c r="D130" s="30" t="str">
        <f>INDEX(Checklist!$D$8:$D$237,MATCH(A130,Checklist!$A$8:$A$237,0))</f>
        <v>Sicurezza</v>
      </c>
      <c r="E130" s="30" t="str">
        <f>IF(OR(C130="NC",C130="NV"),INDEX(Catalogo!$H$8:$H$237,MATCH(A130,Catalogo!$A$8:$A$237,0)),"")</f>
        <v/>
      </c>
      <c r="F130" s="38"/>
      <c r="G130" s="38"/>
      <c r="H130" s="39"/>
      <c r="I130" s="39"/>
      <c r="J130" s="38"/>
      <c r="K130" s="38"/>
      <c r="L130" s="38"/>
      <c r="M130" s="39"/>
      <c r="N130" s="38"/>
      <c r="O130" s="30" t="str">
        <f>IF(NOT(OR(C130="NC",C130="NV")),IF(COUNTA(F130:N130)=0,"NON RICHIESTA","VERIFICARE COLLEGAMENTO"),IF(J130="Chiusa",IF(AND(F130&lt;&gt;"",G130&lt;&gt;"",ISNUMBER(H130),ISNUMBER(I130),K130&lt;&gt;"",L130&lt;&gt;"",ISNUMBER(M130),N130="C",H130&gt;0,I130&gt;=H130,M130&gt;=H130,M130&gt;=INDEX(Checklist!$G$8:$G$237,MATCH(A130,Checklist!$A$8:$A$237,0)),H130&lt;=Anagrafica!$K$8,M130&lt;=Anagrafica!$K$8),"CHIUSA VERIFICATA","CHIUSURA INCOMPLETA"),IF(OR(F130="",G130="",H130="",I130="",J130=""),"DA COMPLETARE",IF(OR(NOT(ISNUMBER(H130)),NOT(ISNUMBER(I130)),H130&lt;=0,I130&lt;H130,H130&gt;Anagrafica!$K$8),"DATI NON VALIDI","APERTA"))))</f>
        <v>NON RICHIESTA</v>
      </c>
      <c r="P130" s="30" t="str">
        <f>IF(NOT(OR(C130="NC",C130="NV")),"",IF(O130="CHIUSA VERIFICATA","CHIUSA",IF(I130="","TERMINE MANCANTE",IF(NOT(ISNUMBER(I130)),"DATA NON VALIDA",IF(I130&lt;Anagrafica!$K$8,"SCADUTA",IF(I130=Anagrafica!$K$8,"SCADENZA OGGI",IF(I130-Anagrafica!$K$8&lt;=Anagrafica!$K$11,"IN SCADENZA","PIANIFICATA")))))))</f>
        <v/>
      </c>
      <c r="Q130" s="57" t="str">
        <f>IF(AND(OR(C130="NC",C130="NV"),ISNUMBER(I130),O130&lt;&gt;"CHIUSA VERIFICATA"),I130-Anagrafica!$K$8,"")</f>
        <v/>
      </c>
      <c r="R130" s="1"/>
    </row>
    <row r="131" spans="1:18" ht="79.95" customHeight="1">
      <c r="A131" s="49" t="s">
        <v>483</v>
      </c>
      <c r="B131" s="30" t="str">
        <f>INDEX(Checklist!$B$8:$B$237,MATCH(A131,Checklist!$A$8:$A$237,0))</f>
        <v>Briefing e comunicazioni</v>
      </c>
      <c r="C131" s="30" t="str">
        <f>INDEX(Checklist!$I$8:$I$237,MATCH(A131,Checklist!$A$8:$A$237,0))</f>
        <v>DA COMPILARE</v>
      </c>
      <c r="D131" s="30" t="str">
        <f>INDEX(Checklist!$D$8:$D$237,MATCH(A131,Checklist!$A$8:$A$237,0))</f>
        <v>Sicurezza</v>
      </c>
      <c r="E131" s="30" t="str">
        <f>IF(OR(C131="NC",C131="NV"),INDEX(Catalogo!$H$8:$H$237,MATCH(A131,Catalogo!$A$8:$A$237,0)),"")</f>
        <v/>
      </c>
      <c r="F131" s="38"/>
      <c r="G131" s="38"/>
      <c r="H131" s="39"/>
      <c r="I131" s="39"/>
      <c r="J131" s="38"/>
      <c r="K131" s="38"/>
      <c r="L131" s="38"/>
      <c r="M131" s="39"/>
      <c r="N131" s="38"/>
      <c r="O131" s="30" t="str">
        <f>IF(NOT(OR(C131="NC",C131="NV")),IF(COUNTA(F131:N131)=0,"NON RICHIESTA","VERIFICARE COLLEGAMENTO"),IF(J131="Chiusa",IF(AND(F131&lt;&gt;"",G131&lt;&gt;"",ISNUMBER(H131),ISNUMBER(I131),K131&lt;&gt;"",L131&lt;&gt;"",ISNUMBER(M131),N131="C",H131&gt;0,I131&gt;=H131,M131&gt;=H131,M131&gt;=INDEX(Checklist!$G$8:$G$237,MATCH(A131,Checklist!$A$8:$A$237,0)),H131&lt;=Anagrafica!$K$8,M131&lt;=Anagrafica!$K$8),"CHIUSA VERIFICATA","CHIUSURA INCOMPLETA"),IF(OR(F131="",G131="",H131="",I131="",J131=""),"DA COMPLETARE",IF(OR(NOT(ISNUMBER(H131)),NOT(ISNUMBER(I131)),H131&lt;=0,I131&lt;H131,H131&gt;Anagrafica!$K$8),"DATI NON VALIDI","APERTA"))))</f>
        <v>NON RICHIESTA</v>
      </c>
      <c r="P131" s="30" t="str">
        <f>IF(NOT(OR(C131="NC",C131="NV")),"",IF(O131="CHIUSA VERIFICATA","CHIUSA",IF(I131="","TERMINE MANCANTE",IF(NOT(ISNUMBER(I131)),"DATA NON VALIDA",IF(I131&lt;Anagrafica!$K$8,"SCADUTA",IF(I131=Anagrafica!$K$8,"SCADENZA OGGI",IF(I131-Anagrafica!$K$8&lt;=Anagrafica!$K$11,"IN SCADENZA","PIANIFICATA")))))))</f>
        <v/>
      </c>
      <c r="Q131" s="57" t="str">
        <f>IF(AND(OR(C131="NC",C131="NV"),ISNUMBER(I131),O131&lt;&gt;"CHIUSA VERIFICATA"),I131-Anagrafica!$K$8,"")</f>
        <v/>
      </c>
      <c r="R131" s="1"/>
    </row>
    <row r="132" spans="1:18" ht="79.95" customHeight="1">
      <c r="A132" s="49" t="s">
        <v>486</v>
      </c>
      <c r="B132" s="30" t="str">
        <f>INDEX(Checklist!$B$8:$B$237,MATCH(A132,Checklist!$A$8:$A$237,0))</f>
        <v>Briefing e comunicazioni</v>
      </c>
      <c r="C132" s="30" t="str">
        <f>INDEX(Checklist!$I$8:$I$237,MATCH(A132,Checklist!$A$8:$A$237,0))</f>
        <v>DA COMPILARE</v>
      </c>
      <c r="D132" s="30" t="str">
        <f>INDEX(Checklist!$D$8:$D$237,MATCH(A132,Checklist!$A$8:$A$237,0))</f>
        <v>Sicurezza</v>
      </c>
      <c r="E132" s="30" t="str">
        <f>IF(OR(C132="NC",C132="NV"),INDEX(Catalogo!$H$8:$H$237,MATCH(A132,Catalogo!$A$8:$A$237,0)),"")</f>
        <v/>
      </c>
      <c r="F132" s="38"/>
      <c r="G132" s="38"/>
      <c r="H132" s="39"/>
      <c r="I132" s="39"/>
      <c r="J132" s="38"/>
      <c r="K132" s="38"/>
      <c r="L132" s="38"/>
      <c r="M132" s="39"/>
      <c r="N132" s="38"/>
      <c r="O132" s="30" t="str">
        <f>IF(NOT(OR(C132="NC",C132="NV")),IF(COUNTA(F132:N132)=0,"NON RICHIESTA","VERIFICARE COLLEGAMENTO"),IF(J132="Chiusa",IF(AND(F132&lt;&gt;"",G132&lt;&gt;"",ISNUMBER(H132),ISNUMBER(I132),K132&lt;&gt;"",L132&lt;&gt;"",ISNUMBER(M132),N132="C",H132&gt;0,I132&gt;=H132,M132&gt;=H132,M132&gt;=INDEX(Checklist!$G$8:$G$237,MATCH(A132,Checklist!$A$8:$A$237,0)),H132&lt;=Anagrafica!$K$8,M132&lt;=Anagrafica!$K$8),"CHIUSA VERIFICATA","CHIUSURA INCOMPLETA"),IF(OR(F132="",G132="",H132="",I132="",J132=""),"DA COMPLETARE",IF(OR(NOT(ISNUMBER(H132)),NOT(ISNUMBER(I132)),H132&lt;=0,I132&lt;H132,H132&gt;Anagrafica!$K$8),"DATI NON VALIDI","APERTA"))))</f>
        <v>NON RICHIESTA</v>
      </c>
      <c r="P132" s="30" t="str">
        <f>IF(NOT(OR(C132="NC",C132="NV")),"",IF(O132="CHIUSA VERIFICATA","CHIUSA",IF(I132="","TERMINE MANCANTE",IF(NOT(ISNUMBER(I132)),"DATA NON VALIDA",IF(I132&lt;Anagrafica!$K$8,"SCADUTA",IF(I132=Anagrafica!$K$8,"SCADENZA OGGI",IF(I132-Anagrafica!$K$8&lt;=Anagrafica!$K$11,"IN SCADENZA","PIANIFICATA")))))))</f>
        <v/>
      </c>
      <c r="Q132" s="57" t="str">
        <f>IF(AND(OR(C132="NC",C132="NV"),ISNUMBER(I132),O132&lt;&gt;"CHIUSA VERIFICATA"),I132-Anagrafica!$K$8,"")</f>
        <v/>
      </c>
      <c r="R132" s="1"/>
    </row>
    <row r="133" spans="1:18" ht="79.95" customHeight="1">
      <c r="A133" s="49" t="s">
        <v>488</v>
      </c>
      <c r="B133" s="30" t="str">
        <f>INDEX(Checklist!$B$8:$B$237,MATCH(A133,Checklist!$A$8:$A$237,0))</f>
        <v>Briefing e comunicazioni</v>
      </c>
      <c r="C133" s="30" t="str">
        <f>INDEX(Checklist!$I$8:$I$237,MATCH(A133,Checklist!$A$8:$A$237,0))</f>
        <v>DA COMPILARE</v>
      </c>
      <c r="D133" s="30" t="str">
        <f>INDEX(Checklist!$D$8:$D$237,MATCH(A133,Checklist!$A$8:$A$237,0))</f>
        <v>Sicurezza</v>
      </c>
      <c r="E133" s="30" t="str">
        <f>IF(OR(C133="NC",C133="NV"),INDEX(Catalogo!$H$8:$H$237,MATCH(A133,Catalogo!$A$8:$A$237,0)),"")</f>
        <v/>
      </c>
      <c r="F133" s="38"/>
      <c r="G133" s="38"/>
      <c r="H133" s="39"/>
      <c r="I133" s="39"/>
      <c r="J133" s="38"/>
      <c r="K133" s="38"/>
      <c r="L133" s="38"/>
      <c r="M133" s="39"/>
      <c r="N133" s="38"/>
      <c r="O133" s="30" t="str">
        <f>IF(NOT(OR(C133="NC",C133="NV")),IF(COUNTA(F133:N133)=0,"NON RICHIESTA","VERIFICARE COLLEGAMENTO"),IF(J133="Chiusa",IF(AND(F133&lt;&gt;"",G133&lt;&gt;"",ISNUMBER(H133),ISNUMBER(I133),K133&lt;&gt;"",L133&lt;&gt;"",ISNUMBER(M133),N133="C",H133&gt;0,I133&gt;=H133,M133&gt;=H133,M133&gt;=INDEX(Checklist!$G$8:$G$237,MATCH(A133,Checklist!$A$8:$A$237,0)),H133&lt;=Anagrafica!$K$8,M133&lt;=Anagrafica!$K$8),"CHIUSA VERIFICATA","CHIUSURA INCOMPLETA"),IF(OR(F133="",G133="",H133="",I133="",J133=""),"DA COMPLETARE",IF(OR(NOT(ISNUMBER(H133)),NOT(ISNUMBER(I133)),H133&lt;=0,I133&lt;H133,H133&gt;Anagrafica!$K$8),"DATI NON VALIDI","APERTA"))))</f>
        <v>NON RICHIESTA</v>
      </c>
      <c r="P133" s="30" t="str">
        <f>IF(NOT(OR(C133="NC",C133="NV")),"",IF(O133="CHIUSA VERIFICATA","CHIUSA",IF(I133="","TERMINE MANCANTE",IF(NOT(ISNUMBER(I133)),"DATA NON VALIDA",IF(I133&lt;Anagrafica!$K$8,"SCADUTA",IF(I133=Anagrafica!$K$8,"SCADENZA OGGI",IF(I133-Anagrafica!$K$8&lt;=Anagrafica!$K$11,"IN SCADENZA","PIANIFICATA")))))))</f>
        <v/>
      </c>
      <c r="Q133" s="57" t="str">
        <f>IF(AND(OR(C133="NC",C133="NV"),ISNUMBER(I133),O133&lt;&gt;"CHIUSA VERIFICATA"),I133-Anagrafica!$K$8,"")</f>
        <v/>
      </c>
      <c r="R133" s="1"/>
    </row>
    <row r="134" spans="1:18" ht="79.95" customHeight="1">
      <c r="A134" s="49" t="s">
        <v>490</v>
      </c>
      <c r="B134" s="30" t="str">
        <f>INDEX(Checklist!$B$8:$B$237,MATCH(A134,Checklist!$A$8:$A$237,0))</f>
        <v>Briefing e comunicazioni</v>
      </c>
      <c r="C134" s="30" t="str">
        <f>INDEX(Checklist!$I$8:$I$237,MATCH(A134,Checklist!$A$8:$A$237,0))</f>
        <v>DA COMPILARE</v>
      </c>
      <c r="D134" s="30" t="str">
        <f>INDEX(Checklist!$D$8:$D$237,MATCH(A134,Checklist!$A$8:$A$237,0))</f>
        <v>Sicurezza</v>
      </c>
      <c r="E134" s="30" t="str">
        <f>IF(OR(C134="NC",C134="NV"),INDEX(Catalogo!$H$8:$H$237,MATCH(A134,Catalogo!$A$8:$A$237,0)),"")</f>
        <v/>
      </c>
      <c r="F134" s="38"/>
      <c r="G134" s="38"/>
      <c r="H134" s="39"/>
      <c r="I134" s="39"/>
      <c r="J134" s="38"/>
      <c r="K134" s="38"/>
      <c r="L134" s="38"/>
      <c r="M134" s="39"/>
      <c r="N134" s="38"/>
      <c r="O134" s="30" t="str">
        <f>IF(NOT(OR(C134="NC",C134="NV")),IF(COUNTA(F134:N134)=0,"NON RICHIESTA","VERIFICARE COLLEGAMENTO"),IF(J134="Chiusa",IF(AND(F134&lt;&gt;"",G134&lt;&gt;"",ISNUMBER(H134),ISNUMBER(I134),K134&lt;&gt;"",L134&lt;&gt;"",ISNUMBER(M134),N134="C",H134&gt;0,I134&gt;=H134,M134&gt;=H134,M134&gt;=INDEX(Checklist!$G$8:$G$237,MATCH(A134,Checklist!$A$8:$A$237,0)),H134&lt;=Anagrafica!$K$8,M134&lt;=Anagrafica!$K$8),"CHIUSA VERIFICATA","CHIUSURA INCOMPLETA"),IF(OR(F134="",G134="",H134="",I134="",J134=""),"DA COMPLETARE",IF(OR(NOT(ISNUMBER(H134)),NOT(ISNUMBER(I134)),H134&lt;=0,I134&lt;H134,H134&gt;Anagrafica!$K$8),"DATI NON VALIDI","APERTA"))))</f>
        <v>NON RICHIESTA</v>
      </c>
      <c r="P134" s="30" t="str">
        <f>IF(NOT(OR(C134="NC",C134="NV")),"",IF(O134="CHIUSA VERIFICATA","CHIUSA",IF(I134="","TERMINE MANCANTE",IF(NOT(ISNUMBER(I134)),"DATA NON VALIDA",IF(I134&lt;Anagrafica!$K$8,"SCADUTA",IF(I134=Anagrafica!$K$8,"SCADENZA OGGI",IF(I134-Anagrafica!$K$8&lt;=Anagrafica!$K$11,"IN SCADENZA","PIANIFICATA")))))))</f>
        <v/>
      </c>
      <c r="Q134" s="57" t="str">
        <f>IF(AND(OR(C134="NC",C134="NV"),ISNUMBER(I134),O134&lt;&gt;"CHIUSA VERIFICATA"),I134-Anagrafica!$K$8,"")</f>
        <v/>
      </c>
      <c r="R134" s="1"/>
    </row>
    <row r="135" spans="1:18" ht="79.95" customHeight="1">
      <c r="A135" s="49" t="s">
        <v>492</v>
      </c>
      <c r="B135" s="30" t="str">
        <f>INDEX(Checklist!$B$8:$B$237,MATCH(A135,Checklist!$A$8:$A$237,0))</f>
        <v>Briefing e comunicazioni</v>
      </c>
      <c r="C135" s="30" t="str">
        <f>INDEX(Checklist!$I$8:$I$237,MATCH(A135,Checklist!$A$8:$A$237,0))</f>
        <v>DA COMPILARE</v>
      </c>
      <c r="D135" s="30" t="str">
        <f>INDEX(Checklist!$D$8:$D$237,MATCH(A135,Checklist!$A$8:$A$237,0))</f>
        <v>Sicurezza</v>
      </c>
      <c r="E135" s="30" t="str">
        <f>IF(OR(C135="NC",C135="NV"),INDEX(Catalogo!$H$8:$H$237,MATCH(A135,Catalogo!$A$8:$A$237,0)),"")</f>
        <v/>
      </c>
      <c r="F135" s="38"/>
      <c r="G135" s="38"/>
      <c r="H135" s="39"/>
      <c r="I135" s="39"/>
      <c r="J135" s="38"/>
      <c r="K135" s="38"/>
      <c r="L135" s="38"/>
      <c r="M135" s="39"/>
      <c r="N135" s="38"/>
      <c r="O135" s="30" t="str">
        <f>IF(NOT(OR(C135="NC",C135="NV")),IF(COUNTA(F135:N135)=0,"NON RICHIESTA","VERIFICARE COLLEGAMENTO"),IF(J135="Chiusa",IF(AND(F135&lt;&gt;"",G135&lt;&gt;"",ISNUMBER(H135),ISNUMBER(I135),K135&lt;&gt;"",L135&lt;&gt;"",ISNUMBER(M135),N135="C",H135&gt;0,I135&gt;=H135,M135&gt;=H135,M135&gt;=INDEX(Checklist!$G$8:$G$237,MATCH(A135,Checklist!$A$8:$A$237,0)),H135&lt;=Anagrafica!$K$8,M135&lt;=Anagrafica!$K$8),"CHIUSA VERIFICATA","CHIUSURA INCOMPLETA"),IF(OR(F135="",G135="",H135="",I135="",J135=""),"DA COMPLETARE",IF(OR(NOT(ISNUMBER(H135)),NOT(ISNUMBER(I135)),H135&lt;=0,I135&lt;H135,H135&gt;Anagrafica!$K$8),"DATI NON VALIDI","APERTA"))))</f>
        <v>NON RICHIESTA</v>
      </c>
      <c r="P135" s="30" t="str">
        <f>IF(NOT(OR(C135="NC",C135="NV")),"",IF(O135="CHIUSA VERIFICATA","CHIUSA",IF(I135="","TERMINE MANCANTE",IF(NOT(ISNUMBER(I135)),"DATA NON VALIDA",IF(I135&lt;Anagrafica!$K$8,"SCADUTA",IF(I135=Anagrafica!$K$8,"SCADENZA OGGI",IF(I135-Anagrafica!$K$8&lt;=Anagrafica!$K$11,"IN SCADENZA","PIANIFICATA")))))))</f>
        <v/>
      </c>
      <c r="Q135" s="57" t="str">
        <f>IF(AND(OR(C135="NC",C135="NV"),ISNUMBER(I135),O135&lt;&gt;"CHIUSA VERIFICATA"),I135-Anagrafica!$K$8,"")</f>
        <v/>
      </c>
      <c r="R135" s="1"/>
    </row>
    <row r="136" spans="1:18" ht="79.95" customHeight="1">
      <c r="A136" s="49" t="s">
        <v>494</v>
      </c>
      <c r="B136" s="30" t="str">
        <f>INDEX(Checklist!$B$8:$B$237,MATCH(A136,Checklist!$A$8:$A$237,0))</f>
        <v>Fine turno e consegne</v>
      </c>
      <c r="C136" s="30" t="str">
        <f>INDEX(Checklist!$I$8:$I$237,MATCH(A136,Checklist!$A$8:$A$237,0))</f>
        <v>DA COMPILARE</v>
      </c>
      <c r="D136" s="30" t="str">
        <f>INDEX(Checklist!$D$8:$D$237,MATCH(A136,Checklist!$A$8:$A$237,0))</f>
        <v>Sicurezza</v>
      </c>
      <c r="E136" s="30" t="str">
        <f>IF(OR(C136="NC",C136="NV"),INDEX(Catalogo!$H$8:$H$237,MATCH(A136,Catalogo!$A$8:$A$237,0)),"")</f>
        <v/>
      </c>
      <c r="F136" s="38"/>
      <c r="G136" s="38"/>
      <c r="H136" s="39"/>
      <c r="I136" s="39"/>
      <c r="J136" s="38"/>
      <c r="K136" s="38"/>
      <c r="L136" s="38"/>
      <c r="M136" s="39"/>
      <c r="N136" s="38"/>
      <c r="O136" s="30" t="str">
        <f>IF(NOT(OR(C136="NC",C136="NV")),IF(COUNTA(F136:N136)=0,"NON RICHIESTA","VERIFICARE COLLEGAMENTO"),IF(J136="Chiusa",IF(AND(F136&lt;&gt;"",G136&lt;&gt;"",ISNUMBER(H136),ISNUMBER(I136),K136&lt;&gt;"",L136&lt;&gt;"",ISNUMBER(M136),N136="C",H136&gt;0,I136&gt;=H136,M136&gt;=H136,M136&gt;=INDEX(Checklist!$G$8:$G$237,MATCH(A136,Checklist!$A$8:$A$237,0)),H136&lt;=Anagrafica!$K$8,M136&lt;=Anagrafica!$K$8),"CHIUSA VERIFICATA","CHIUSURA INCOMPLETA"),IF(OR(F136="",G136="",H136="",I136="",J136=""),"DA COMPLETARE",IF(OR(NOT(ISNUMBER(H136)),NOT(ISNUMBER(I136)),H136&lt;=0,I136&lt;H136,H136&gt;Anagrafica!$K$8),"DATI NON VALIDI","APERTA"))))</f>
        <v>NON RICHIESTA</v>
      </c>
      <c r="P136" s="30" t="str">
        <f>IF(NOT(OR(C136="NC",C136="NV")),"",IF(O136="CHIUSA VERIFICATA","CHIUSA",IF(I136="","TERMINE MANCANTE",IF(NOT(ISNUMBER(I136)),"DATA NON VALIDA",IF(I136&lt;Anagrafica!$K$8,"SCADUTA",IF(I136=Anagrafica!$K$8,"SCADENZA OGGI",IF(I136-Anagrafica!$K$8&lt;=Anagrafica!$K$11,"IN SCADENZA","PIANIFICATA")))))))</f>
        <v/>
      </c>
      <c r="Q136" s="57" t="str">
        <f>IF(AND(OR(C136="NC",C136="NV"),ISNUMBER(I136),O136&lt;&gt;"CHIUSA VERIFICATA"),I136-Anagrafica!$K$8,"")</f>
        <v/>
      </c>
      <c r="R136" s="1"/>
    </row>
    <row r="137" spans="1:18" ht="79.95" customHeight="1">
      <c r="A137" s="49" t="s">
        <v>497</v>
      </c>
      <c r="B137" s="30" t="str">
        <f>INDEX(Checklist!$B$8:$B$237,MATCH(A137,Checklist!$A$8:$A$237,0))</f>
        <v>Fine turno e consegne</v>
      </c>
      <c r="C137" s="30" t="str">
        <f>INDEX(Checklist!$I$8:$I$237,MATCH(A137,Checklist!$A$8:$A$237,0))</f>
        <v>DA COMPILARE</v>
      </c>
      <c r="D137" s="30" t="str">
        <f>INDEX(Checklist!$D$8:$D$237,MATCH(A137,Checklist!$A$8:$A$237,0))</f>
        <v>Sicurezza</v>
      </c>
      <c r="E137" s="30" t="str">
        <f>IF(OR(C137="NC",C137="NV"),INDEX(Catalogo!$H$8:$H$237,MATCH(A137,Catalogo!$A$8:$A$237,0)),"")</f>
        <v/>
      </c>
      <c r="F137" s="38"/>
      <c r="G137" s="38"/>
      <c r="H137" s="39"/>
      <c r="I137" s="39"/>
      <c r="J137" s="38"/>
      <c r="K137" s="38"/>
      <c r="L137" s="38"/>
      <c r="M137" s="39"/>
      <c r="N137" s="38"/>
      <c r="O137" s="30" t="str">
        <f>IF(NOT(OR(C137="NC",C137="NV")),IF(COUNTA(F137:N137)=0,"NON RICHIESTA","VERIFICARE COLLEGAMENTO"),IF(J137="Chiusa",IF(AND(F137&lt;&gt;"",G137&lt;&gt;"",ISNUMBER(H137),ISNUMBER(I137),K137&lt;&gt;"",L137&lt;&gt;"",ISNUMBER(M137),N137="C",H137&gt;0,I137&gt;=H137,M137&gt;=H137,M137&gt;=INDEX(Checklist!$G$8:$G$237,MATCH(A137,Checklist!$A$8:$A$237,0)),H137&lt;=Anagrafica!$K$8,M137&lt;=Anagrafica!$K$8),"CHIUSA VERIFICATA","CHIUSURA INCOMPLETA"),IF(OR(F137="",G137="",H137="",I137="",J137=""),"DA COMPLETARE",IF(OR(NOT(ISNUMBER(H137)),NOT(ISNUMBER(I137)),H137&lt;=0,I137&lt;H137,H137&gt;Anagrafica!$K$8),"DATI NON VALIDI","APERTA"))))</f>
        <v>NON RICHIESTA</v>
      </c>
      <c r="P137" s="30" t="str">
        <f>IF(NOT(OR(C137="NC",C137="NV")),"",IF(O137="CHIUSA VERIFICATA","CHIUSA",IF(I137="","TERMINE MANCANTE",IF(NOT(ISNUMBER(I137)),"DATA NON VALIDA",IF(I137&lt;Anagrafica!$K$8,"SCADUTA",IF(I137=Anagrafica!$K$8,"SCADENZA OGGI",IF(I137-Anagrafica!$K$8&lt;=Anagrafica!$K$11,"IN SCADENZA","PIANIFICATA")))))))</f>
        <v/>
      </c>
      <c r="Q137" s="57" t="str">
        <f>IF(AND(OR(C137="NC",C137="NV"),ISNUMBER(I137),O137&lt;&gt;"CHIUSA VERIFICATA"),I137-Anagrafica!$K$8,"")</f>
        <v/>
      </c>
      <c r="R137" s="1"/>
    </row>
    <row r="138" spans="1:18" ht="79.95" customHeight="1">
      <c r="A138" s="49" t="s">
        <v>499</v>
      </c>
      <c r="B138" s="30" t="str">
        <f>INDEX(Checklist!$B$8:$B$237,MATCH(A138,Checklist!$A$8:$A$237,0))</f>
        <v>Fine turno e consegne</v>
      </c>
      <c r="C138" s="30" t="str">
        <f>INDEX(Checklist!$I$8:$I$237,MATCH(A138,Checklist!$A$8:$A$237,0))</f>
        <v>DA COMPILARE</v>
      </c>
      <c r="D138" s="30" t="str">
        <f>INDEX(Checklist!$D$8:$D$237,MATCH(A138,Checklist!$A$8:$A$237,0))</f>
        <v>Sicurezza</v>
      </c>
      <c r="E138" s="30" t="str">
        <f>IF(OR(C138="NC",C138="NV"),INDEX(Catalogo!$H$8:$H$237,MATCH(A138,Catalogo!$A$8:$A$237,0)),"")</f>
        <v/>
      </c>
      <c r="F138" s="38"/>
      <c r="G138" s="38"/>
      <c r="H138" s="39"/>
      <c r="I138" s="39"/>
      <c r="J138" s="38"/>
      <c r="K138" s="38"/>
      <c r="L138" s="38"/>
      <c r="M138" s="39"/>
      <c r="N138" s="38"/>
      <c r="O138" s="30" t="str">
        <f>IF(NOT(OR(C138="NC",C138="NV")),IF(COUNTA(F138:N138)=0,"NON RICHIESTA","VERIFICARE COLLEGAMENTO"),IF(J138="Chiusa",IF(AND(F138&lt;&gt;"",G138&lt;&gt;"",ISNUMBER(H138),ISNUMBER(I138),K138&lt;&gt;"",L138&lt;&gt;"",ISNUMBER(M138),N138="C",H138&gt;0,I138&gt;=H138,M138&gt;=H138,M138&gt;=INDEX(Checklist!$G$8:$G$237,MATCH(A138,Checklist!$A$8:$A$237,0)),H138&lt;=Anagrafica!$K$8,M138&lt;=Anagrafica!$K$8),"CHIUSA VERIFICATA","CHIUSURA INCOMPLETA"),IF(OR(F138="",G138="",H138="",I138="",J138=""),"DA COMPLETARE",IF(OR(NOT(ISNUMBER(H138)),NOT(ISNUMBER(I138)),H138&lt;=0,I138&lt;H138,H138&gt;Anagrafica!$K$8),"DATI NON VALIDI","APERTA"))))</f>
        <v>NON RICHIESTA</v>
      </c>
      <c r="P138" s="30" t="str">
        <f>IF(NOT(OR(C138="NC",C138="NV")),"",IF(O138="CHIUSA VERIFICATA","CHIUSA",IF(I138="","TERMINE MANCANTE",IF(NOT(ISNUMBER(I138)),"DATA NON VALIDA",IF(I138&lt;Anagrafica!$K$8,"SCADUTA",IF(I138=Anagrafica!$K$8,"SCADENZA OGGI",IF(I138-Anagrafica!$K$8&lt;=Anagrafica!$K$11,"IN SCADENZA","PIANIFICATA")))))))</f>
        <v/>
      </c>
      <c r="Q138" s="57" t="str">
        <f>IF(AND(OR(C138="NC",C138="NV"),ISNUMBER(I138),O138&lt;&gt;"CHIUSA VERIFICATA"),I138-Anagrafica!$K$8,"")</f>
        <v/>
      </c>
      <c r="R138" s="1"/>
    </row>
    <row r="139" spans="1:18" ht="79.95" customHeight="1">
      <c r="A139" s="49" t="s">
        <v>501</v>
      </c>
      <c r="B139" s="30" t="str">
        <f>INDEX(Checklist!$B$8:$B$237,MATCH(A139,Checklist!$A$8:$A$237,0))</f>
        <v>Fine turno e consegne</v>
      </c>
      <c r="C139" s="30" t="str">
        <f>INDEX(Checklist!$I$8:$I$237,MATCH(A139,Checklist!$A$8:$A$237,0))</f>
        <v>DA COMPILARE</v>
      </c>
      <c r="D139" s="30" t="str">
        <f>INDEX(Checklist!$D$8:$D$237,MATCH(A139,Checklist!$A$8:$A$237,0))</f>
        <v>Sicurezza</v>
      </c>
      <c r="E139" s="30" t="str">
        <f>IF(OR(C139="NC",C139="NV"),INDEX(Catalogo!$H$8:$H$237,MATCH(A139,Catalogo!$A$8:$A$237,0)),"")</f>
        <v/>
      </c>
      <c r="F139" s="38"/>
      <c r="G139" s="38"/>
      <c r="H139" s="39"/>
      <c r="I139" s="39"/>
      <c r="J139" s="38"/>
      <c r="K139" s="38"/>
      <c r="L139" s="38"/>
      <c r="M139" s="39"/>
      <c r="N139" s="38"/>
      <c r="O139" s="30" t="str">
        <f>IF(NOT(OR(C139="NC",C139="NV")),IF(COUNTA(F139:N139)=0,"NON RICHIESTA","VERIFICARE COLLEGAMENTO"),IF(J139="Chiusa",IF(AND(F139&lt;&gt;"",G139&lt;&gt;"",ISNUMBER(H139),ISNUMBER(I139),K139&lt;&gt;"",L139&lt;&gt;"",ISNUMBER(M139),N139="C",H139&gt;0,I139&gt;=H139,M139&gt;=H139,M139&gt;=INDEX(Checklist!$G$8:$G$237,MATCH(A139,Checklist!$A$8:$A$237,0)),H139&lt;=Anagrafica!$K$8,M139&lt;=Anagrafica!$K$8),"CHIUSA VERIFICATA","CHIUSURA INCOMPLETA"),IF(OR(F139="",G139="",H139="",I139="",J139=""),"DA COMPLETARE",IF(OR(NOT(ISNUMBER(H139)),NOT(ISNUMBER(I139)),H139&lt;=0,I139&lt;H139,H139&gt;Anagrafica!$K$8),"DATI NON VALIDI","APERTA"))))</f>
        <v>NON RICHIESTA</v>
      </c>
      <c r="P139" s="30" t="str">
        <f>IF(NOT(OR(C139="NC",C139="NV")),"",IF(O139="CHIUSA VERIFICATA","CHIUSA",IF(I139="","TERMINE MANCANTE",IF(NOT(ISNUMBER(I139)),"DATA NON VALIDA",IF(I139&lt;Anagrafica!$K$8,"SCADUTA",IF(I139=Anagrafica!$K$8,"SCADENZA OGGI",IF(I139-Anagrafica!$K$8&lt;=Anagrafica!$K$11,"IN SCADENZA","PIANIFICATA")))))))</f>
        <v/>
      </c>
      <c r="Q139" s="57" t="str">
        <f>IF(AND(OR(C139="NC",C139="NV"),ISNUMBER(I139),O139&lt;&gt;"CHIUSA VERIFICATA"),I139-Anagrafica!$K$8,"")</f>
        <v/>
      </c>
      <c r="R139" s="1"/>
    </row>
    <row r="140" spans="1:18" ht="79.95" customHeight="1">
      <c r="A140" s="49" t="s">
        <v>503</v>
      </c>
      <c r="B140" s="30" t="str">
        <f>INDEX(Checklist!$B$8:$B$237,MATCH(A140,Checklist!$A$8:$A$237,0))</f>
        <v>Fine turno e consegne</v>
      </c>
      <c r="C140" s="30" t="str">
        <f>INDEX(Checklist!$I$8:$I$237,MATCH(A140,Checklist!$A$8:$A$237,0))</f>
        <v>DA COMPILARE</v>
      </c>
      <c r="D140" s="30" t="str">
        <f>INDEX(Checklist!$D$8:$D$237,MATCH(A140,Checklist!$A$8:$A$237,0))</f>
        <v>Sicurezza</v>
      </c>
      <c r="E140" s="30" t="str">
        <f>IF(OR(C140="NC",C140="NV"),INDEX(Catalogo!$H$8:$H$237,MATCH(A140,Catalogo!$A$8:$A$237,0)),"")</f>
        <v/>
      </c>
      <c r="F140" s="38"/>
      <c r="G140" s="38"/>
      <c r="H140" s="39"/>
      <c r="I140" s="39"/>
      <c r="J140" s="38"/>
      <c r="K140" s="38"/>
      <c r="L140" s="38"/>
      <c r="M140" s="39"/>
      <c r="N140" s="38"/>
      <c r="O140" s="30" t="str">
        <f>IF(NOT(OR(C140="NC",C140="NV")),IF(COUNTA(F140:N140)=0,"NON RICHIESTA","VERIFICARE COLLEGAMENTO"),IF(J140="Chiusa",IF(AND(F140&lt;&gt;"",G140&lt;&gt;"",ISNUMBER(H140),ISNUMBER(I140),K140&lt;&gt;"",L140&lt;&gt;"",ISNUMBER(M140),N140="C",H140&gt;0,I140&gt;=H140,M140&gt;=H140,M140&gt;=INDEX(Checklist!$G$8:$G$237,MATCH(A140,Checklist!$A$8:$A$237,0)),H140&lt;=Anagrafica!$K$8,M140&lt;=Anagrafica!$K$8),"CHIUSA VERIFICATA","CHIUSURA INCOMPLETA"),IF(OR(F140="",G140="",H140="",I140="",J140=""),"DA COMPLETARE",IF(OR(NOT(ISNUMBER(H140)),NOT(ISNUMBER(I140)),H140&lt;=0,I140&lt;H140,H140&gt;Anagrafica!$K$8),"DATI NON VALIDI","APERTA"))))</f>
        <v>NON RICHIESTA</v>
      </c>
      <c r="P140" s="30" t="str">
        <f>IF(NOT(OR(C140="NC",C140="NV")),"",IF(O140="CHIUSA VERIFICATA","CHIUSA",IF(I140="","TERMINE MANCANTE",IF(NOT(ISNUMBER(I140)),"DATA NON VALIDA",IF(I140&lt;Anagrafica!$K$8,"SCADUTA",IF(I140=Anagrafica!$K$8,"SCADENZA OGGI",IF(I140-Anagrafica!$K$8&lt;=Anagrafica!$K$11,"IN SCADENZA","PIANIFICATA")))))))</f>
        <v/>
      </c>
      <c r="Q140" s="57" t="str">
        <f>IF(AND(OR(C140="NC",C140="NV"),ISNUMBER(I140),O140&lt;&gt;"CHIUSA VERIFICATA"),I140-Anagrafica!$K$8,"")</f>
        <v/>
      </c>
      <c r="R140" s="1"/>
    </row>
    <row r="141" spans="1:18" ht="79.95" customHeight="1">
      <c r="A141" s="49" t="s">
        <v>505</v>
      </c>
      <c r="B141" s="30" t="str">
        <f>INDEX(Checklist!$B$8:$B$237,MATCH(A141,Checklist!$A$8:$A$237,0))</f>
        <v>Fine turno e consegne</v>
      </c>
      <c r="C141" s="30" t="str">
        <f>INDEX(Checklist!$I$8:$I$237,MATCH(A141,Checklist!$A$8:$A$237,0))</f>
        <v>DA COMPILARE</v>
      </c>
      <c r="D141" s="30" t="str">
        <f>INDEX(Checklist!$D$8:$D$237,MATCH(A141,Checklist!$A$8:$A$237,0))</f>
        <v>Sicurezza</v>
      </c>
      <c r="E141" s="30" t="str">
        <f>IF(OR(C141="NC",C141="NV"),INDEX(Catalogo!$H$8:$H$237,MATCH(A141,Catalogo!$A$8:$A$237,0)),"")</f>
        <v/>
      </c>
      <c r="F141" s="38"/>
      <c r="G141" s="38"/>
      <c r="H141" s="39"/>
      <c r="I141" s="39"/>
      <c r="J141" s="38"/>
      <c r="K141" s="38"/>
      <c r="L141" s="38"/>
      <c r="M141" s="39"/>
      <c r="N141" s="38"/>
      <c r="O141" s="30" t="str">
        <f>IF(NOT(OR(C141="NC",C141="NV")),IF(COUNTA(F141:N141)=0,"NON RICHIESTA","VERIFICARE COLLEGAMENTO"),IF(J141="Chiusa",IF(AND(F141&lt;&gt;"",G141&lt;&gt;"",ISNUMBER(H141),ISNUMBER(I141),K141&lt;&gt;"",L141&lt;&gt;"",ISNUMBER(M141),N141="C",H141&gt;0,I141&gt;=H141,M141&gt;=H141,M141&gt;=INDEX(Checklist!$G$8:$G$237,MATCH(A141,Checklist!$A$8:$A$237,0)),H141&lt;=Anagrafica!$K$8,M141&lt;=Anagrafica!$K$8),"CHIUSA VERIFICATA","CHIUSURA INCOMPLETA"),IF(OR(F141="",G141="",H141="",I141="",J141=""),"DA COMPLETARE",IF(OR(NOT(ISNUMBER(H141)),NOT(ISNUMBER(I141)),H141&lt;=0,I141&lt;H141,H141&gt;Anagrafica!$K$8),"DATI NON VALIDI","APERTA"))))</f>
        <v>NON RICHIESTA</v>
      </c>
      <c r="P141" s="30" t="str">
        <f>IF(NOT(OR(C141="NC",C141="NV")),"",IF(O141="CHIUSA VERIFICATA","CHIUSA",IF(I141="","TERMINE MANCANTE",IF(NOT(ISNUMBER(I141)),"DATA NON VALIDA",IF(I141&lt;Anagrafica!$K$8,"SCADUTA",IF(I141=Anagrafica!$K$8,"SCADENZA OGGI",IF(I141-Anagrafica!$K$8&lt;=Anagrafica!$K$11,"IN SCADENZA","PIANIFICATA")))))))</f>
        <v/>
      </c>
      <c r="Q141" s="57" t="str">
        <f>IF(AND(OR(C141="NC",C141="NV"),ISNUMBER(I141),O141&lt;&gt;"CHIUSA VERIFICATA"),I141-Anagrafica!$K$8,"")</f>
        <v/>
      </c>
      <c r="R141" s="1"/>
    </row>
    <row r="142" spans="1:18" ht="79.95" customHeight="1">
      <c r="A142" s="49" t="s">
        <v>507</v>
      </c>
      <c r="B142" s="30" t="str">
        <f>INDEX(Checklist!$B$8:$B$237,MATCH(A142,Checklist!$A$8:$A$237,0))</f>
        <v>Fine turno e consegne</v>
      </c>
      <c r="C142" s="30" t="str">
        <f>INDEX(Checklist!$I$8:$I$237,MATCH(A142,Checklist!$A$8:$A$237,0))</f>
        <v>DA COMPILARE</v>
      </c>
      <c r="D142" s="30" t="str">
        <f>INDEX(Checklist!$D$8:$D$237,MATCH(A142,Checklist!$A$8:$A$237,0))</f>
        <v>Sicurezza</v>
      </c>
      <c r="E142" s="30" t="str">
        <f>IF(OR(C142="NC",C142="NV"),INDEX(Catalogo!$H$8:$H$237,MATCH(A142,Catalogo!$A$8:$A$237,0)),"")</f>
        <v/>
      </c>
      <c r="F142" s="38"/>
      <c r="G142" s="38"/>
      <c r="H142" s="39"/>
      <c r="I142" s="39"/>
      <c r="J142" s="38"/>
      <c r="K142" s="38"/>
      <c r="L142" s="38"/>
      <c r="M142" s="39"/>
      <c r="N142" s="38"/>
      <c r="O142" s="30" t="str">
        <f>IF(NOT(OR(C142="NC",C142="NV")),IF(COUNTA(F142:N142)=0,"NON RICHIESTA","VERIFICARE COLLEGAMENTO"),IF(J142="Chiusa",IF(AND(F142&lt;&gt;"",G142&lt;&gt;"",ISNUMBER(H142),ISNUMBER(I142),K142&lt;&gt;"",L142&lt;&gt;"",ISNUMBER(M142),N142="C",H142&gt;0,I142&gt;=H142,M142&gt;=H142,M142&gt;=INDEX(Checklist!$G$8:$G$237,MATCH(A142,Checklist!$A$8:$A$237,0)),H142&lt;=Anagrafica!$K$8,M142&lt;=Anagrafica!$K$8),"CHIUSA VERIFICATA","CHIUSURA INCOMPLETA"),IF(OR(F142="",G142="",H142="",I142="",J142=""),"DA COMPLETARE",IF(OR(NOT(ISNUMBER(H142)),NOT(ISNUMBER(I142)),H142&lt;=0,I142&lt;H142,H142&gt;Anagrafica!$K$8),"DATI NON VALIDI","APERTA"))))</f>
        <v>NON RICHIESTA</v>
      </c>
      <c r="P142" s="30" t="str">
        <f>IF(NOT(OR(C142="NC",C142="NV")),"",IF(O142="CHIUSA VERIFICATA","CHIUSA",IF(I142="","TERMINE MANCANTE",IF(NOT(ISNUMBER(I142)),"DATA NON VALIDA",IF(I142&lt;Anagrafica!$K$8,"SCADUTA",IF(I142=Anagrafica!$K$8,"SCADENZA OGGI",IF(I142-Anagrafica!$K$8&lt;=Anagrafica!$K$11,"IN SCADENZA","PIANIFICATA")))))))</f>
        <v/>
      </c>
      <c r="Q142" s="57" t="str">
        <f>IF(AND(OR(C142="NC",C142="NV"),ISNUMBER(I142),O142&lt;&gt;"CHIUSA VERIFICATA"),I142-Anagrafica!$K$8,"")</f>
        <v/>
      </c>
      <c r="R142" s="1"/>
    </row>
    <row r="143" spans="1:18" ht="79.95" customHeight="1">
      <c r="A143" s="49" t="s">
        <v>509</v>
      </c>
      <c r="B143" s="30" t="str">
        <f>INDEX(Checklist!$B$8:$B$237,MATCH(A143,Checklist!$A$8:$A$237,0))</f>
        <v>Fine turno e consegne</v>
      </c>
      <c r="C143" s="30" t="str">
        <f>INDEX(Checklist!$I$8:$I$237,MATCH(A143,Checklist!$A$8:$A$237,0))</f>
        <v>DA COMPILARE</v>
      </c>
      <c r="D143" s="30" t="str">
        <f>INDEX(Checklist!$D$8:$D$237,MATCH(A143,Checklist!$A$8:$A$237,0))</f>
        <v>Sicurezza</v>
      </c>
      <c r="E143" s="30" t="str">
        <f>IF(OR(C143="NC",C143="NV"),INDEX(Catalogo!$H$8:$H$237,MATCH(A143,Catalogo!$A$8:$A$237,0)),"")</f>
        <v/>
      </c>
      <c r="F143" s="38"/>
      <c r="G143" s="38"/>
      <c r="H143" s="39"/>
      <c r="I143" s="39"/>
      <c r="J143" s="38"/>
      <c r="K143" s="38"/>
      <c r="L143" s="38"/>
      <c r="M143" s="39"/>
      <c r="N143" s="38"/>
      <c r="O143" s="30" t="str">
        <f>IF(NOT(OR(C143="NC",C143="NV")),IF(COUNTA(F143:N143)=0,"NON RICHIESTA","VERIFICARE COLLEGAMENTO"),IF(J143="Chiusa",IF(AND(F143&lt;&gt;"",G143&lt;&gt;"",ISNUMBER(H143),ISNUMBER(I143),K143&lt;&gt;"",L143&lt;&gt;"",ISNUMBER(M143),N143="C",H143&gt;0,I143&gt;=H143,M143&gt;=H143,M143&gt;=INDEX(Checklist!$G$8:$G$237,MATCH(A143,Checklist!$A$8:$A$237,0)),H143&lt;=Anagrafica!$K$8,M143&lt;=Anagrafica!$K$8),"CHIUSA VERIFICATA","CHIUSURA INCOMPLETA"),IF(OR(F143="",G143="",H143="",I143="",J143=""),"DA COMPLETARE",IF(OR(NOT(ISNUMBER(H143)),NOT(ISNUMBER(I143)),H143&lt;=0,I143&lt;H143,H143&gt;Anagrafica!$K$8),"DATI NON VALIDI","APERTA"))))</f>
        <v>NON RICHIESTA</v>
      </c>
      <c r="P143" s="30" t="str">
        <f>IF(NOT(OR(C143="NC",C143="NV")),"",IF(O143="CHIUSA VERIFICATA","CHIUSA",IF(I143="","TERMINE MANCANTE",IF(NOT(ISNUMBER(I143)),"DATA NON VALIDA",IF(I143&lt;Anagrafica!$K$8,"SCADUTA",IF(I143=Anagrafica!$K$8,"SCADENZA OGGI",IF(I143-Anagrafica!$K$8&lt;=Anagrafica!$K$11,"IN SCADENZA","PIANIFICATA")))))))</f>
        <v/>
      </c>
      <c r="Q143" s="57" t="str">
        <f>IF(AND(OR(C143="NC",C143="NV"),ISNUMBER(I143),O143&lt;&gt;"CHIUSA VERIFICATA"),I143-Anagrafica!$K$8,"")</f>
        <v/>
      </c>
      <c r="R143" s="1"/>
    </row>
    <row r="144" spans="1:18" ht="79.95" customHeight="1">
      <c r="A144" s="49" t="s">
        <v>511</v>
      </c>
      <c r="B144" s="30" t="str">
        <f>INDEX(Checklist!$B$8:$B$237,MATCH(A144,Checklist!$A$8:$A$237,0))</f>
        <v>Fine turno e consegne</v>
      </c>
      <c r="C144" s="30" t="str">
        <f>INDEX(Checklist!$I$8:$I$237,MATCH(A144,Checklist!$A$8:$A$237,0))</f>
        <v>DA COMPILARE</v>
      </c>
      <c r="D144" s="30" t="str">
        <f>INDEX(Checklist!$D$8:$D$237,MATCH(A144,Checklist!$A$8:$A$237,0))</f>
        <v>Sicurezza</v>
      </c>
      <c r="E144" s="30" t="str">
        <f>IF(OR(C144="NC",C144="NV"),INDEX(Catalogo!$H$8:$H$237,MATCH(A144,Catalogo!$A$8:$A$237,0)),"")</f>
        <v/>
      </c>
      <c r="F144" s="38"/>
      <c r="G144" s="38"/>
      <c r="H144" s="39"/>
      <c r="I144" s="39"/>
      <c r="J144" s="38"/>
      <c r="K144" s="38"/>
      <c r="L144" s="38"/>
      <c r="M144" s="39"/>
      <c r="N144" s="38"/>
      <c r="O144" s="30" t="str">
        <f>IF(NOT(OR(C144="NC",C144="NV")),IF(COUNTA(F144:N144)=0,"NON RICHIESTA","VERIFICARE COLLEGAMENTO"),IF(J144="Chiusa",IF(AND(F144&lt;&gt;"",G144&lt;&gt;"",ISNUMBER(H144),ISNUMBER(I144),K144&lt;&gt;"",L144&lt;&gt;"",ISNUMBER(M144),N144="C",H144&gt;0,I144&gt;=H144,M144&gt;=H144,M144&gt;=INDEX(Checklist!$G$8:$G$237,MATCH(A144,Checklist!$A$8:$A$237,0)),H144&lt;=Anagrafica!$K$8,M144&lt;=Anagrafica!$K$8),"CHIUSA VERIFICATA","CHIUSURA INCOMPLETA"),IF(OR(F144="",G144="",H144="",I144="",J144=""),"DA COMPLETARE",IF(OR(NOT(ISNUMBER(H144)),NOT(ISNUMBER(I144)),H144&lt;=0,I144&lt;H144,H144&gt;Anagrafica!$K$8),"DATI NON VALIDI","APERTA"))))</f>
        <v>NON RICHIESTA</v>
      </c>
      <c r="P144" s="30" t="str">
        <f>IF(NOT(OR(C144="NC",C144="NV")),"",IF(O144="CHIUSA VERIFICATA","CHIUSA",IF(I144="","TERMINE MANCANTE",IF(NOT(ISNUMBER(I144)),"DATA NON VALIDA",IF(I144&lt;Anagrafica!$K$8,"SCADUTA",IF(I144=Anagrafica!$K$8,"SCADENZA OGGI",IF(I144-Anagrafica!$K$8&lt;=Anagrafica!$K$11,"IN SCADENZA","PIANIFICATA")))))))</f>
        <v/>
      </c>
      <c r="Q144" s="57" t="str">
        <f>IF(AND(OR(C144="NC",C144="NV"),ISNUMBER(I144),O144&lt;&gt;"CHIUSA VERIFICATA"),I144-Anagrafica!$K$8,"")</f>
        <v/>
      </c>
      <c r="R144" s="1"/>
    </row>
    <row r="145" spans="1:18" ht="79.95" customHeight="1">
      <c r="A145" s="49" t="s">
        <v>514</v>
      </c>
      <c r="B145" s="30" t="str">
        <f>INDEX(Checklist!$B$8:$B$237,MATCH(A145,Checklist!$A$8:$A$237,0))</f>
        <v>Fine turno e consegne</v>
      </c>
      <c r="C145" s="30" t="str">
        <f>INDEX(Checklist!$I$8:$I$237,MATCH(A145,Checklist!$A$8:$A$237,0))</f>
        <v>DA COMPILARE</v>
      </c>
      <c r="D145" s="30" t="str">
        <f>INDEX(Checklist!$D$8:$D$237,MATCH(A145,Checklist!$A$8:$A$237,0))</f>
        <v>Sicurezza</v>
      </c>
      <c r="E145" s="30" t="str">
        <f>IF(OR(C145="NC",C145="NV"),INDEX(Catalogo!$H$8:$H$237,MATCH(A145,Catalogo!$A$8:$A$237,0)),"")</f>
        <v/>
      </c>
      <c r="F145" s="38"/>
      <c r="G145" s="38"/>
      <c r="H145" s="39"/>
      <c r="I145" s="39"/>
      <c r="J145" s="38"/>
      <c r="K145" s="38"/>
      <c r="L145" s="38"/>
      <c r="M145" s="39"/>
      <c r="N145" s="38"/>
      <c r="O145" s="30" t="str">
        <f>IF(NOT(OR(C145="NC",C145="NV")),IF(COUNTA(F145:N145)=0,"NON RICHIESTA","VERIFICARE COLLEGAMENTO"),IF(J145="Chiusa",IF(AND(F145&lt;&gt;"",G145&lt;&gt;"",ISNUMBER(H145),ISNUMBER(I145),K145&lt;&gt;"",L145&lt;&gt;"",ISNUMBER(M145),N145="C",H145&gt;0,I145&gt;=H145,M145&gt;=H145,M145&gt;=INDEX(Checklist!$G$8:$G$237,MATCH(A145,Checklist!$A$8:$A$237,0)),H145&lt;=Anagrafica!$K$8,M145&lt;=Anagrafica!$K$8),"CHIUSA VERIFICATA","CHIUSURA INCOMPLETA"),IF(OR(F145="",G145="",H145="",I145="",J145=""),"DA COMPLETARE",IF(OR(NOT(ISNUMBER(H145)),NOT(ISNUMBER(I145)),H145&lt;=0,I145&lt;H145,H145&gt;Anagrafica!$K$8),"DATI NON VALIDI","APERTA"))))</f>
        <v>NON RICHIESTA</v>
      </c>
      <c r="P145" s="30" t="str">
        <f>IF(NOT(OR(C145="NC",C145="NV")),"",IF(O145="CHIUSA VERIFICATA","CHIUSA",IF(I145="","TERMINE MANCANTE",IF(NOT(ISNUMBER(I145)),"DATA NON VALIDA",IF(I145&lt;Anagrafica!$K$8,"SCADUTA",IF(I145=Anagrafica!$K$8,"SCADENZA OGGI",IF(I145-Anagrafica!$K$8&lt;=Anagrafica!$K$11,"IN SCADENZA","PIANIFICATA")))))))</f>
        <v/>
      </c>
      <c r="Q145" s="57" t="str">
        <f>IF(AND(OR(C145="NC",C145="NV"),ISNUMBER(I145),O145&lt;&gt;"CHIUSA VERIFICATA"),I145-Anagrafica!$K$8,"")</f>
        <v/>
      </c>
      <c r="R145" s="1"/>
    </row>
    <row r="146" spans="1:18" ht="79.95" customHeight="1">
      <c r="A146" s="49" t="s">
        <v>517</v>
      </c>
      <c r="B146" s="30" t="str">
        <f>INDEX(Checklist!$B$8:$B$237,MATCH(A146,Checklist!$A$8:$A$237,0))</f>
        <v>Fine turno e consegne</v>
      </c>
      <c r="C146" s="30" t="str">
        <f>INDEX(Checklist!$I$8:$I$237,MATCH(A146,Checklist!$A$8:$A$237,0))</f>
        <v>DA COMPILARE</v>
      </c>
      <c r="D146" s="30" t="str">
        <f>INDEX(Checklist!$D$8:$D$237,MATCH(A146,Checklist!$A$8:$A$237,0))</f>
        <v>Sicurezza</v>
      </c>
      <c r="E146" s="30" t="str">
        <f>IF(OR(C146="NC",C146="NV"),INDEX(Catalogo!$H$8:$H$237,MATCH(A146,Catalogo!$A$8:$A$237,0)),"")</f>
        <v/>
      </c>
      <c r="F146" s="38"/>
      <c r="G146" s="38"/>
      <c r="H146" s="39"/>
      <c r="I146" s="39"/>
      <c r="J146" s="38"/>
      <c r="K146" s="38"/>
      <c r="L146" s="38"/>
      <c r="M146" s="39"/>
      <c r="N146" s="38"/>
      <c r="O146" s="30" t="str">
        <f>IF(NOT(OR(C146="NC",C146="NV")),IF(COUNTA(F146:N146)=0,"NON RICHIESTA","VERIFICARE COLLEGAMENTO"),IF(J146="Chiusa",IF(AND(F146&lt;&gt;"",G146&lt;&gt;"",ISNUMBER(H146),ISNUMBER(I146),K146&lt;&gt;"",L146&lt;&gt;"",ISNUMBER(M146),N146="C",H146&gt;0,I146&gt;=H146,M146&gt;=H146,M146&gt;=INDEX(Checklist!$G$8:$G$237,MATCH(A146,Checklist!$A$8:$A$237,0)),H146&lt;=Anagrafica!$K$8,M146&lt;=Anagrafica!$K$8),"CHIUSA VERIFICATA","CHIUSURA INCOMPLETA"),IF(OR(F146="",G146="",H146="",I146="",J146=""),"DA COMPLETARE",IF(OR(NOT(ISNUMBER(H146)),NOT(ISNUMBER(I146)),H146&lt;=0,I146&lt;H146,H146&gt;Anagrafica!$K$8),"DATI NON VALIDI","APERTA"))))</f>
        <v>NON RICHIESTA</v>
      </c>
      <c r="P146" s="30" t="str">
        <f>IF(NOT(OR(C146="NC",C146="NV")),"",IF(O146="CHIUSA VERIFICATA","CHIUSA",IF(I146="","TERMINE MANCANTE",IF(NOT(ISNUMBER(I146)),"DATA NON VALIDA",IF(I146&lt;Anagrafica!$K$8,"SCADUTA",IF(I146=Anagrafica!$K$8,"SCADENZA OGGI",IF(I146-Anagrafica!$K$8&lt;=Anagrafica!$K$11,"IN SCADENZA","PIANIFICATA")))))))</f>
        <v/>
      </c>
      <c r="Q146" s="57" t="str">
        <f>IF(AND(OR(C146="NC",C146="NV"),ISNUMBER(I146),O146&lt;&gt;"CHIUSA VERIFICATA"),I146-Anagrafica!$K$8,"")</f>
        <v/>
      </c>
      <c r="R146" s="1"/>
    </row>
    <row r="147" spans="1:18" ht="79.95" customHeight="1">
      <c r="A147" s="49" t="s">
        <v>519</v>
      </c>
      <c r="B147" s="30" t="str">
        <f>INDEX(Checklist!$B$8:$B$237,MATCH(A147,Checklist!$A$8:$A$237,0))</f>
        <v>Manutenzione programmata</v>
      </c>
      <c r="C147" s="30" t="str">
        <f>INDEX(Checklist!$I$8:$I$237,MATCH(A147,Checklist!$A$8:$A$237,0))</f>
        <v>DA COMPILARE</v>
      </c>
      <c r="D147" s="30" t="str">
        <f>INDEX(Checklist!$D$8:$D$237,MATCH(A147,Checklist!$A$8:$A$237,0))</f>
        <v>Sicurezza</v>
      </c>
      <c r="E147" s="30" t="str">
        <f>IF(OR(C147="NC",C147="NV"),INDEX(Catalogo!$H$8:$H$237,MATCH(A147,Catalogo!$A$8:$A$237,0)),"")</f>
        <v/>
      </c>
      <c r="F147" s="38"/>
      <c r="G147" s="38"/>
      <c r="H147" s="39"/>
      <c r="I147" s="39"/>
      <c r="J147" s="38"/>
      <c r="K147" s="38"/>
      <c r="L147" s="38"/>
      <c r="M147" s="39"/>
      <c r="N147" s="38"/>
      <c r="O147" s="30" t="str">
        <f>IF(NOT(OR(C147="NC",C147="NV")),IF(COUNTA(F147:N147)=0,"NON RICHIESTA","VERIFICARE COLLEGAMENTO"),IF(J147="Chiusa",IF(AND(F147&lt;&gt;"",G147&lt;&gt;"",ISNUMBER(H147),ISNUMBER(I147),K147&lt;&gt;"",L147&lt;&gt;"",ISNUMBER(M147),N147="C",H147&gt;0,I147&gt;=H147,M147&gt;=H147,M147&gt;=INDEX(Checklist!$G$8:$G$237,MATCH(A147,Checklist!$A$8:$A$237,0)),H147&lt;=Anagrafica!$K$8,M147&lt;=Anagrafica!$K$8),"CHIUSA VERIFICATA","CHIUSURA INCOMPLETA"),IF(OR(F147="",G147="",H147="",I147="",J147=""),"DA COMPLETARE",IF(OR(NOT(ISNUMBER(H147)),NOT(ISNUMBER(I147)),H147&lt;=0,I147&lt;H147,H147&gt;Anagrafica!$K$8),"DATI NON VALIDI","APERTA"))))</f>
        <v>NON RICHIESTA</v>
      </c>
      <c r="P147" s="30" t="str">
        <f>IF(NOT(OR(C147="NC",C147="NV")),"",IF(O147="CHIUSA VERIFICATA","CHIUSA",IF(I147="","TERMINE MANCANTE",IF(NOT(ISNUMBER(I147)),"DATA NON VALIDA",IF(I147&lt;Anagrafica!$K$8,"SCADUTA",IF(I147=Anagrafica!$K$8,"SCADENZA OGGI",IF(I147-Anagrafica!$K$8&lt;=Anagrafica!$K$11,"IN SCADENZA","PIANIFICATA")))))))</f>
        <v/>
      </c>
      <c r="Q147" s="57" t="str">
        <f>IF(AND(OR(C147="NC",C147="NV"),ISNUMBER(I147),O147&lt;&gt;"CHIUSA VERIFICATA"),I147-Anagrafica!$K$8,"")</f>
        <v/>
      </c>
      <c r="R147" s="1"/>
    </row>
    <row r="148" spans="1:18" ht="79.95" customHeight="1">
      <c r="A148" s="49" t="s">
        <v>522</v>
      </c>
      <c r="B148" s="30" t="str">
        <f>INDEX(Checklist!$B$8:$B$237,MATCH(A148,Checklist!$A$8:$A$237,0))</f>
        <v>Manutenzione programmata</v>
      </c>
      <c r="C148" s="30" t="str">
        <f>INDEX(Checklist!$I$8:$I$237,MATCH(A148,Checklist!$A$8:$A$237,0))</f>
        <v>DA COMPILARE</v>
      </c>
      <c r="D148" s="30" t="str">
        <f>INDEX(Checklist!$D$8:$D$237,MATCH(A148,Checklist!$A$8:$A$237,0))</f>
        <v>Sicurezza</v>
      </c>
      <c r="E148" s="30" t="str">
        <f>IF(OR(C148="NC",C148="NV"),INDEX(Catalogo!$H$8:$H$237,MATCH(A148,Catalogo!$A$8:$A$237,0)),"")</f>
        <v/>
      </c>
      <c r="F148" s="38"/>
      <c r="G148" s="38"/>
      <c r="H148" s="39"/>
      <c r="I148" s="39"/>
      <c r="J148" s="38"/>
      <c r="K148" s="38"/>
      <c r="L148" s="38"/>
      <c r="M148" s="39"/>
      <c r="N148" s="38"/>
      <c r="O148" s="30" t="str">
        <f>IF(NOT(OR(C148="NC",C148="NV")),IF(COUNTA(F148:N148)=0,"NON RICHIESTA","VERIFICARE COLLEGAMENTO"),IF(J148="Chiusa",IF(AND(F148&lt;&gt;"",G148&lt;&gt;"",ISNUMBER(H148),ISNUMBER(I148),K148&lt;&gt;"",L148&lt;&gt;"",ISNUMBER(M148),N148="C",H148&gt;0,I148&gt;=H148,M148&gt;=H148,M148&gt;=INDEX(Checklist!$G$8:$G$237,MATCH(A148,Checklist!$A$8:$A$237,0)),H148&lt;=Anagrafica!$K$8,M148&lt;=Anagrafica!$K$8),"CHIUSA VERIFICATA","CHIUSURA INCOMPLETA"),IF(OR(F148="",G148="",H148="",I148="",J148=""),"DA COMPLETARE",IF(OR(NOT(ISNUMBER(H148)),NOT(ISNUMBER(I148)),H148&lt;=0,I148&lt;H148,H148&gt;Anagrafica!$K$8),"DATI NON VALIDI","APERTA"))))</f>
        <v>NON RICHIESTA</v>
      </c>
      <c r="P148" s="30" t="str">
        <f>IF(NOT(OR(C148="NC",C148="NV")),"",IF(O148="CHIUSA VERIFICATA","CHIUSA",IF(I148="","TERMINE MANCANTE",IF(NOT(ISNUMBER(I148)),"DATA NON VALIDA",IF(I148&lt;Anagrafica!$K$8,"SCADUTA",IF(I148=Anagrafica!$K$8,"SCADENZA OGGI",IF(I148-Anagrafica!$K$8&lt;=Anagrafica!$K$11,"IN SCADENZA","PIANIFICATA")))))))</f>
        <v/>
      </c>
      <c r="Q148" s="57" t="str">
        <f>IF(AND(OR(C148="NC",C148="NV"),ISNUMBER(I148),O148&lt;&gt;"CHIUSA VERIFICATA"),I148-Anagrafica!$K$8,"")</f>
        <v/>
      </c>
      <c r="R148" s="1"/>
    </row>
    <row r="149" spans="1:18" ht="79.95" customHeight="1">
      <c r="A149" s="49" t="s">
        <v>524</v>
      </c>
      <c r="B149" s="30" t="str">
        <f>INDEX(Checklist!$B$8:$B$237,MATCH(A149,Checklist!$A$8:$A$237,0))</f>
        <v>Manutenzione programmata</v>
      </c>
      <c r="C149" s="30" t="str">
        <f>INDEX(Checklist!$I$8:$I$237,MATCH(A149,Checklist!$A$8:$A$237,0))</f>
        <v>DA COMPILARE</v>
      </c>
      <c r="D149" s="30" t="str">
        <f>INDEX(Checklist!$D$8:$D$237,MATCH(A149,Checklist!$A$8:$A$237,0))</f>
        <v>Sicurezza</v>
      </c>
      <c r="E149" s="30" t="str">
        <f>IF(OR(C149="NC",C149="NV"),INDEX(Catalogo!$H$8:$H$237,MATCH(A149,Catalogo!$A$8:$A$237,0)),"")</f>
        <v/>
      </c>
      <c r="F149" s="38"/>
      <c r="G149" s="38"/>
      <c r="H149" s="39"/>
      <c r="I149" s="39"/>
      <c r="J149" s="38"/>
      <c r="K149" s="38"/>
      <c r="L149" s="38"/>
      <c r="M149" s="39"/>
      <c r="N149" s="38"/>
      <c r="O149" s="30" t="str">
        <f>IF(NOT(OR(C149="NC",C149="NV")),IF(COUNTA(F149:N149)=0,"NON RICHIESTA","VERIFICARE COLLEGAMENTO"),IF(J149="Chiusa",IF(AND(F149&lt;&gt;"",G149&lt;&gt;"",ISNUMBER(H149),ISNUMBER(I149),K149&lt;&gt;"",L149&lt;&gt;"",ISNUMBER(M149),N149="C",H149&gt;0,I149&gt;=H149,M149&gt;=H149,M149&gt;=INDEX(Checklist!$G$8:$G$237,MATCH(A149,Checklist!$A$8:$A$237,0)),H149&lt;=Anagrafica!$K$8,M149&lt;=Anagrafica!$K$8),"CHIUSA VERIFICATA","CHIUSURA INCOMPLETA"),IF(OR(F149="",G149="",H149="",I149="",J149=""),"DA COMPLETARE",IF(OR(NOT(ISNUMBER(H149)),NOT(ISNUMBER(I149)),H149&lt;=0,I149&lt;H149,H149&gt;Anagrafica!$K$8),"DATI NON VALIDI","APERTA"))))</f>
        <v>NON RICHIESTA</v>
      </c>
      <c r="P149" s="30" t="str">
        <f>IF(NOT(OR(C149="NC",C149="NV")),"",IF(O149="CHIUSA VERIFICATA","CHIUSA",IF(I149="","TERMINE MANCANTE",IF(NOT(ISNUMBER(I149)),"DATA NON VALIDA",IF(I149&lt;Anagrafica!$K$8,"SCADUTA",IF(I149=Anagrafica!$K$8,"SCADENZA OGGI",IF(I149-Anagrafica!$K$8&lt;=Anagrafica!$K$11,"IN SCADENZA","PIANIFICATA")))))))</f>
        <v/>
      </c>
      <c r="Q149" s="57" t="str">
        <f>IF(AND(OR(C149="NC",C149="NV"),ISNUMBER(I149),O149&lt;&gt;"CHIUSA VERIFICATA"),I149-Anagrafica!$K$8,"")</f>
        <v/>
      </c>
      <c r="R149" s="1"/>
    </row>
    <row r="150" spans="1:18" ht="79.95" customHeight="1">
      <c r="A150" s="49" t="s">
        <v>526</v>
      </c>
      <c r="B150" s="30" t="str">
        <f>INDEX(Checklist!$B$8:$B$237,MATCH(A150,Checklist!$A$8:$A$237,0))</f>
        <v>Manutenzione programmata</v>
      </c>
      <c r="C150" s="30" t="str">
        <f>INDEX(Checklist!$I$8:$I$237,MATCH(A150,Checklist!$A$8:$A$237,0))</f>
        <v>DA COMPILARE</v>
      </c>
      <c r="D150" s="30" t="str">
        <f>INDEX(Checklist!$D$8:$D$237,MATCH(A150,Checklist!$A$8:$A$237,0))</f>
        <v>Sicurezza</v>
      </c>
      <c r="E150" s="30" t="str">
        <f>IF(OR(C150="NC",C150="NV"),INDEX(Catalogo!$H$8:$H$237,MATCH(A150,Catalogo!$A$8:$A$237,0)),"")</f>
        <v/>
      </c>
      <c r="F150" s="38"/>
      <c r="G150" s="38"/>
      <c r="H150" s="39"/>
      <c r="I150" s="39"/>
      <c r="J150" s="38"/>
      <c r="K150" s="38"/>
      <c r="L150" s="38"/>
      <c r="M150" s="39"/>
      <c r="N150" s="38"/>
      <c r="O150" s="30" t="str">
        <f>IF(NOT(OR(C150="NC",C150="NV")),IF(COUNTA(F150:N150)=0,"NON RICHIESTA","VERIFICARE COLLEGAMENTO"),IF(J150="Chiusa",IF(AND(F150&lt;&gt;"",G150&lt;&gt;"",ISNUMBER(H150),ISNUMBER(I150),K150&lt;&gt;"",L150&lt;&gt;"",ISNUMBER(M150),N150="C",H150&gt;0,I150&gt;=H150,M150&gt;=H150,M150&gt;=INDEX(Checklist!$G$8:$G$237,MATCH(A150,Checklist!$A$8:$A$237,0)),H150&lt;=Anagrafica!$K$8,M150&lt;=Anagrafica!$K$8),"CHIUSA VERIFICATA","CHIUSURA INCOMPLETA"),IF(OR(F150="",G150="",H150="",I150="",J150=""),"DA COMPLETARE",IF(OR(NOT(ISNUMBER(H150)),NOT(ISNUMBER(I150)),H150&lt;=0,I150&lt;H150,H150&gt;Anagrafica!$K$8),"DATI NON VALIDI","APERTA"))))</f>
        <v>NON RICHIESTA</v>
      </c>
      <c r="P150" s="30" t="str">
        <f>IF(NOT(OR(C150="NC",C150="NV")),"",IF(O150="CHIUSA VERIFICATA","CHIUSA",IF(I150="","TERMINE MANCANTE",IF(NOT(ISNUMBER(I150)),"DATA NON VALIDA",IF(I150&lt;Anagrafica!$K$8,"SCADUTA",IF(I150=Anagrafica!$K$8,"SCADENZA OGGI",IF(I150-Anagrafica!$K$8&lt;=Anagrafica!$K$11,"IN SCADENZA","PIANIFICATA")))))))</f>
        <v/>
      </c>
      <c r="Q150" s="57" t="str">
        <f>IF(AND(OR(C150="NC",C150="NV"),ISNUMBER(I150),O150&lt;&gt;"CHIUSA VERIFICATA"),I150-Anagrafica!$K$8,"")</f>
        <v/>
      </c>
      <c r="R150" s="1"/>
    </row>
    <row r="151" spans="1:18" ht="79.95" customHeight="1">
      <c r="A151" s="49" t="s">
        <v>528</v>
      </c>
      <c r="B151" s="30" t="str">
        <f>INDEX(Checklist!$B$8:$B$237,MATCH(A151,Checklist!$A$8:$A$237,0))</f>
        <v>Manutenzione programmata</v>
      </c>
      <c r="C151" s="30" t="str">
        <f>INDEX(Checklist!$I$8:$I$237,MATCH(A151,Checklist!$A$8:$A$237,0))</f>
        <v>DA COMPILARE</v>
      </c>
      <c r="D151" s="30" t="str">
        <f>INDEX(Checklist!$D$8:$D$237,MATCH(A151,Checklist!$A$8:$A$237,0))</f>
        <v>Sicurezza</v>
      </c>
      <c r="E151" s="30" t="str">
        <f>IF(OR(C151="NC",C151="NV"),INDEX(Catalogo!$H$8:$H$237,MATCH(A151,Catalogo!$A$8:$A$237,0)),"")</f>
        <v/>
      </c>
      <c r="F151" s="38"/>
      <c r="G151" s="38"/>
      <c r="H151" s="39"/>
      <c r="I151" s="39"/>
      <c r="J151" s="38"/>
      <c r="K151" s="38"/>
      <c r="L151" s="38"/>
      <c r="M151" s="39"/>
      <c r="N151" s="38"/>
      <c r="O151" s="30" t="str">
        <f>IF(NOT(OR(C151="NC",C151="NV")),IF(COUNTA(F151:N151)=0,"NON RICHIESTA","VERIFICARE COLLEGAMENTO"),IF(J151="Chiusa",IF(AND(F151&lt;&gt;"",G151&lt;&gt;"",ISNUMBER(H151),ISNUMBER(I151),K151&lt;&gt;"",L151&lt;&gt;"",ISNUMBER(M151),N151="C",H151&gt;0,I151&gt;=H151,M151&gt;=H151,M151&gt;=INDEX(Checklist!$G$8:$G$237,MATCH(A151,Checklist!$A$8:$A$237,0)),H151&lt;=Anagrafica!$K$8,M151&lt;=Anagrafica!$K$8),"CHIUSA VERIFICATA","CHIUSURA INCOMPLETA"),IF(OR(F151="",G151="",H151="",I151="",J151=""),"DA COMPLETARE",IF(OR(NOT(ISNUMBER(H151)),NOT(ISNUMBER(I151)),H151&lt;=0,I151&lt;H151,H151&gt;Anagrafica!$K$8),"DATI NON VALIDI","APERTA"))))</f>
        <v>NON RICHIESTA</v>
      </c>
      <c r="P151" s="30" t="str">
        <f>IF(NOT(OR(C151="NC",C151="NV")),"",IF(O151="CHIUSA VERIFICATA","CHIUSA",IF(I151="","TERMINE MANCANTE",IF(NOT(ISNUMBER(I151)),"DATA NON VALIDA",IF(I151&lt;Anagrafica!$K$8,"SCADUTA",IF(I151=Anagrafica!$K$8,"SCADENZA OGGI",IF(I151-Anagrafica!$K$8&lt;=Anagrafica!$K$11,"IN SCADENZA","PIANIFICATA")))))))</f>
        <v/>
      </c>
      <c r="Q151" s="57" t="str">
        <f>IF(AND(OR(C151="NC",C151="NV"),ISNUMBER(I151),O151&lt;&gt;"CHIUSA VERIFICATA"),I151-Anagrafica!$K$8,"")</f>
        <v/>
      </c>
      <c r="R151" s="1"/>
    </row>
    <row r="152" spans="1:18" ht="79.95" customHeight="1">
      <c r="A152" s="49" t="s">
        <v>530</v>
      </c>
      <c r="B152" s="30" t="str">
        <f>INDEX(Checklist!$B$8:$B$237,MATCH(A152,Checklist!$A$8:$A$237,0))</f>
        <v>Manutenzione programmata</v>
      </c>
      <c r="C152" s="30" t="str">
        <f>INDEX(Checklist!$I$8:$I$237,MATCH(A152,Checklist!$A$8:$A$237,0))</f>
        <v>DA COMPILARE</v>
      </c>
      <c r="D152" s="30" t="str">
        <f>INDEX(Checklist!$D$8:$D$237,MATCH(A152,Checklist!$A$8:$A$237,0))</f>
        <v>Sicurezza</v>
      </c>
      <c r="E152" s="30" t="str">
        <f>IF(OR(C152="NC",C152="NV"),INDEX(Catalogo!$H$8:$H$237,MATCH(A152,Catalogo!$A$8:$A$237,0)),"")</f>
        <v/>
      </c>
      <c r="F152" s="38"/>
      <c r="G152" s="38"/>
      <c r="H152" s="39"/>
      <c r="I152" s="39"/>
      <c r="J152" s="38"/>
      <c r="K152" s="38"/>
      <c r="L152" s="38"/>
      <c r="M152" s="39"/>
      <c r="N152" s="38"/>
      <c r="O152" s="30" t="str">
        <f>IF(NOT(OR(C152="NC",C152="NV")),IF(COUNTA(F152:N152)=0,"NON RICHIESTA","VERIFICARE COLLEGAMENTO"),IF(J152="Chiusa",IF(AND(F152&lt;&gt;"",G152&lt;&gt;"",ISNUMBER(H152),ISNUMBER(I152),K152&lt;&gt;"",L152&lt;&gt;"",ISNUMBER(M152),N152="C",H152&gt;0,I152&gt;=H152,M152&gt;=H152,M152&gt;=INDEX(Checklist!$G$8:$G$237,MATCH(A152,Checklist!$A$8:$A$237,0)),H152&lt;=Anagrafica!$K$8,M152&lt;=Anagrafica!$K$8),"CHIUSA VERIFICATA","CHIUSURA INCOMPLETA"),IF(OR(F152="",G152="",H152="",I152="",J152=""),"DA COMPLETARE",IF(OR(NOT(ISNUMBER(H152)),NOT(ISNUMBER(I152)),H152&lt;=0,I152&lt;H152,H152&gt;Anagrafica!$K$8),"DATI NON VALIDI","APERTA"))))</f>
        <v>NON RICHIESTA</v>
      </c>
      <c r="P152" s="30" t="str">
        <f>IF(NOT(OR(C152="NC",C152="NV")),"",IF(O152="CHIUSA VERIFICATA","CHIUSA",IF(I152="","TERMINE MANCANTE",IF(NOT(ISNUMBER(I152)),"DATA NON VALIDA",IF(I152&lt;Anagrafica!$K$8,"SCADUTA",IF(I152=Anagrafica!$K$8,"SCADENZA OGGI",IF(I152-Anagrafica!$K$8&lt;=Anagrafica!$K$11,"IN SCADENZA","PIANIFICATA")))))))</f>
        <v/>
      </c>
      <c r="Q152" s="57" t="str">
        <f>IF(AND(OR(C152="NC",C152="NV"),ISNUMBER(I152),O152&lt;&gt;"CHIUSA VERIFICATA"),I152-Anagrafica!$K$8,"")</f>
        <v/>
      </c>
      <c r="R152" s="1"/>
    </row>
    <row r="153" spans="1:18" ht="79.95" customHeight="1">
      <c r="A153" s="49" t="s">
        <v>532</v>
      </c>
      <c r="B153" s="30" t="str">
        <f>INDEX(Checklist!$B$8:$B$237,MATCH(A153,Checklist!$A$8:$A$237,0))</f>
        <v>Manutenzione programmata</v>
      </c>
      <c r="C153" s="30" t="str">
        <f>INDEX(Checklist!$I$8:$I$237,MATCH(A153,Checklist!$A$8:$A$237,0))</f>
        <v>DA COMPILARE</v>
      </c>
      <c r="D153" s="30" t="str">
        <f>INDEX(Checklist!$D$8:$D$237,MATCH(A153,Checklist!$A$8:$A$237,0))</f>
        <v>Sicurezza</v>
      </c>
      <c r="E153" s="30" t="str">
        <f>IF(OR(C153="NC",C153="NV"),INDEX(Catalogo!$H$8:$H$237,MATCH(A153,Catalogo!$A$8:$A$237,0)),"")</f>
        <v/>
      </c>
      <c r="F153" s="38"/>
      <c r="G153" s="38"/>
      <c r="H153" s="39"/>
      <c r="I153" s="39"/>
      <c r="J153" s="38"/>
      <c r="K153" s="38"/>
      <c r="L153" s="38"/>
      <c r="M153" s="39"/>
      <c r="N153" s="38"/>
      <c r="O153" s="30" t="str">
        <f>IF(NOT(OR(C153="NC",C153="NV")),IF(COUNTA(F153:N153)=0,"NON RICHIESTA","VERIFICARE COLLEGAMENTO"),IF(J153="Chiusa",IF(AND(F153&lt;&gt;"",G153&lt;&gt;"",ISNUMBER(H153),ISNUMBER(I153),K153&lt;&gt;"",L153&lt;&gt;"",ISNUMBER(M153),N153="C",H153&gt;0,I153&gt;=H153,M153&gt;=H153,M153&gt;=INDEX(Checklist!$G$8:$G$237,MATCH(A153,Checklist!$A$8:$A$237,0)),H153&lt;=Anagrafica!$K$8,M153&lt;=Anagrafica!$K$8),"CHIUSA VERIFICATA","CHIUSURA INCOMPLETA"),IF(OR(F153="",G153="",H153="",I153="",J153=""),"DA COMPLETARE",IF(OR(NOT(ISNUMBER(H153)),NOT(ISNUMBER(I153)),H153&lt;=0,I153&lt;H153,H153&gt;Anagrafica!$K$8),"DATI NON VALIDI","APERTA"))))</f>
        <v>NON RICHIESTA</v>
      </c>
      <c r="P153" s="30" t="str">
        <f>IF(NOT(OR(C153="NC",C153="NV")),"",IF(O153="CHIUSA VERIFICATA","CHIUSA",IF(I153="","TERMINE MANCANTE",IF(NOT(ISNUMBER(I153)),"DATA NON VALIDA",IF(I153&lt;Anagrafica!$K$8,"SCADUTA",IF(I153=Anagrafica!$K$8,"SCADENZA OGGI",IF(I153-Anagrafica!$K$8&lt;=Anagrafica!$K$11,"IN SCADENZA","PIANIFICATA")))))))</f>
        <v/>
      </c>
      <c r="Q153" s="57" t="str">
        <f>IF(AND(OR(C153="NC",C153="NV"),ISNUMBER(I153),O153&lt;&gt;"CHIUSA VERIFICATA"),I153-Anagrafica!$K$8,"")</f>
        <v/>
      </c>
      <c r="R153" s="1"/>
    </row>
    <row r="154" spans="1:18" ht="79.95" customHeight="1">
      <c r="A154" s="49" t="s">
        <v>534</v>
      </c>
      <c r="B154" s="30" t="str">
        <f>INDEX(Checklist!$B$8:$B$237,MATCH(A154,Checklist!$A$8:$A$237,0))</f>
        <v>Controlli competenti</v>
      </c>
      <c r="C154" s="30" t="str">
        <f>INDEX(Checklist!$I$8:$I$237,MATCH(A154,Checklist!$A$8:$A$237,0))</f>
        <v>DA COMPILARE</v>
      </c>
      <c r="D154" s="30" t="str">
        <f>INDEX(Checklist!$D$8:$D$237,MATCH(A154,Checklist!$A$8:$A$237,0))</f>
        <v>Sicurezza</v>
      </c>
      <c r="E154" s="30" t="str">
        <f>IF(OR(C154="NC",C154="NV"),INDEX(Catalogo!$H$8:$H$237,MATCH(A154,Catalogo!$A$8:$A$237,0)),"")</f>
        <v/>
      </c>
      <c r="F154" s="38"/>
      <c r="G154" s="38"/>
      <c r="H154" s="39"/>
      <c r="I154" s="39"/>
      <c r="J154" s="38"/>
      <c r="K154" s="38"/>
      <c r="L154" s="38"/>
      <c r="M154" s="39"/>
      <c r="N154" s="38"/>
      <c r="O154" s="30" t="str">
        <f>IF(NOT(OR(C154="NC",C154="NV")),IF(COUNTA(F154:N154)=0,"NON RICHIESTA","VERIFICARE COLLEGAMENTO"),IF(J154="Chiusa",IF(AND(F154&lt;&gt;"",G154&lt;&gt;"",ISNUMBER(H154),ISNUMBER(I154),K154&lt;&gt;"",L154&lt;&gt;"",ISNUMBER(M154),N154="C",H154&gt;0,I154&gt;=H154,M154&gt;=H154,M154&gt;=INDEX(Checklist!$G$8:$G$237,MATCH(A154,Checklist!$A$8:$A$237,0)),H154&lt;=Anagrafica!$K$8,M154&lt;=Anagrafica!$K$8),"CHIUSA VERIFICATA","CHIUSURA INCOMPLETA"),IF(OR(F154="",G154="",H154="",I154="",J154=""),"DA COMPLETARE",IF(OR(NOT(ISNUMBER(H154)),NOT(ISNUMBER(I154)),H154&lt;=0,I154&lt;H154,H154&gt;Anagrafica!$K$8),"DATI NON VALIDI","APERTA"))))</f>
        <v>NON RICHIESTA</v>
      </c>
      <c r="P154" s="30" t="str">
        <f>IF(NOT(OR(C154="NC",C154="NV")),"",IF(O154="CHIUSA VERIFICATA","CHIUSA",IF(I154="","TERMINE MANCANTE",IF(NOT(ISNUMBER(I154)),"DATA NON VALIDA",IF(I154&lt;Anagrafica!$K$8,"SCADUTA",IF(I154=Anagrafica!$K$8,"SCADENZA OGGI",IF(I154-Anagrafica!$K$8&lt;=Anagrafica!$K$11,"IN SCADENZA","PIANIFICATA")))))))</f>
        <v/>
      </c>
      <c r="Q154" s="57" t="str">
        <f>IF(AND(OR(C154="NC",C154="NV"),ISNUMBER(I154),O154&lt;&gt;"CHIUSA VERIFICATA"),I154-Anagrafica!$K$8,"")</f>
        <v/>
      </c>
      <c r="R154" s="1"/>
    </row>
    <row r="155" spans="1:18" ht="79.95" customHeight="1">
      <c r="A155" s="49" t="s">
        <v>537</v>
      </c>
      <c r="B155" s="30" t="str">
        <f>INDEX(Checklist!$B$8:$B$237,MATCH(A155,Checklist!$A$8:$A$237,0))</f>
        <v>Controlli competenti</v>
      </c>
      <c r="C155" s="30" t="str">
        <f>INDEX(Checklist!$I$8:$I$237,MATCH(A155,Checklist!$A$8:$A$237,0))</f>
        <v>DA COMPILARE</v>
      </c>
      <c r="D155" s="30" t="str">
        <f>INDEX(Checklist!$D$8:$D$237,MATCH(A155,Checklist!$A$8:$A$237,0))</f>
        <v>Sicurezza</v>
      </c>
      <c r="E155" s="30" t="str">
        <f>IF(OR(C155="NC",C155="NV"),INDEX(Catalogo!$H$8:$H$237,MATCH(A155,Catalogo!$A$8:$A$237,0)),"")</f>
        <v/>
      </c>
      <c r="F155" s="38"/>
      <c r="G155" s="38"/>
      <c r="H155" s="39"/>
      <c r="I155" s="39"/>
      <c r="J155" s="38"/>
      <c r="K155" s="38"/>
      <c r="L155" s="38"/>
      <c r="M155" s="39"/>
      <c r="N155" s="38"/>
      <c r="O155" s="30" t="str">
        <f>IF(NOT(OR(C155="NC",C155="NV")),IF(COUNTA(F155:N155)=0,"NON RICHIESTA","VERIFICARE COLLEGAMENTO"),IF(J155="Chiusa",IF(AND(F155&lt;&gt;"",G155&lt;&gt;"",ISNUMBER(H155),ISNUMBER(I155),K155&lt;&gt;"",L155&lt;&gt;"",ISNUMBER(M155),N155="C",H155&gt;0,I155&gt;=H155,M155&gt;=H155,M155&gt;=INDEX(Checklist!$G$8:$G$237,MATCH(A155,Checklist!$A$8:$A$237,0)),H155&lt;=Anagrafica!$K$8,M155&lt;=Anagrafica!$K$8),"CHIUSA VERIFICATA","CHIUSURA INCOMPLETA"),IF(OR(F155="",G155="",H155="",I155="",J155=""),"DA COMPLETARE",IF(OR(NOT(ISNUMBER(H155)),NOT(ISNUMBER(I155)),H155&lt;=0,I155&lt;H155,H155&gt;Anagrafica!$K$8),"DATI NON VALIDI","APERTA"))))</f>
        <v>NON RICHIESTA</v>
      </c>
      <c r="P155" s="30" t="str">
        <f>IF(NOT(OR(C155="NC",C155="NV")),"",IF(O155="CHIUSA VERIFICATA","CHIUSA",IF(I155="","TERMINE MANCANTE",IF(NOT(ISNUMBER(I155)),"DATA NON VALIDA",IF(I155&lt;Anagrafica!$K$8,"SCADUTA",IF(I155=Anagrafica!$K$8,"SCADENZA OGGI",IF(I155-Anagrafica!$K$8&lt;=Anagrafica!$K$11,"IN SCADENZA","PIANIFICATA")))))))</f>
        <v/>
      </c>
      <c r="Q155" s="57" t="str">
        <f>IF(AND(OR(C155="NC",C155="NV"),ISNUMBER(I155),O155&lt;&gt;"CHIUSA VERIFICATA"),I155-Anagrafica!$K$8,"")</f>
        <v/>
      </c>
      <c r="R155" s="1"/>
    </row>
    <row r="156" spans="1:18" ht="79.95" customHeight="1">
      <c r="A156" s="49" t="s">
        <v>539</v>
      </c>
      <c r="B156" s="30" t="str">
        <f>INDEX(Checklist!$B$8:$B$237,MATCH(A156,Checklist!$A$8:$A$237,0))</f>
        <v>Controlli competenti</v>
      </c>
      <c r="C156" s="30" t="str">
        <f>INDEX(Checklist!$I$8:$I$237,MATCH(A156,Checklist!$A$8:$A$237,0))</f>
        <v>DA COMPILARE</v>
      </c>
      <c r="D156" s="30" t="str">
        <f>INDEX(Checklist!$D$8:$D$237,MATCH(A156,Checklist!$A$8:$A$237,0))</f>
        <v>Sicurezza</v>
      </c>
      <c r="E156" s="30" t="str">
        <f>IF(OR(C156="NC",C156="NV"),INDEX(Catalogo!$H$8:$H$237,MATCH(A156,Catalogo!$A$8:$A$237,0)),"")</f>
        <v/>
      </c>
      <c r="F156" s="38"/>
      <c r="G156" s="38"/>
      <c r="H156" s="39"/>
      <c r="I156" s="39"/>
      <c r="J156" s="38"/>
      <c r="K156" s="38"/>
      <c r="L156" s="38"/>
      <c r="M156" s="39"/>
      <c r="N156" s="38"/>
      <c r="O156" s="30" t="str">
        <f>IF(NOT(OR(C156="NC",C156="NV")),IF(COUNTA(F156:N156)=0,"NON RICHIESTA","VERIFICARE COLLEGAMENTO"),IF(J156="Chiusa",IF(AND(F156&lt;&gt;"",G156&lt;&gt;"",ISNUMBER(H156),ISNUMBER(I156),K156&lt;&gt;"",L156&lt;&gt;"",ISNUMBER(M156),N156="C",H156&gt;0,I156&gt;=H156,M156&gt;=H156,M156&gt;=INDEX(Checklist!$G$8:$G$237,MATCH(A156,Checklist!$A$8:$A$237,0)),H156&lt;=Anagrafica!$K$8,M156&lt;=Anagrafica!$K$8),"CHIUSA VERIFICATA","CHIUSURA INCOMPLETA"),IF(OR(F156="",G156="",H156="",I156="",J156=""),"DA COMPLETARE",IF(OR(NOT(ISNUMBER(H156)),NOT(ISNUMBER(I156)),H156&lt;=0,I156&lt;H156,H156&gt;Anagrafica!$K$8),"DATI NON VALIDI","APERTA"))))</f>
        <v>NON RICHIESTA</v>
      </c>
      <c r="P156" s="30" t="str">
        <f>IF(NOT(OR(C156="NC",C156="NV")),"",IF(O156="CHIUSA VERIFICATA","CHIUSA",IF(I156="","TERMINE MANCANTE",IF(NOT(ISNUMBER(I156)),"DATA NON VALIDA",IF(I156&lt;Anagrafica!$K$8,"SCADUTA",IF(I156=Anagrafica!$K$8,"SCADENZA OGGI",IF(I156-Anagrafica!$K$8&lt;=Anagrafica!$K$11,"IN SCADENZA","PIANIFICATA")))))))</f>
        <v/>
      </c>
      <c r="Q156" s="57" t="str">
        <f>IF(AND(OR(C156="NC",C156="NV"),ISNUMBER(I156),O156&lt;&gt;"CHIUSA VERIFICATA"),I156-Anagrafica!$K$8,"")</f>
        <v/>
      </c>
      <c r="R156" s="1"/>
    </row>
    <row r="157" spans="1:18" ht="79.95" customHeight="1">
      <c r="A157" s="49" t="s">
        <v>541</v>
      </c>
      <c r="B157" s="30" t="str">
        <f>INDEX(Checklist!$B$8:$B$237,MATCH(A157,Checklist!$A$8:$A$237,0))</f>
        <v>Controlli competenti</v>
      </c>
      <c r="C157" s="30" t="str">
        <f>INDEX(Checklist!$I$8:$I$237,MATCH(A157,Checklist!$A$8:$A$237,0))</f>
        <v>DA COMPILARE</v>
      </c>
      <c r="D157" s="30" t="str">
        <f>INDEX(Checklist!$D$8:$D$237,MATCH(A157,Checklist!$A$8:$A$237,0))</f>
        <v>Sicurezza</v>
      </c>
      <c r="E157" s="30" t="str">
        <f>IF(OR(C157="NC",C157="NV"),INDEX(Catalogo!$H$8:$H$237,MATCH(A157,Catalogo!$A$8:$A$237,0)),"")</f>
        <v/>
      </c>
      <c r="F157" s="38"/>
      <c r="G157" s="38"/>
      <c r="H157" s="39"/>
      <c r="I157" s="39"/>
      <c r="J157" s="38"/>
      <c r="K157" s="38"/>
      <c r="L157" s="38"/>
      <c r="M157" s="39"/>
      <c r="N157" s="38"/>
      <c r="O157" s="30" t="str">
        <f>IF(NOT(OR(C157="NC",C157="NV")),IF(COUNTA(F157:N157)=0,"NON RICHIESTA","VERIFICARE COLLEGAMENTO"),IF(J157="Chiusa",IF(AND(F157&lt;&gt;"",G157&lt;&gt;"",ISNUMBER(H157),ISNUMBER(I157),K157&lt;&gt;"",L157&lt;&gt;"",ISNUMBER(M157),N157="C",H157&gt;0,I157&gt;=H157,M157&gt;=H157,M157&gt;=INDEX(Checklist!$G$8:$G$237,MATCH(A157,Checklist!$A$8:$A$237,0)),H157&lt;=Anagrafica!$K$8,M157&lt;=Anagrafica!$K$8),"CHIUSA VERIFICATA","CHIUSURA INCOMPLETA"),IF(OR(F157="",G157="",H157="",I157="",J157=""),"DA COMPLETARE",IF(OR(NOT(ISNUMBER(H157)),NOT(ISNUMBER(I157)),H157&lt;=0,I157&lt;H157,H157&gt;Anagrafica!$K$8),"DATI NON VALIDI","APERTA"))))</f>
        <v>NON RICHIESTA</v>
      </c>
      <c r="P157" s="30" t="str">
        <f>IF(NOT(OR(C157="NC",C157="NV")),"",IF(O157="CHIUSA VERIFICATA","CHIUSA",IF(I157="","TERMINE MANCANTE",IF(NOT(ISNUMBER(I157)),"DATA NON VALIDA",IF(I157&lt;Anagrafica!$K$8,"SCADUTA",IF(I157=Anagrafica!$K$8,"SCADENZA OGGI",IF(I157-Anagrafica!$K$8&lt;=Anagrafica!$K$11,"IN SCADENZA","PIANIFICATA")))))))</f>
        <v/>
      </c>
      <c r="Q157" s="57" t="str">
        <f>IF(AND(OR(C157="NC",C157="NV"),ISNUMBER(I157),O157&lt;&gt;"CHIUSA VERIFICATA"),I157-Anagrafica!$K$8,"")</f>
        <v/>
      </c>
      <c r="R157" s="1"/>
    </row>
    <row r="158" spans="1:18" ht="79.95" customHeight="1">
      <c r="A158" s="49" t="s">
        <v>543</v>
      </c>
      <c r="B158" s="30" t="str">
        <f>INDEX(Checklist!$B$8:$B$237,MATCH(A158,Checklist!$A$8:$A$237,0))</f>
        <v>Isolamento delle energie</v>
      </c>
      <c r="C158" s="30" t="str">
        <f>INDEX(Checklist!$I$8:$I$237,MATCH(A158,Checklist!$A$8:$A$237,0))</f>
        <v>DA COMPILARE</v>
      </c>
      <c r="D158" s="30" t="str">
        <f>INDEX(Checklist!$D$8:$D$237,MATCH(A158,Checklist!$A$8:$A$237,0))</f>
        <v>Sicurezza</v>
      </c>
      <c r="E158" s="30" t="str">
        <f>IF(OR(C158="NC",C158="NV"),INDEX(Catalogo!$H$8:$H$237,MATCH(A158,Catalogo!$A$8:$A$237,0)),"")</f>
        <v/>
      </c>
      <c r="F158" s="38"/>
      <c r="G158" s="38"/>
      <c r="H158" s="39"/>
      <c r="I158" s="39"/>
      <c r="J158" s="38"/>
      <c r="K158" s="38"/>
      <c r="L158" s="38"/>
      <c r="M158" s="39"/>
      <c r="N158" s="38"/>
      <c r="O158" s="30" t="str">
        <f>IF(NOT(OR(C158="NC",C158="NV")),IF(COUNTA(F158:N158)=0,"NON RICHIESTA","VERIFICARE COLLEGAMENTO"),IF(J158="Chiusa",IF(AND(F158&lt;&gt;"",G158&lt;&gt;"",ISNUMBER(H158),ISNUMBER(I158),K158&lt;&gt;"",L158&lt;&gt;"",ISNUMBER(M158),N158="C",H158&gt;0,I158&gt;=H158,M158&gt;=H158,M158&gt;=INDEX(Checklist!$G$8:$G$237,MATCH(A158,Checklist!$A$8:$A$237,0)),H158&lt;=Anagrafica!$K$8,M158&lt;=Anagrafica!$K$8),"CHIUSA VERIFICATA","CHIUSURA INCOMPLETA"),IF(OR(F158="",G158="",H158="",I158="",J158=""),"DA COMPLETARE",IF(OR(NOT(ISNUMBER(H158)),NOT(ISNUMBER(I158)),H158&lt;=0,I158&lt;H158,H158&gt;Anagrafica!$K$8),"DATI NON VALIDI","APERTA"))))</f>
        <v>NON RICHIESTA</v>
      </c>
      <c r="P158" s="30" t="str">
        <f>IF(NOT(OR(C158="NC",C158="NV")),"",IF(O158="CHIUSA VERIFICATA","CHIUSA",IF(I158="","TERMINE MANCANTE",IF(NOT(ISNUMBER(I158)),"DATA NON VALIDA",IF(I158&lt;Anagrafica!$K$8,"SCADUTA",IF(I158=Anagrafica!$K$8,"SCADENZA OGGI",IF(I158-Anagrafica!$K$8&lt;=Anagrafica!$K$11,"IN SCADENZA","PIANIFICATA")))))))</f>
        <v/>
      </c>
      <c r="Q158" s="57" t="str">
        <f>IF(AND(OR(C158="NC",C158="NV"),ISNUMBER(I158),O158&lt;&gt;"CHIUSA VERIFICATA"),I158-Anagrafica!$K$8,"")</f>
        <v/>
      </c>
      <c r="R158" s="1"/>
    </row>
    <row r="159" spans="1:18" ht="79.95" customHeight="1">
      <c r="A159" s="49" t="s">
        <v>546</v>
      </c>
      <c r="B159" s="30" t="str">
        <f>INDEX(Checklist!$B$8:$B$237,MATCH(A159,Checklist!$A$8:$A$237,0))</f>
        <v>Isolamento delle energie</v>
      </c>
      <c r="C159" s="30" t="str">
        <f>INDEX(Checklist!$I$8:$I$237,MATCH(A159,Checklist!$A$8:$A$237,0))</f>
        <v>DA COMPILARE</v>
      </c>
      <c r="D159" s="30" t="str">
        <f>INDEX(Checklist!$D$8:$D$237,MATCH(A159,Checklist!$A$8:$A$237,0))</f>
        <v>Sicurezza</v>
      </c>
      <c r="E159" s="30" t="str">
        <f>IF(OR(C159="NC",C159="NV"),INDEX(Catalogo!$H$8:$H$237,MATCH(A159,Catalogo!$A$8:$A$237,0)),"")</f>
        <v/>
      </c>
      <c r="F159" s="38"/>
      <c r="G159" s="38"/>
      <c r="H159" s="39"/>
      <c r="I159" s="39"/>
      <c r="J159" s="38"/>
      <c r="K159" s="38"/>
      <c r="L159" s="38"/>
      <c r="M159" s="39"/>
      <c r="N159" s="38"/>
      <c r="O159" s="30" t="str">
        <f>IF(NOT(OR(C159="NC",C159="NV")),IF(COUNTA(F159:N159)=0,"NON RICHIESTA","VERIFICARE COLLEGAMENTO"),IF(J159="Chiusa",IF(AND(F159&lt;&gt;"",G159&lt;&gt;"",ISNUMBER(H159),ISNUMBER(I159),K159&lt;&gt;"",L159&lt;&gt;"",ISNUMBER(M159),N159="C",H159&gt;0,I159&gt;=H159,M159&gt;=H159,M159&gt;=INDEX(Checklist!$G$8:$G$237,MATCH(A159,Checklist!$A$8:$A$237,0)),H159&lt;=Anagrafica!$K$8,M159&lt;=Anagrafica!$K$8),"CHIUSA VERIFICATA","CHIUSURA INCOMPLETA"),IF(OR(F159="",G159="",H159="",I159="",J159=""),"DA COMPLETARE",IF(OR(NOT(ISNUMBER(H159)),NOT(ISNUMBER(I159)),H159&lt;=0,I159&lt;H159,H159&gt;Anagrafica!$K$8),"DATI NON VALIDI","APERTA"))))</f>
        <v>NON RICHIESTA</v>
      </c>
      <c r="P159" s="30" t="str">
        <f>IF(NOT(OR(C159="NC",C159="NV")),"",IF(O159="CHIUSA VERIFICATA","CHIUSA",IF(I159="","TERMINE MANCANTE",IF(NOT(ISNUMBER(I159)),"DATA NON VALIDA",IF(I159&lt;Anagrafica!$K$8,"SCADUTA",IF(I159=Anagrafica!$K$8,"SCADENZA OGGI",IF(I159-Anagrafica!$K$8&lt;=Anagrafica!$K$11,"IN SCADENZA","PIANIFICATA")))))))</f>
        <v/>
      </c>
      <c r="Q159" s="57" t="str">
        <f>IF(AND(OR(C159="NC",C159="NV"),ISNUMBER(I159),O159&lt;&gt;"CHIUSA VERIFICATA"),I159-Anagrafica!$K$8,"")</f>
        <v/>
      </c>
      <c r="R159" s="1"/>
    </row>
    <row r="160" spans="1:18" ht="79.95" customHeight="1">
      <c r="A160" s="49" t="s">
        <v>548</v>
      </c>
      <c r="B160" s="30" t="str">
        <f>INDEX(Checklist!$B$8:$B$237,MATCH(A160,Checklist!$A$8:$A$237,0))</f>
        <v>Isolamento delle energie</v>
      </c>
      <c r="C160" s="30" t="str">
        <f>INDEX(Checklist!$I$8:$I$237,MATCH(A160,Checklist!$A$8:$A$237,0))</f>
        <v>DA COMPILARE</v>
      </c>
      <c r="D160" s="30" t="str">
        <f>INDEX(Checklist!$D$8:$D$237,MATCH(A160,Checklist!$A$8:$A$237,0))</f>
        <v>Sicurezza</v>
      </c>
      <c r="E160" s="30" t="str">
        <f>IF(OR(C160="NC",C160="NV"),INDEX(Catalogo!$H$8:$H$237,MATCH(A160,Catalogo!$A$8:$A$237,0)),"")</f>
        <v/>
      </c>
      <c r="F160" s="38"/>
      <c r="G160" s="38"/>
      <c r="H160" s="39"/>
      <c r="I160" s="39"/>
      <c r="J160" s="38"/>
      <c r="K160" s="38"/>
      <c r="L160" s="38"/>
      <c r="M160" s="39"/>
      <c r="N160" s="38"/>
      <c r="O160" s="30" t="str">
        <f>IF(NOT(OR(C160="NC",C160="NV")),IF(COUNTA(F160:N160)=0,"NON RICHIESTA","VERIFICARE COLLEGAMENTO"),IF(J160="Chiusa",IF(AND(F160&lt;&gt;"",G160&lt;&gt;"",ISNUMBER(H160),ISNUMBER(I160),K160&lt;&gt;"",L160&lt;&gt;"",ISNUMBER(M160),N160="C",H160&gt;0,I160&gt;=H160,M160&gt;=H160,M160&gt;=INDEX(Checklist!$G$8:$G$237,MATCH(A160,Checklist!$A$8:$A$237,0)),H160&lt;=Anagrafica!$K$8,M160&lt;=Anagrafica!$K$8),"CHIUSA VERIFICATA","CHIUSURA INCOMPLETA"),IF(OR(F160="",G160="",H160="",I160="",J160=""),"DA COMPLETARE",IF(OR(NOT(ISNUMBER(H160)),NOT(ISNUMBER(I160)),H160&lt;=0,I160&lt;H160,H160&gt;Anagrafica!$K$8),"DATI NON VALIDI","APERTA"))))</f>
        <v>NON RICHIESTA</v>
      </c>
      <c r="P160" s="30" t="str">
        <f>IF(NOT(OR(C160="NC",C160="NV")),"",IF(O160="CHIUSA VERIFICATA","CHIUSA",IF(I160="","TERMINE MANCANTE",IF(NOT(ISNUMBER(I160)),"DATA NON VALIDA",IF(I160&lt;Anagrafica!$K$8,"SCADUTA",IF(I160=Anagrafica!$K$8,"SCADENZA OGGI",IF(I160-Anagrafica!$K$8&lt;=Anagrafica!$K$11,"IN SCADENZA","PIANIFICATA")))))))</f>
        <v/>
      </c>
      <c r="Q160" s="57" t="str">
        <f>IF(AND(OR(C160="NC",C160="NV"),ISNUMBER(I160),O160&lt;&gt;"CHIUSA VERIFICATA"),I160-Anagrafica!$K$8,"")</f>
        <v/>
      </c>
      <c r="R160" s="1"/>
    </row>
    <row r="161" spans="1:18" ht="79.95" customHeight="1">
      <c r="A161" s="49" t="s">
        <v>550</v>
      </c>
      <c r="B161" s="30" t="str">
        <f>INDEX(Checklist!$B$8:$B$237,MATCH(A161,Checklist!$A$8:$A$237,0))</f>
        <v>Isolamento delle energie</v>
      </c>
      <c r="C161" s="30" t="str">
        <f>INDEX(Checklist!$I$8:$I$237,MATCH(A161,Checklist!$A$8:$A$237,0))</f>
        <v>DA COMPILARE</v>
      </c>
      <c r="D161" s="30" t="str">
        <f>INDEX(Checklist!$D$8:$D$237,MATCH(A161,Checklist!$A$8:$A$237,0))</f>
        <v>Sicurezza</v>
      </c>
      <c r="E161" s="30" t="str">
        <f>IF(OR(C161="NC",C161="NV"),INDEX(Catalogo!$H$8:$H$237,MATCH(A161,Catalogo!$A$8:$A$237,0)),"")</f>
        <v/>
      </c>
      <c r="F161" s="38"/>
      <c r="G161" s="38"/>
      <c r="H161" s="39"/>
      <c r="I161" s="39"/>
      <c r="J161" s="38"/>
      <c r="K161" s="38"/>
      <c r="L161" s="38"/>
      <c r="M161" s="39"/>
      <c r="N161" s="38"/>
      <c r="O161" s="30" t="str">
        <f>IF(NOT(OR(C161="NC",C161="NV")),IF(COUNTA(F161:N161)=0,"NON RICHIESTA","VERIFICARE COLLEGAMENTO"),IF(J161="Chiusa",IF(AND(F161&lt;&gt;"",G161&lt;&gt;"",ISNUMBER(H161),ISNUMBER(I161),K161&lt;&gt;"",L161&lt;&gt;"",ISNUMBER(M161),N161="C",H161&gt;0,I161&gt;=H161,M161&gt;=H161,M161&gt;=INDEX(Checklist!$G$8:$G$237,MATCH(A161,Checklist!$A$8:$A$237,0)),H161&lt;=Anagrafica!$K$8,M161&lt;=Anagrafica!$K$8),"CHIUSA VERIFICATA","CHIUSURA INCOMPLETA"),IF(OR(F161="",G161="",H161="",I161="",J161=""),"DA COMPLETARE",IF(OR(NOT(ISNUMBER(H161)),NOT(ISNUMBER(I161)),H161&lt;=0,I161&lt;H161,H161&gt;Anagrafica!$K$8),"DATI NON VALIDI","APERTA"))))</f>
        <v>NON RICHIESTA</v>
      </c>
      <c r="P161" s="30" t="str">
        <f>IF(NOT(OR(C161="NC",C161="NV")),"",IF(O161="CHIUSA VERIFICATA","CHIUSA",IF(I161="","TERMINE MANCANTE",IF(NOT(ISNUMBER(I161)),"DATA NON VALIDA",IF(I161&lt;Anagrafica!$K$8,"SCADUTA",IF(I161=Anagrafica!$K$8,"SCADENZA OGGI",IF(I161-Anagrafica!$K$8&lt;=Anagrafica!$K$11,"IN SCADENZA","PIANIFICATA")))))))</f>
        <v/>
      </c>
      <c r="Q161" s="57" t="str">
        <f>IF(AND(OR(C161="NC",C161="NV"),ISNUMBER(I161),O161&lt;&gt;"CHIUSA VERIFICATA"),I161-Anagrafica!$K$8,"")</f>
        <v/>
      </c>
      <c r="R161" s="1"/>
    </row>
    <row r="162" spans="1:18" ht="79.95" customHeight="1">
      <c r="A162" s="49" t="s">
        <v>552</v>
      </c>
      <c r="B162" s="30" t="str">
        <f>INDEX(Checklist!$B$8:$B$237,MATCH(A162,Checklist!$A$8:$A$237,0))</f>
        <v>Isolamento delle energie</v>
      </c>
      <c r="C162" s="30" t="str">
        <f>INDEX(Checklist!$I$8:$I$237,MATCH(A162,Checklist!$A$8:$A$237,0))</f>
        <v>DA COMPILARE</v>
      </c>
      <c r="D162" s="30" t="str">
        <f>INDEX(Checklist!$D$8:$D$237,MATCH(A162,Checklist!$A$8:$A$237,0))</f>
        <v>Sicurezza</v>
      </c>
      <c r="E162" s="30" t="str">
        <f>IF(OR(C162="NC",C162="NV"),INDEX(Catalogo!$H$8:$H$237,MATCH(A162,Catalogo!$A$8:$A$237,0)),"")</f>
        <v/>
      </c>
      <c r="F162" s="38"/>
      <c r="G162" s="38"/>
      <c r="H162" s="39"/>
      <c r="I162" s="39"/>
      <c r="J162" s="38"/>
      <c r="K162" s="38"/>
      <c r="L162" s="38"/>
      <c r="M162" s="39"/>
      <c r="N162" s="38"/>
      <c r="O162" s="30" t="str">
        <f>IF(NOT(OR(C162="NC",C162="NV")),IF(COUNTA(F162:N162)=0,"NON RICHIESTA","VERIFICARE COLLEGAMENTO"),IF(J162="Chiusa",IF(AND(F162&lt;&gt;"",G162&lt;&gt;"",ISNUMBER(H162),ISNUMBER(I162),K162&lt;&gt;"",L162&lt;&gt;"",ISNUMBER(M162),N162="C",H162&gt;0,I162&gt;=H162,M162&gt;=H162,M162&gt;=INDEX(Checklist!$G$8:$G$237,MATCH(A162,Checklist!$A$8:$A$237,0)),H162&lt;=Anagrafica!$K$8,M162&lt;=Anagrafica!$K$8),"CHIUSA VERIFICATA","CHIUSURA INCOMPLETA"),IF(OR(F162="",G162="",H162="",I162="",J162=""),"DA COMPLETARE",IF(OR(NOT(ISNUMBER(H162)),NOT(ISNUMBER(I162)),H162&lt;=0,I162&lt;H162,H162&gt;Anagrafica!$K$8),"DATI NON VALIDI","APERTA"))))</f>
        <v>NON RICHIESTA</v>
      </c>
      <c r="P162" s="30" t="str">
        <f>IF(NOT(OR(C162="NC",C162="NV")),"",IF(O162="CHIUSA VERIFICATA","CHIUSA",IF(I162="","TERMINE MANCANTE",IF(NOT(ISNUMBER(I162)),"DATA NON VALIDA",IF(I162&lt;Anagrafica!$K$8,"SCADUTA",IF(I162=Anagrafica!$K$8,"SCADENZA OGGI",IF(I162-Anagrafica!$K$8&lt;=Anagrafica!$K$11,"IN SCADENZA","PIANIFICATA")))))))</f>
        <v/>
      </c>
      <c r="Q162" s="57" t="str">
        <f>IF(AND(OR(C162="NC",C162="NV"),ISNUMBER(I162),O162&lt;&gt;"CHIUSA VERIFICATA"),I162-Anagrafica!$K$8,"")</f>
        <v/>
      </c>
      <c r="R162" s="1"/>
    </row>
    <row r="163" spans="1:18" ht="79.95" customHeight="1">
      <c r="A163" s="49" t="s">
        <v>554</v>
      </c>
      <c r="B163" s="30" t="str">
        <f>INDEX(Checklist!$B$8:$B$237,MATCH(A163,Checklist!$A$8:$A$237,0))</f>
        <v>Isolamento delle energie</v>
      </c>
      <c r="C163" s="30" t="str">
        <f>INDEX(Checklist!$I$8:$I$237,MATCH(A163,Checklist!$A$8:$A$237,0))</f>
        <v>DA COMPILARE</v>
      </c>
      <c r="D163" s="30" t="str">
        <f>INDEX(Checklist!$D$8:$D$237,MATCH(A163,Checklist!$A$8:$A$237,0))</f>
        <v>Sicurezza</v>
      </c>
      <c r="E163" s="30" t="str">
        <f>IF(OR(C163="NC",C163="NV"),INDEX(Catalogo!$H$8:$H$237,MATCH(A163,Catalogo!$A$8:$A$237,0)),"")</f>
        <v/>
      </c>
      <c r="F163" s="38"/>
      <c r="G163" s="38"/>
      <c r="H163" s="39"/>
      <c r="I163" s="39"/>
      <c r="J163" s="38"/>
      <c r="K163" s="38"/>
      <c r="L163" s="38"/>
      <c r="M163" s="39"/>
      <c r="N163" s="38"/>
      <c r="O163" s="30" t="str">
        <f>IF(NOT(OR(C163="NC",C163="NV")),IF(COUNTA(F163:N163)=0,"NON RICHIESTA","VERIFICARE COLLEGAMENTO"),IF(J163="Chiusa",IF(AND(F163&lt;&gt;"",G163&lt;&gt;"",ISNUMBER(H163),ISNUMBER(I163),K163&lt;&gt;"",L163&lt;&gt;"",ISNUMBER(M163),N163="C",H163&gt;0,I163&gt;=H163,M163&gt;=H163,M163&gt;=INDEX(Checklist!$G$8:$G$237,MATCH(A163,Checklist!$A$8:$A$237,0)),H163&lt;=Anagrafica!$K$8,M163&lt;=Anagrafica!$K$8),"CHIUSA VERIFICATA","CHIUSURA INCOMPLETA"),IF(OR(F163="",G163="",H163="",I163="",J163=""),"DA COMPLETARE",IF(OR(NOT(ISNUMBER(H163)),NOT(ISNUMBER(I163)),H163&lt;=0,I163&lt;H163,H163&gt;Anagrafica!$K$8),"DATI NON VALIDI","APERTA"))))</f>
        <v>NON RICHIESTA</v>
      </c>
      <c r="P163" s="30" t="str">
        <f>IF(NOT(OR(C163="NC",C163="NV")),"",IF(O163="CHIUSA VERIFICATA","CHIUSA",IF(I163="","TERMINE MANCANTE",IF(NOT(ISNUMBER(I163)),"DATA NON VALIDA",IF(I163&lt;Anagrafica!$K$8,"SCADUTA",IF(I163=Anagrafica!$K$8,"SCADENZA OGGI",IF(I163-Anagrafica!$K$8&lt;=Anagrafica!$K$11,"IN SCADENZA","PIANIFICATA")))))))</f>
        <v/>
      </c>
      <c r="Q163" s="57" t="str">
        <f>IF(AND(OR(C163="NC",C163="NV"),ISNUMBER(I163),O163&lt;&gt;"CHIUSA VERIFICATA"),I163-Anagrafica!$K$8,"")</f>
        <v/>
      </c>
      <c r="R163" s="1"/>
    </row>
    <row r="164" spans="1:18" ht="79.95" customHeight="1">
      <c r="A164" s="49" t="s">
        <v>556</v>
      </c>
      <c r="B164" s="30" t="str">
        <f>INDEX(Checklist!$B$8:$B$237,MATCH(A164,Checklist!$A$8:$A$237,0))</f>
        <v>Isolamento delle energie</v>
      </c>
      <c r="C164" s="30" t="str">
        <f>INDEX(Checklist!$I$8:$I$237,MATCH(A164,Checklist!$A$8:$A$237,0))</f>
        <v>DA COMPILARE</v>
      </c>
      <c r="D164" s="30" t="str">
        <f>INDEX(Checklist!$D$8:$D$237,MATCH(A164,Checklist!$A$8:$A$237,0))</f>
        <v>Sicurezza</v>
      </c>
      <c r="E164" s="30" t="str">
        <f>IF(OR(C164="NC",C164="NV"),INDEX(Catalogo!$H$8:$H$237,MATCH(A164,Catalogo!$A$8:$A$237,0)),"")</f>
        <v/>
      </c>
      <c r="F164" s="38"/>
      <c r="G164" s="38"/>
      <c r="H164" s="39"/>
      <c r="I164" s="39"/>
      <c r="J164" s="38"/>
      <c r="K164" s="38"/>
      <c r="L164" s="38"/>
      <c r="M164" s="39"/>
      <c r="N164" s="38"/>
      <c r="O164" s="30" t="str">
        <f>IF(NOT(OR(C164="NC",C164="NV")),IF(COUNTA(F164:N164)=0,"NON RICHIESTA","VERIFICARE COLLEGAMENTO"),IF(J164="Chiusa",IF(AND(F164&lt;&gt;"",G164&lt;&gt;"",ISNUMBER(H164),ISNUMBER(I164),K164&lt;&gt;"",L164&lt;&gt;"",ISNUMBER(M164),N164="C",H164&gt;0,I164&gt;=H164,M164&gt;=H164,M164&gt;=INDEX(Checklist!$G$8:$G$237,MATCH(A164,Checklist!$A$8:$A$237,0)),H164&lt;=Anagrafica!$K$8,M164&lt;=Anagrafica!$K$8),"CHIUSA VERIFICATA","CHIUSURA INCOMPLETA"),IF(OR(F164="",G164="",H164="",I164="",J164=""),"DA COMPLETARE",IF(OR(NOT(ISNUMBER(H164)),NOT(ISNUMBER(I164)),H164&lt;=0,I164&lt;H164,H164&gt;Anagrafica!$K$8),"DATI NON VALIDI","APERTA"))))</f>
        <v>NON RICHIESTA</v>
      </c>
      <c r="P164" s="30" t="str">
        <f>IF(NOT(OR(C164="NC",C164="NV")),"",IF(O164="CHIUSA VERIFICATA","CHIUSA",IF(I164="","TERMINE MANCANTE",IF(NOT(ISNUMBER(I164)),"DATA NON VALIDA",IF(I164&lt;Anagrafica!$K$8,"SCADUTA",IF(I164=Anagrafica!$K$8,"SCADENZA OGGI",IF(I164-Anagrafica!$K$8&lt;=Anagrafica!$K$11,"IN SCADENZA","PIANIFICATA")))))))</f>
        <v/>
      </c>
      <c r="Q164" s="57" t="str">
        <f>IF(AND(OR(C164="NC",C164="NV"),ISNUMBER(I164),O164&lt;&gt;"CHIUSA VERIFICATA"),I164-Anagrafica!$K$8,"")</f>
        <v/>
      </c>
      <c r="R164" s="1"/>
    </row>
    <row r="165" spans="1:18" ht="79.95" customHeight="1">
      <c r="A165" s="49" t="s">
        <v>558</v>
      </c>
      <c r="B165" s="30" t="str">
        <f>INDEX(Checklist!$B$8:$B$237,MATCH(A165,Checklist!$A$8:$A$237,0))</f>
        <v>Isolamento delle energie</v>
      </c>
      <c r="C165" s="30" t="str">
        <f>INDEX(Checklist!$I$8:$I$237,MATCH(A165,Checklist!$A$8:$A$237,0))</f>
        <v>DA COMPILARE</v>
      </c>
      <c r="D165" s="30" t="str">
        <f>INDEX(Checklist!$D$8:$D$237,MATCH(A165,Checklist!$A$8:$A$237,0))</f>
        <v>Sicurezza</v>
      </c>
      <c r="E165" s="30" t="str">
        <f>IF(OR(C165="NC",C165="NV"),INDEX(Catalogo!$H$8:$H$237,MATCH(A165,Catalogo!$A$8:$A$237,0)),"")</f>
        <v/>
      </c>
      <c r="F165" s="38"/>
      <c r="G165" s="38"/>
      <c r="H165" s="39"/>
      <c r="I165" s="39"/>
      <c r="J165" s="38"/>
      <c r="K165" s="38"/>
      <c r="L165" s="38"/>
      <c r="M165" s="39"/>
      <c r="N165" s="38"/>
      <c r="O165" s="30" t="str">
        <f>IF(NOT(OR(C165="NC",C165="NV")),IF(COUNTA(F165:N165)=0,"NON RICHIESTA","VERIFICARE COLLEGAMENTO"),IF(J165="Chiusa",IF(AND(F165&lt;&gt;"",G165&lt;&gt;"",ISNUMBER(H165),ISNUMBER(I165),K165&lt;&gt;"",L165&lt;&gt;"",ISNUMBER(M165),N165="C",H165&gt;0,I165&gt;=H165,M165&gt;=H165,M165&gt;=INDEX(Checklist!$G$8:$G$237,MATCH(A165,Checklist!$A$8:$A$237,0)),H165&lt;=Anagrafica!$K$8,M165&lt;=Anagrafica!$K$8),"CHIUSA VERIFICATA","CHIUSURA INCOMPLETA"),IF(OR(F165="",G165="",H165="",I165="",J165=""),"DA COMPLETARE",IF(OR(NOT(ISNUMBER(H165)),NOT(ISNUMBER(I165)),H165&lt;=0,I165&lt;H165,H165&gt;Anagrafica!$K$8),"DATI NON VALIDI","APERTA"))))</f>
        <v>NON RICHIESTA</v>
      </c>
      <c r="P165" s="30" t="str">
        <f>IF(NOT(OR(C165="NC",C165="NV")),"",IF(O165="CHIUSA VERIFICATA","CHIUSA",IF(I165="","TERMINE MANCANTE",IF(NOT(ISNUMBER(I165)),"DATA NON VALIDA",IF(I165&lt;Anagrafica!$K$8,"SCADUTA",IF(I165=Anagrafica!$K$8,"SCADENZA OGGI",IF(I165-Anagrafica!$K$8&lt;=Anagrafica!$K$11,"IN SCADENZA","PIANIFICATA")))))))</f>
        <v/>
      </c>
      <c r="Q165" s="57" t="str">
        <f>IF(AND(OR(C165="NC",C165="NV"),ISNUMBER(I165),O165&lt;&gt;"CHIUSA VERIFICATA"),I165-Anagrafica!$K$8,"")</f>
        <v/>
      </c>
      <c r="R165" s="1"/>
    </row>
    <row r="166" spans="1:18" ht="79.95" customHeight="1">
      <c r="A166" s="49" t="s">
        <v>560</v>
      </c>
      <c r="B166" s="30" t="str">
        <f>INDEX(Checklist!$B$8:$B$237,MATCH(A166,Checklist!$A$8:$A$237,0))</f>
        <v>Isolamento delle energie</v>
      </c>
      <c r="C166" s="30" t="str">
        <f>INDEX(Checklist!$I$8:$I$237,MATCH(A166,Checklist!$A$8:$A$237,0))</f>
        <v>DA COMPILARE</v>
      </c>
      <c r="D166" s="30" t="str">
        <f>INDEX(Checklist!$D$8:$D$237,MATCH(A166,Checklist!$A$8:$A$237,0))</f>
        <v>Sicurezza</v>
      </c>
      <c r="E166" s="30" t="str">
        <f>IF(OR(C166="NC",C166="NV"),INDEX(Catalogo!$H$8:$H$237,MATCH(A166,Catalogo!$A$8:$A$237,0)),"")</f>
        <v/>
      </c>
      <c r="F166" s="38"/>
      <c r="G166" s="38"/>
      <c r="H166" s="39"/>
      <c r="I166" s="39"/>
      <c r="J166" s="38"/>
      <c r="K166" s="38"/>
      <c r="L166" s="38"/>
      <c r="M166" s="39"/>
      <c r="N166" s="38"/>
      <c r="O166" s="30" t="str">
        <f>IF(NOT(OR(C166="NC",C166="NV")),IF(COUNTA(F166:N166)=0,"NON RICHIESTA","VERIFICARE COLLEGAMENTO"),IF(J166="Chiusa",IF(AND(F166&lt;&gt;"",G166&lt;&gt;"",ISNUMBER(H166),ISNUMBER(I166),K166&lt;&gt;"",L166&lt;&gt;"",ISNUMBER(M166),N166="C",H166&gt;0,I166&gt;=H166,M166&gt;=H166,M166&gt;=INDEX(Checklist!$G$8:$G$237,MATCH(A166,Checklist!$A$8:$A$237,0)),H166&lt;=Anagrafica!$K$8,M166&lt;=Anagrafica!$K$8),"CHIUSA VERIFICATA","CHIUSURA INCOMPLETA"),IF(OR(F166="",G166="",H166="",I166="",J166=""),"DA COMPLETARE",IF(OR(NOT(ISNUMBER(H166)),NOT(ISNUMBER(I166)),H166&lt;=0,I166&lt;H166,H166&gt;Anagrafica!$K$8),"DATI NON VALIDI","APERTA"))))</f>
        <v>NON RICHIESTA</v>
      </c>
      <c r="P166" s="30" t="str">
        <f>IF(NOT(OR(C166="NC",C166="NV")),"",IF(O166="CHIUSA VERIFICATA","CHIUSA",IF(I166="","TERMINE MANCANTE",IF(NOT(ISNUMBER(I166)),"DATA NON VALIDA",IF(I166&lt;Anagrafica!$K$8,"SCADUTA",IF(I166=Anagrafica!$K$8,"SCADENZA OGGI",IF(I166-Anagrafica!$K$8&lt;=Anagrafica!$K$11,"IN SCADENZA","PIANIFICATA")))))))</f>
        <v/>
      </c>
      <c r="Q166" s="57" t="str">
        <f>IF(AND(OR(C166="NC",C166="NV"),ISNUMBER(I166),O166&lt;&gt;"CHIUSA VERIFICATA"),I166-Anagrafica!$K$8,"")</f>
        <v/>
      </c>
      <c r="R166" s="1"/>
    </row>
    <row r="167" spans="1:18" ht="79.95" customHeight="1">
      <c r="A167" s="49" t="s">
        <v>562</v>
      </c>
      <c r="B167" s="30" t="str">
        <f>INDEX(Checklist!$B$8:$B$237,MATCH(A167,Checklist!$A$8:$A$237,0))</f>
        <v>Isolamento delle energie</v>
      </c>
      <c r="C167" s="30" t="str">
        <f>INDEX(Checklist!$I$8:$I$237,MATCH(A167,Checklist!$A$8:$A$237,0))</f>
        <v>DA COMPILARE</v>
      </c>
      <c r="D167" s="30" t="str">
        <f>INDEX(Checklist!$D$8:$D$237,MATCH(A167,Checklist!$A$8:$A$237,0))</f>
        <v>Sicurezza</v>
      </c>
      <c r="E167" s="30" t="str">
        <f>IF(OR(C167="NC",C167="NV"),INDEX(Catalogo!$H$8:$H$237,MATCH(A167,Catalogo!$A$8:$A$237,0)),"")</f>
        <v/>
      </c>
      <c r="F167" s="38"/>
      <c r="G167" s="38"/>
      <c r="H167" s="39"/>
      <c r="I167" s="39"/>
      <c r="J167" s="38"/>
      <c r="K167" s="38"/>
      <c r="L167" s="38"/>
      <c r="M167" s="39"/>
      <c r="N167" s="38"/>
      <c r="O167" s="30" t="str">
        <f>IF(NOT(OR(C167="NC",C167="NV")),IF(COUNTA(F167:N167)=0,"NON RICHIESTA","VERIFICARE COLLEGAMENTO"),IF(J167="Chiusa",IF(AND(F167&lt;&gt;"",G167&lt;&gt;"",ISNUMBER(H167),ISNUMBER(I167),K167&lt;&gt;"",L167&lt;&gt;"",ISNUMBER(M167),N167="C",H167&gt;0,I167&gt;=H167,M167&gt;=H167,M167&gt;=INDEX(Checklist!$G$8:$G$237,MATCH(A167,Checklist!$A$8:$A$237,0)),H167&lt;=Anagrafica!$K$8,M167&lt;=Anagrafica!$K$8),"CHIUSA VERIFICATA","CHIUSURA INCOMPLETA"),IF(OR(F167="",G167="",H167="",I167="",J167=""),"DA COMPLETARE",IF(OR(NOT(ISNUMBER(H167)),NOT(ISNUMBER(I167)),H167&lt;=0,I167&lt;H167,H167&gt;Anagrafica!$K$8),"DATI NON VALIDI","APERTA"))))</f>
        <v>NON RICHIESTA</v>
      </c>
      <c r="P167" s="30" t="str">
        <f>IF(NOT(OR(C167="NC",C167="NV")),"",IF(O167="CHIUSA VERIFICATA","CHIUSA",IF(I167="","TERMINE MANCANTE",IF(NOT(ISNUMBER(I167)),"DATA NON VALIDA",IF(I167&lt;Anagrafica!$K$8,"SCADUTA",IF(I167=Anagrafica!$K$8,"SCADENZA OGGI",IF(I167-Anagrafica!$K$8&lt;=Anagrafica!$K$11,"IN SCADENZA","PIANIFICATA")))))))</f>
        <v/>
      </c>
      <c r="Q167" s="57" t="str">
        <f>IF(AND(OR(C167="NC",C167="NV"),ISNUMBER(I167),O167&lt;&gt;"CHIUSA VERIFICATA"),I167-Anagrafica!$K$8,"")</f>
        <v/>
      </c>
      <c r="R167" s="1"/>
    </row>
    <row r="168" spans="1:18" ht="79.95" customHeight="1">
      <c r="A168" s="49" t="s">
        <v>564</v>
      </c>
      <c r="B168" s="30" t="str">
        <f>INDEX(Checklist!$B$8:$B$237,MATCH(A168,Checklist!$A$8:$A$237,0))</f>
        <v>Anomalie e ritorno in servizio</v>
      </c>
      <c r="C168" s="30" t="str">
        <f>INDEX(Checklist!$I$8:$I$237,MATCH(A168,Checklist!$A$8:$A$237,0))</f>
        <v>DA COMPILARE</v>
      </c>
      <c r="D168" s="30" t="str">
        <f>INDEX(Checklist!$D$8:$D$237,MATCH(A168,Checklist!$A$8:$A$237,0))</f>
        <v>Sicurezza</v>
      </c>
      <c r="E168" s="30" t="str">
        <f>IF(OR(C168="NC",C168="NV"),INDEX(Catalogo!$H$8:$H$237,MATCH(A168,Catalogo!$A$8:$A$237,0)),"")</f>
        <v/>
      </c>
      <c r="F168" s="38"/>
      <c r="G168" s="38"/>
      <c r="H168" s="39"/>
      <c r="I168" s="39"/>
      <c r="J168" s="38"/>
      <c r="K168" s="38"/>
      <c r="L168" s="38"/>
      <c r="M168" s="39"/>
      <c r="N168" s="38"/>
      <c r="O168" s="30" t="str">
        <f>IF(NOT(OR(C168="NC",C168="NV")),IF(COUNTA(F168:N168)=0,"NON RICHIESTA","VERIFICARE COLLEGAMENTO"),IF(J168="Chiusa",IF(AND(F168&lt;&gt;"",G168&lt;&gt;"",ISNUMBER(H168),ISNUMBER(I168),K168&lt;&gt;"",L168&lt;&gt;"",ISNUMBER(M168),N168="C",H168&gt;0,I168&gt;=H168,M168&gt;=H168,M168&gt;=INDEX(Checklist!$G$8:$G$237,MATCH(A168,Checklist!$A$8:$A$237,0)),H168&lt;=Anagrafica!$K$8,M168&lt;=Anagrafica!$K$8),"CHIUSA VERIFICATA","CHIUSURA INCOMPLETA"),IF(OR(F168="",G168="",H168="",I168="",J168=""),"DA COMPLETARE",IF(OR(NOT(ISNUMBER(H168)),NOT(ISNUMBER(I168)),H168&lt;=0,I168&lt;H168,H168&gt;Anagrafica!$K$8),"DATI NON VALIDI","APERTA"))))</f>
        <v>NON RICHIESTA</v>
      </c>
      <c r="P168" s="30" t="str">
        <f>IF(NOT(OR(C168="NC",C168="NV")),"",IF(O168="CHIUSA VERIFICATA","CHIUSA",IF(I168="","TERMINE MANCANTE",IF(NOT(ISNUMBER(I168)),"DATA NON VALIDA",IF(I168&lt;Anagrafica!$K$8,"SCADUTA",IF(I168=Anagrafica!$K$8,"SCADENZA OGGI",IF(I168-Anagrafica!$K$8&lt;=Anagrafica!$K$11,"IN SCADENZA","PIANIFICATA")))))))</f>
        <v/>
      </c>
      <c r="Q168" s="57" t="str">
        <f>IF(AND(OR(C168="NC",C168="NV"),ISNUMBER(I168),O168&lt;&gt;"CHIUSA VERIFICATA"),I168-Anagrafica!$K$8,"")</f>
        <v/>
      </c>
      <c r="R168" s="1"/>
    </row>
    <row r="169" spans="1:18" ht="79.95" customHeight="1">
      <c r="A169" s="49" t="s">
        <v>567</v>
      </c>
      <c r="B169" s="30" t="str">
        <f>INDEX(Checklist!$B$8:$B$237,MATCH(A169,Checklist!$A$8:$A$237,0))</f>
        <v>Anomalie e ritorno in servizio</v>
      </c>
      <c r="C169" s="30" t="str">
        <f>INDEX(Checklist!$I$8:$I$237,MATCH(A169,Checklist!$A$8:$A$237,0))</f>
        <v>DA COMPILARE</v>
      </c>
      <c r="D169" s="30" t="str">
        <f>INDEX(Checklist!$D$8:$D$237,MATCH(A169,Checklist!$A$8:$A$237,0))</f>
        <v>Sicurezza</v>
      </c>
      <c r="E169" s="30" t="str">
        <f>IF(OR(C169="NC",C169="NV"),INDEX(Catalogo!$H$8:$H$237,MATCH(A169,Catalogo!$A$8:$A$237,0)),"")</f>
        <v/>
      </c>
      <c r="F169" s="38"/>
      <c r="G169" s="38"/>
      <c r="H169" s="39"/>
      <c r="I169" s="39"/>
      <c r="J169" s="38"/>
      <c r="K169" s="38"/>
      <c r="L169" s="38"/>
      <c r="M169" s="39"/>
      <c r="N169" s="38"/>
      <c r="O169" s="30" t="str">
        <f>IF(NOT(OR(C169="NC",C169="NV")),IF(COUNTA(F169:N169)=0,"NON RICHIESTA","VERIFICARE COLLEGAMENTO"),IF(J169="Chiusa",IF(AND(F169&lt;&gt;"",G169&lt;&gt;"",ISNUMBER(H169),ISNUMBER(I169),K169&lt;&gt;"",L169&lt;&gt;"",ISNUMBER(M169),N169="C",H169&gt;0,I169&gt;=H169,M169&gt;=H169,M169&gt;=INDEX(Checklist!$G$8:$G$237,MATCH(A169,Checklist!$A$8:$A$237,0)),H169&lt;=Anagrafica!$K$8,M169&lt;=Anagrafica!$K$8),"CHIUSA VERIFICATA","CHIUSURA INCOMPLETA"),IF(OR(F169="",G169="",H169="",I169="",J169=""),"DA COMPLETARE",IF(OR(NOT(ISNUMBER(H169)),NOT(ISNUMBER(I169)),H169&lt;=0,I169&lt;H169,H169&gt;Anagrafica!$K$8),"DATI NON VALIDI","APERTA"))))</f>
        <v>NON RICHIESTA</v>
      </c>
      <c r="P169" s="30" t="str">
        <f>IF(NOT(OR(C169="NC",C169="NV")),"",IF(O169="CHIUSA VERIFICATA","CHIUSA",IF(I169="","TERMINE MANCANTE",IF(NOT(ISNUMBER(I169)),"DATA NON VALIDA",IF(I169&lt;Anagrafica!$K$8,"SCADUTA",IF(I169=Anagrafica!$K$8,"SCADENZA OGGI",IF(I169-Anagrafica!$K$8&lt;=Anagrafica!$K$11,"IN SCADENZA","PIANIFICATA")))))))</f>
        <v/>
      </c>
      <c r="Q169" s="57" t="str">
        <f>IF(AND(OR(C169="NC",C169="NV"),ISNUMBER(I169),O169&lt;&gt;"CHIUSA VERIFICATA"),I169-Anagrafica!$K$8,"")</f>
        <v/>
      </c>
      <c r="R169" s="1"/>
    </row>
    <row r="170" spans="1:18" ht="79.95" customHeight="1">
      <c r="A170" s="49" t="s">
        <v>569</v>
      </c>
      <c r="B170" s="30" t="str">
        <f>INDEX(Checklist!$B$8:$B$237,MATCH(A170,Checklist!$A$8:$A$237,0))</f>
        <v>Anomalie e ritorno in servizio</v>
      </c>
      <c r="C170" s="30" t="str">
        <f>INDEX(Checklist!$I$8:$I$237,MATCH(A170,Checklist!$A$8:$A$237,0))</f>
        <v>DA COMPILARE</v>
      </c>
      <c r="D170" s="30" t="str">
        <f>INDEX(Checklist!$D$8:$D$237,MATCH(A170,Checklist!$A$8:$A$237,0))</f>
        <v>Sicurezza</v>
      </c>
      <c r="E170" s="30" t="str">
        <f>IF(OR(C170="NC",C170="NV"),INDEX(Catalogo!$H$8:$H$237,MATCH(A170,Catalogo!$A$8:$A$237,0)),"")</f>
        <v/>
      </c>
      <c r="F170" s="38"/>
      <c r="G170" s="38"/>
      <c r="H170" s="39"/>
      <c r="I170" s="39"/>
      <c r="J170" s="38"/>
      <c r="K170" s="38"/>
      <c r="L170" s="38"/>
      <c r="M170" s="39"/>
      <c r="N170" s="38"/>
      <c r="O170" s="30" t="str">
        <f>IF(NOT(OR(C170="NC",C170="NV")),IF(COUNTA(F170:N170)=0,"NON RICHIESTA","VERIFICARE COLLEGAMENTO"),IF(J170="Chiusa",IF(AND(F170&lt;&gt;"",G170&lt;&gt;"",ISNUMBER(H170),ISNUMBER(I170),K170&lt;&gt;"",L170&lt;&gt;"",ISNUMBER(M170),N170="C",H170&gt;0,I170&gt;=H170,M170&gt;=H170,M170&gt;=INDEX(Checklist!$G$8:$G$237,MATCH(A170,Checklist!$A$8:$A$237,0)),H170&lt;=Anagrafica!$K$8,M170&lt;=Anagrafica!$K$8),"CHIUSA VERIFICATA","CHIUSURA INCOMPLETA"),IF(OR(F170="",G170="",H170="",I170="",J170=""),"DA COMPLETARE",IF(OR(NOT(ISNUMBER(H170)),NOT(ISNUMBER(I170)),H170&lt;=0,I170&lt;H170,H170&gt;Anagrafica!$K$8),"DATI NON VALIDI","APERTA"))))</f>
        <v>NON RICHIESTA</v>
      </c>
      <c r="P170" s="30" t="str">
        <f>IF(NOT(OR(C170="NC",C170="NV")),"",IF(O170="CHIUSA VERIFICATA","CHIUSA",IF(I170="","TERMINE MANCANTE",IF(NOT(ISNUMBER(I170)),"DATA NON VALIDA",IF(I170&lt;Anagrafica!$K$8,"SCADUTA",IF(I170=Anagrafica!$K$8,"SCADENZA OGGI",IF(I170-Anagrafica!$K$8&lt;=Anagrafica!$K$11,"IN SCADENZA","PIANIFICATA")))))))</f>
        <v/>
      </c>
      <c r="Q170" s="57" t="str">
        <f>IF(AND(OR(C170="NC",C170="NV"),ISNUMBER(I170),O170&lt;&gt;"CHIUSA VERIFICATA"),I170-Anagrafica!$K$8,"")</f>
        <v/>
      </c>
      <c r="R170" s="1"/>
    </row>
    <row r="171" spans="1:18" ht="79.95" customHeight="1">
      <c r="A171" s="49" t="s">
        <v>571</v>
      </c>
      <c r="B171" s="30" t="str">
        <f>INDEX(Checklist!$B$8:$B$237,MATCH(A171,Checklist!$A$8:$A$237,0))</f>
        <v>Anomalie e ritorno in servizio</v>
      </c>
      <c r="C171" s="30" t="str">
        <f>INDEX(Checklist!$I$8:$I$237,MATCH(A171,Checklist!$A$8:$A$237,0))</f>
        <v>DA COMPILARE</v>
      </c>
      <c r="D171" s="30" t="str">
        <f>INDEX(Checklist!$D$8:$D$237,MATCH(A171,Checklist!$A$8:$A$237,0))</f>
        <v>Sicurezza</v>
      </c>
      <c r="E171" s="30" t="str">
        <f>IF(OR(C171="NC",C171="NV"),INDEX(Catalogo!$H$8:$H$237,MATCH(A171,Catalogo!$A$8:$A$237,0)),"")</f>
        <v/>
      </c>
      <c r="F171" s="38"/>
      <c r="G171" s="38"/>
      <c r="H171" s="39"/>
      <c r="I171" s="39"/>
      <c r="J171" s="38"/>
      <c r="K171" s="38"/>
      <c r="L171" s="38"/>
      <c r="M171" s="39"/>
      <c r="N171" s="38"/>
      <c r="O171" s="30" t="str">
        <f>IF(NOT(OR(C171="NC",C171="NV")),IF(COUNTA(F171:N171)=0,"NON RICHIESTA","VERIFICARE COLLEGAMENTO"),IF(J171="Chiusa",IF(AND(F171&lt;&gt;"",G171&lt;&gt;"",ISNUMBER(H171),ISNUMBER(I171),K171&lt;&gt;"",L171&lt;&gt;"",ISNUMBER(M171),N171="C",H171&gt;0,I171&gt;=H171,M171&gt;=H171,M171&gt;=INDEX(Checklist!$G$8:$G$237,MATCH(A171,Checklist!$A$8:$A$237,0)),H171&lt;=Anagrafica!$K$8,M171&lt;=Anagrafica!$K$8),"CHIUSA VERIFICATA","CHIUSURA INCOMPLETA"),IF(OR(F171="",G171="",H171="",I171="",J171=""),"DA COMPLETARE",IF(OR(NOT(ISNUMBER(H171)),NOT(ISNUMBER(I171)),H171&lt;=0,I171&lt;H171,H171&gt;Anagrafica!$K$8),"DATI NON VALIDI","APERTA"))))</f>
        <v>NON RICHIESTA</v>
      </c>
      <c r="P171" s="30" t="str">
        <f>IF(NOT(OR(C171="NC",C171="NV")),"",IF(O171="CHIUSA VERIFICATA","CHIUSA",IF(I171="","TERMINE MANCANTE",IF(NOT(ISNUMBER(I171)),"DATA NON VALIDA",IF(I171&lt;Anagrafica!$K$8,"SCADUTA",IF(I171=Anagrafica!$K$8,"SCADENZA OGGI",IF(I171-Anagrafica!$K$8&lt;=Anagrafica!$K$11,"IN SCADENZA","PIANIFICATA")))))))</f>
        <v/>
      </c>
      <c r="Q171" s="57" t="str">
        <f>IF(AND(OR(C171="NC",C171="NV"),ISNUMBER(I171),O171&lt;&gt;"CHIUSA VERIFICATA"),I171-Anagrafica!$K$8,"")</f>
        <v/>
      </c>
      <c r="R171" s="1"/>
    </row>
    <row r="172" spans="1:18" ht="79.95" customHeight="1">
      <c r="A172" s="49" t="s">
        <v>573</v>
      </c>
      <c r="B172" s="30" t="str">
        <f>INDEX(Checklist!$B$8:$B$237,MATCH(A172,Checklist!$A$8:$A$237,0))</f>
        <v>Anomalie e ritorno in servizio</v>
      </c>
      <c r="C172" s="30" t="str">
        <f>INDEX(Checklist!$I$8:$I$237,MATCH(A172,Checklist!$A$8:$A$237,0))</f>
        <v>DA COMPILARE</v>
      </c>
      <c r="D172" s="30" t="str">
        <f>INDEX(Checklist!$D$8:$D$237,MATCH(A172,Checklist!$A$8:$A$237,0))</f>
        <v>Sicurezza</v>
      </c>
      <c r="E172" s="30" t="str">
        <f>IF(OR(C172="NC",C172="NV"),INDEX(Catalogo!$H$8:$H$237,MATCH(A172,Catalogo!$A$8:$A$237,0)),"")</f>
        <v/>
      </c>
      <c r="F172" s="38"/>
      <c r="G172" s="38"/>
      <c r="H172" s="39"/>
      <c r="I172" s="39"/>
      <c r="J172" s="38"/>
      <c r="K172" s="38"/>
      <c r="L172" s="38"/>
      <c r="M172" s="39"/>
      <c r="N172" s="38"/>
      <c r="O172" s="30" t="str">
        <f>IF(NOT(OR(C172="NC",C172="NV")),IF(COUNTA(F172:N172)=0,"NON RICHIESTA","VERIFICARE COLLEGAMENTO"),IF(J172="Chiusa",IF(AND(F172&lt;&gt;"",G172&lt;&gt;"",ISNUMBER(H172),ISNUMBER(I172),K172&lt;&gt;"",L172&lt;&gt;"",ISNUMBER(M172),N172="C",H172&gt;0,I172&gt;=H172,M172&gt;=H172,M172&gt;=INDEX(Checklist!$G$8:$G$237,MATCH(A172,Checklist!$A$8:$A$237,0)),H172&lt;=Anagrafica!$K$8,M172&lt;=Anagrafica!$K$8),"CHIUSA VERIFICATA","CHIUSURA INCOMPLETA"),IF(OR(F172="",G172="",H172="",I172="",J172=""),"DA COMPLETARE",IF(OR(NOT(ISNUMBER(H172)),NOT(ISNUMBER(I172)),H172&lt;=0,I172&lt;H172,H172&gt;Anagrafica!$K$8),"DATI NON VALIDI","APERTA"))))</f>
        <v>NON RICHIESTA</v>
      </c>
      <c r="P172" s="30" t="str">
        <f>IF(NOT(OR(C172="NC",C172="NV")),"",IF(O172="CHIUSA VERIFICATA","CHIUSA",IF(I172="","TERMINE MANCANTE",IF(NOT(ISNUMBER(I172)),"DATA NON VALIDA",IF(I172&lt;Anagrafica!$K$8,"SCADUTA",IF(I172=Anagrafica!$K$8,"SCADENZA OGGI",IF(I172-Anagrafica!$K$8&lt;=Anagrafica!$K$11,"IN SCADENZA","PIANIFICATA")))))))</f>
        <v/>
      </c>
      <c r="Q172" s="57" t="str">
        <f>IF(AND(OR(C172="NC",C172="NV"),ISNUMBER(I172),O172&lt;&gt;"CHIUSA VERIFICATA"),I172-Anagrafica!$K$8,"")</f>
        <v/>
      </c>
      <c r="R172" s="1"/>
    </row>
    <row r="173" spans="1:18" ht="79.95" customHeight="1">
      <c r="A173" s="49" t="s">
        <v>575</v>
      </c>
      <c r="B173" s="30" t="str">
        <f>INDEX(Checklist!$B$8:$B$237,MATCH(A173,Checklist!$A$8:$A$237,0))</f>
        <v>Anomalie e ritorno in servizio</v>
      </c>
      <c r="C173" s="30" t="str">
        <f>INDEX(Checklist!$I$8:$I$237,MATCH(A173,Checklist!$A$8:$A$237,0))</f>
        <v>DA COMPILARE</v>
      </c>
      <c r="D173" s="30" t="str">
        <f>INDEX(Checklist!$D$8:$D$237,MATCH(A173,Checklist!$A$8:$A$237,0))</f>
        <v>Sicurezza</v>
      </c>
      <c r="E173" s="30" t="str">
        <f>IF(OR(C173="NC",C173="NV"),INDEX(Catalogo!$H$8:$H$237,MATCH(A173,Catalogo!$A$8:$A$237,0)),"")</f>
        <v/>
      </c>
      <c r="F173" s="38"/>
      <c r="G173" s="38"/>
      <c r="H173" s="39"/>
      <c r="I173" s="39"/>
      <c r="J173" s="38"/>
      <c r="K173" s="38"/>
      <c r="L173" s="38"/>
      <c r="M173" s="39"/>
      <c r="N173" s="38"/>
      <c r="O173" s="30" t="str">
        <f>IF(NOT(OR(C173="NC",C173="NV")),IF(COUNTA(F173:N173)=0,"NON RICHIESTA","VERIFICARE COLLEGAMENTO"),IF(J173="Chiusa",IF(AND(F173&lt;&gt;"",G173&lt;&gt;"",ISNUMBER(H173),ISNUMBER(I173),K173&lt;&gt;"",L173&lt;&gt;"",ISNUMBER(M173),N173="C",H173&gt;0,I173&gt;=H173,M173&gt;=H173,M173&gt;=INDEX(Checklist!$G$8:$G$237,MATCH(A173,Checklist!$A$8:$A$237,0)),H173&lt;=Anagrafica!$K$8,M173&lt;=Anagrafica!$K$8),"CHIUSA VERIFICATA","CHIUSURA INCOMPLETA"),IF(OR(F173="",G173="",H173="",I173="",J173=""),"DA COMPLETARE",IF(OR(NOT(ISNUMBER(H173)),NOT(ISNUMBER(I173)),H173&lt;=0,I173&lt;H173,H173&gt;Anagrafica!$K$8),"DATI NON VALIDI","APERTA"))))</f>
        <v>NON RICHIESTA</v>
      </c>
      <c r="P173" s="30" t="str">
        <f>IF(NOT(OR(C173="NC",C173="NV")),"",IF(O173="CHIUSA VERIFICATA","CHIUSA",IF(I173="","TERMINE MANCANTE",IF(NOT(ISNUMBER(I173)),"DATA NON VALIDA",IF(I173&lt;Anagrafica!$K$8,"SCADUTA",IF(I173=Anagrafica!$K$8,"SCADENZA OGGI",IF(I173-Anagrafica!$K$8&lt;=Anagrafica!$K$11,"IN SCADENZA","PIANIFICATA")))))))</f>
        <v/>
      </c>
      <c r="Q173" s="57" t="str">
        <f>IF(AND(OR(C173="NC",C173="NV"),ISNUMBER(I173),O173&lt;&gt;"CHIUSA VERIFICATA"),I173-Anagrafica!$K$8,"")</f>
        <v/>
      </c>
      <c r="R173" s="1"/>
    </row>
    <row r="174" spans="1:18" ht="79.95" customHeight="1">
      <c r="A174" s="49" t="s">
        <v>577</v>
      </c>
      <c r="B174" s="30" t="str">
        <f>INDEX(Checklist!$B$8:$B$237,MATCH(A174,Checklist!$A$8:$A$237,0))</f>
        <v>Anomalie e ritorno in servizio</v>
      </c>
      <c r="C174" s="30" t="str">
        <f>INDEX(Checklist!$I$8:$I$237,MATCH(A174,Checklist!$A$8:$A$237,0))</f>
        <v>DA COMPILARE</v>
      </c>
      <c r="D174" s="30" t="str">
        <f>INDEX(Checklist!$D$8:$D$237,MATCH(A174,Checklist!$A$8:$A$237,0))</f>
        <v>Sicurezza</v>
      </c>
      <c r="E174" s="30" t="str">
        <f>IF(OR(C174="NC",C174="NV"),INDEX(Catalogo!$H$8:$H$237,MATCH(A174,Catalogo!$A$8:$A$237,0)),"")</f>
        <v/>
      </c>
      <c r="F174" s="38"/>
      <c r="G174" s="38"/>
      <c r="H174" s="39"/>
      <c r="I174" s="39"/>
      <c r="J174" s="38"/>
      <c r="K174" s="38"/>
      <c r="L174" s="38"/>
      <c r="M174" s="39"/>
      <c r="N174" s="38"/>
      <c r="O174" s="30" t="str">
        <f>IF(NOT(OR(C174="NC",C174="NV")),IF(COUNTA(F174:N174)=0,"NON RICHIESTA","VERIFICARE COLLEGAMENTO"),IF(J174="Chiusa",IF(AND(F174&lt;&gt;"",G174&lt;&gt;"",ISNUMBER(H174),ISNUMBER(I174),K174&lt;&gt;"",L174&lt;&gt;"",ISNUMBER(M174),N174="C",H174&gt;0,I174&gt;=H174,M174&gt;=H174,M174&gt;=INDEX(Checklist!$G$8:$G$237,MATCH(A174,Checklist!$A$8:$A$237,0)),H174&lt;=Anagrafica!$K$8,M174&lt;=Anagrafica!$K$8),"CHIUSA VERIFICATA","CHIUSURA INCOMPLETA"),IF(OR(F174="",G174="",H174="",I174="",J174=""),"DA COMPLETARE",IF(OR(NOT(ISNUMBER(H174)),NOT(ISNUMBER(I174)),H174&lt;=0,I174&lt;H174,H174&gt;Anagrafica!$K$8),"DATI NON VALIDI","APERTA"))))</f>
        <v>NON RICHIESTA</v>
      </c>
      <c r="P174" s="30" t="str">
        <f>IF(NOT(OR(C174="NC",C174="NV")),"",IF(O174="CHIUSA VERIFICATA","CHIUSA",IF(I174="","TERMINE MANCANTE",IF(NOT(ISNUMBER(I174)),"DATA NON VALIDA",IF(I174&lt;Anagrafica!$K$8,"SCADUTA",IF(I174=Anagrafica!$K$8,"SCADENZA OGGI",IF(I174-Anagrafica!$K$8&lt;=Anagrafica!$K$11,"IN SCADENZA","PIANIFICATA")))))))</f>
        <v/>
      </c>
      <c r="Q174" s="57" t="str">
        <f>IF(AND(OR(C174="NC",C174="NV"),ISNUMBER(I174),O174&lt;&gt;"CHIUSA VERIFICATA"),I174-Anagrafica!$K$8,"")</f>
        <v/>
      </c>
      <c r="R174" s="1"/>
    </row>
    <row r="175" spans="1:18" ht="79.95" customHeight="1">
      <c r="A175" s="49" t="s">
        <v>579</v>
      </c>
      <c r="B175" s="30" t="str">
        <f>INDEX(Checklist!$B$8:$B$237,MATCH(A175,Checklist!$A$8:$A$237,0))</f>
        <v>Anomalie e ritorno in servizio</v>
      </c>
      <c r="C175" s="30" t="str">
        <f>INDEX(Checklist!$I$8:$I$237,MATCH(A175,Checklist!$A$8:$A$237,0))</f>
        <v>DA COMPILARE</v>
      </c>
      <c r="D175" s="30" t="str">
        <f>INDEX(Checklist!$D$8:$D$237,MATCH(A175,Checklist!$A$8:$A$237,0))</f>
        <v>Sicurezza</v>
      </c>
      <c r="E175" s="30" t="str">
        <f>IF(OR(C175="NC",C175="NV"),INDEX(Catalogo!$H$8:$H$237,MATCH(A175,Catalogo!$A$8:$A$237,0)),"")</f>
        <v/>
      </c>
      <c r="F175" s="38"/>
      <c r="G175" s="38"/>
      <c r="H175" s="39"/>
      <c r="I175" s="39"/>
      <c r="J175" s="38"/>
      <c r="K175" s="38"/>
      <c r="L175" s="38"/>
      <c r="M175" s="39"/>
      <c r="N175" s="38"/>
      <c r="O175" s="30" t="str">
        <f>IF(NOT(OR(C175="NC",C175="NV")),IF(COUNTA(F175:N175)=0,"NON RICHIESTA","VERIFICARE COLLEGAMENTO"),IF(J175="Chiusa",IF(AND(F175&lt;&gt;"",G175&lt;&gt;"",ISNUMBER(H175),ISNUMBER(I175),K175&lt;&gt;"",L175&lt;&gt;"",ISNUMBER(M175),N175="C",H175&gt;0,I175&gt;=H175,M175&gt;=H175,M175&gt;=INDEX(Checklist!$G$8:$G$237,MATCH(A175,Checklist!$A$8:$A$237,0)),H175&lt;=Anagrafica!$K$8,M175&lt;=Anagrafica!$K$8),"CHIUSA VERIFICATA","CHIUSURA INCOMPLETA"),IF(OR(F175="",G175="",H175="",I175="",J175=""),"DA COMPLETARE",IF(OR(NOT(ISNUMBER(H175)),NOT(ISNUMBER(I175)),H175&lt;=0,I175&lt;H175,H175&gt;Anagrafica!$K$8),"DATI NON VALIDI","APERTA"))))</f>
        <v>NON RICHIESTA</v>
      </c>
      <c r="P175" s="30" t="str">
        <f>IF(NOT(OR(C175="NC",C175="NV")),"",IF(O175="CHIUSA VERIFICATA","CHIUSA",IF(I175="","TERMINE MANCANTE",IF(NOT(ISNUMBER(I175)),"DATA NON VALIDA",IF(I175&lt;Anagrafica!$K$8,"SCADUTA",IF(I175=Anagrafica!$K$8,"SCADENZA OGGI",IF(I175-Anagrafica!$K$8&lt;=Anagrafica!$K$11,"IN SCADENZA","PIANIFICATA")))))))</f>
        <v/>
      </c>
      <c r="Q175" s="57" t="str">
        <f>IF(AND(OR(C175="NC",C175="NV"),ISNUMBER(I175),O175&lt;&gt;"CHIUSA VERIFICATA"),I175-Anagrafica!$K$8,"")</f>
        <v/>
      </c>
      <c r="R175" s="1"/>
    </row>
    <row r="176" spans="1:18" ht="79.95" customHeight="1">
      <c r="A176" s="49" t="s">
        <v>581</v>
      </c>
      <c r="B176" s="30" t="str">
        <f>INDEX(Checklist!$B$8:$B$237,MATCH(A176,Checklist!$A$8:$A$237,0))</f>
        <v>Anomalie e ritorno in servizio</v>
      </c>
      <c r="C176" s="30" t="str">
        <f>INDEX(Checklist!$I$8:$I$237,MATCH(A176,Checklist!$A$8:$A$237,0))</f>
        <v>DA COMPILARE</v>
      </c>
      <c r="D176" s="30" t="str">
        <f>INDEX(Checklist!$D$8:$D$237,MATCH(A176,Checklist!$A$8:$A$237,0))</f>
        <v>Sicurezza</v>
      </c>
      <c r="E176" s="30" t="str">
        <f>IF(OR(C176="NC",C176="NV"),INDEX(Catalogo!$H$8:$H$237,MATCH(A176,Catalogo!$A$8:$A$237,0)),"")</f>
        <v/>
      </c>
      <c r="F176" s="38"/>
      <c r="G176" s="38"/>
      <c r="H176" s="39"/>
      <c r="I176" s="39"/>
      <c r="J176" s="38"/>
      <c r="K176" s="38"/>
      <c r="L176" s="38"/>
      <c r="M176" s="39"/>
      <c r="N176" s="38"/>
      <c r="O176" s="30" t="str">
        <f>IF(NOT(OR(C176="NC",C176="NV")),IF(COUNTA(F176:N176)=0,"NON RICHIESTA","VERIFICARE COLLEGAMENTO"),IF(J176="Chiusa",IF(AND(F176&lt;&gt;"",G176&lt;&gt;"",ISNUMBER(H176),ISNUMBER(I176),K176&lt;&gt;"",L176&lt;&gt;"",ISNUMBER(M176),N176="C",H176&gt;0,I176&gt;=H176,M176&gt;=H176,M176&gt;=INDEX(Checklist!$G$8:$G$237,MATCH(A176,Checklist!$A$8:$A$237,0)),H176&lt;=Anagrafica!$K$8,M176&lt;=Anagrafica!$K$8),"CHIUSA VERIFICATA","CHIUSURA INCOMPLETA"),IF(OR(F176="",G176="",H176="",I176="",J176=""),"DA COMPLETARE",IF(OR(NOT(ISNUMBER(H176)),NOT(ISNUMBER(I176)),H176&lt;=0,I176&lt;H176,H176&gt;Anagrafica!$K$8),"DATI NON VALIDI","APERTA"))))</f>
        <v>NON RICHIESTA</v>
      </c>
      <c r="P176" s="30" t="str">
        <f>IF(NOT(OR(C176="NC",C176="NV")),"",IF(O176="CHIUSA VERIFICATA","CHIUSA",IF(I176="","TERMINE MANCANTE",IF(NOT(ISNUMBER(I176)),"DATA NON VALIDA",IF(I176&lt;Anagrafica!$K$8,"SCADUTA",IF(I176=Anagrafica!$K$8,"SCADENZA OGGI",IF(I176-Anagrafica!$K$8&lt;=Anagrafica!$K$11,"IN SCADENZA","PIANIFICATA")))))))</f>
        <v/>
      </c>
      <c r="Q176" s="57" t="str">
        <f>IF(AND(OR(C176="NC",C176="NV"),ISNUMBER(I176),O176&lt;&gt;"CHIUSA VERIFICATA"),I176-Anagrafica!$K$8,"")</f>
        <v/>
      </c>
      <c r="R176" s="1"/>
    </row>
    <row r="177" spans="1:18" ht="79.95" customHeight="1">
      <c r="A177" s="49" t="s">
        <v>583</v>
      </c>
      <c r="B177" s="30" t="str">
        <f>INDEX(Checklist!$B$8:$B$237,MATCH(A177,Checklist!$A$8:$A$237,0))</f>
        <v>Anomalie e ritorno in servizio</v>
      </c>
      <c r="C177" s="30" t="str">
        <f>INDEX(Checklist!$I$8:$I$237,MATCH(A177,Checklist!$A$8:$A$237,0))</f>
        <v>DA COMPILARE</v>
      </c>
      <c r="D177" s="30" t="str">
        <f>INDEX(Checklist!$D$8:$D$237,MATCH(A177,Checklist!$A$8:$A$237,0))</f>
        <v>Sicurezza</v>
      </c>
      <c r="E177" s="30" t="str">
        <f>IF(OR(C177="NC",C177="NV"),INDEX(Catalogo!$H$8:$H$237,MATCH(A177,Catalogo!$A$8:$A$237,0)),"")</f>
        <v/>
      </c>
      <c r="F177" s="38"/>
      <c r="G177" s="38"/>
      <c r="H177" s="39"/>
      <c r="I177" s="39"/>
      <c r="J177" s="38"/>
      <c r="K177" s="38"/>
      <c r="L177" s="38"/>
      <c r="M177" s="39"/>
      <c r="N177" s="38"/>
      <c r="O177" s="30" t="str">
        <f>IF(NOT(OR(C177="NC",C177="NV")),IF(COUNTA(F177:N177)=0,"NON RICHIESTA","VERIFICARE COLLEGAMENTO"),IF(J177="Chiusa",IF(AND(F177&lt;&gt;"",G177&lt;&gt;"",ISNUMBER(H177),ISNUMBER(I177),K177&lt;&gt;"",L177&lt;&gt;"",ISNUMBER(M177),N177="C",H177&gt;0,I177&gt;=H177,M177&gt;=H177,M177&gt;=INDEX(Checklist!$G$8:$G$237,MATCH(A177,Checklist!$A$8:$A$237,0)),H177&lt;=Anagrafica!$K$8,M177&lt;=Anagrafica!$K$8),"CHIUSA VERIFICATA","CHIUSURA INCOMPLETA"),IF(OR(F177="",G177="",H177="",I177="",J177=""),"DA COMPLETARE",IF(OR(NOT(ISNUMBER(H177)),NOT(ISNUMBER(I177)),H177&lt;=0,I177&lt;H177,H177&gt;Anagrafica!$K$8),"DATI NON VALIDI","APERTA"))))</f>
        <v>NON RICHIESTA</v>
      </c>
      <c r="P177" s="30" t="str">
        <f>IF(NOT(OR(C177="NC",C177="NV")),"",IF(O177="CHIUSA VERIFICATA","CHIUSA",IF(I177="","TERMINE MANCANTE",IF(NOT(ISNUMBER(I177)),"DATA NON VALIDA",IF(I177&lt;Anagrafica!$K$8,"SCADUTA",IF(I177=Anagrafica!$K$8,"SCADENZA OGGI",IF(I177-Anagrafica!$K$8&lt;=Anagrafica!$K$11,"IN SCADENZA","PIANIFICATA")))))))</f>
        <v/>
      </c>
      <c r="Q177" s="57" t="str">
        <f>IF(AND(OR(C177="NC",C177="NV"),ISNUMBER(I177),O177&lt;&gt;"CHIUSA VERIFICATA"),I177-Anagrafica!$K$8,"")</f>
        <v/>
      </c>
      <c r="R177" s="1"/>
    </row>
    <row r="178" spans="1:18" ht="79.95" customHeight="1">
      <c r="A178" s="49" t="s">
        <v>585</v>
      </c>
      <c r="B178" s="30" t="str">
        <f>INDEX(Checklist!$B$8:$B$237,MATCH(A178,Checklist!$A$8:$A$237,0))</f>
        <v>Anomalie e ritorno in servizio</v>
      </c>
      <c r="C178" s="30" t="str">
        <f>INDEX(Checklist!$I$8:$I$237,MATCH(A178,Checklist!$A$8:$A$237,0))</f>
        <v>DA COMPILARE</v>
      </c>
      <c r="D178" s="30" t="str">
        <f>INDEX(Checklist!$D$8:$D$237,MATCH(A178,Checklist!$A$8:$A$237,0))</f>
        <v>Sicurezza</v>
      </c>
      <c r="E178" s="30" t="str">
        <f>IF(OR(C178="NC",C178="NV"),INDEX(Catalogo!$H$8:$H$237,MATCH(A178,Catalogo!$A$8:$A$237,0)),"")</f>
        <v/>
      </c>
      <c r="F178" s="38"/>
      <c r="G178" s="38"/>
      <c r="H178" s="39"/>
      <c r="I178" s="39"/>
      <c r="J178" s="38"/>
      <c r="K178" s="38"/>
      <c r="L178" s="38"/>
      <c r="M178" s="39"/>
      <c r="N178" s="38"/>
      <c r="O178" s="30" t="str">
        <f>IF(NOT(OR(C178="NC",C178="NV")),IF(COUNTA(F178:N178)=0,"NON RICHIESTA","VERIFICARE COLLEGAMENTO"),IF(J178="Chiusa",IF(AND(F178&lt;&gt;"",G178&lt;&gt;"",ISNUMBER(H178),ISNUMBER(I178),K178&lt;&gt;"",L178&lt;&gt;"",ISNUMBER(M178),N178="C",H178&gt;0,I178&gt;=H178,M178&gt;=H178,M178&gt;=INDEX(Checklist!$G$8:$G$237,MATCH(A178,Checklist!$A$8:$A$237,0)),H178&lt;=Anagrafica!$K$8,M178&lt;=Anagrafica!$K$8),"CHIUSA VERIFICATA","CHIUSURA INCOMPLETA"),IF(OR(F178="",G178="",H178="",I178="",J178=""),"DA COMPLETARE",IF(OR(NOT(ISNUMBER(H178)),NOT(ISNUMBER(I178)),H178&lt;=0,I178&lt;H178,H178&gt;Anagrafica!$K$8),"DATI NON VALIDI","APERTA"))))</f>
        <v>NON RICHIESTA</v>
      </c>
      <c r="P178" s="30" t="str">
        <f>IF(NOT(OR(C178="NC",C178="NV")),"",IF(O178="CHIUSA VERIFICATA","CHIUSA",IF(I178="","TERMINE MANCANTE",IF(NOT(ISNUMBER(I178)),"DATA NON VALIDA",IF(I178&lt;Anagrafica!$K$8,"SCADUTA",IF(I178=Anagrafica!$K$8,"SCADENZA OGGI",IF(I178-Anagrafica!$K$8&lt;=Anagrafica!$K$11,"IN SCADENZA","PIANIFICATA")))))))</f>
        <v/>
      </c>
      <c r="Q178" s="57" t="str">
        <f>IF(AND(OR(C178="NC",C178="NV"),ISNUMBER(I178),O178&lt;&gt;"CHIUSA VERIFICATA"),I178-Anagrafica!$K$8,"")</f>
        <v/>
      </c>
      <c r="R178" s="1"/>
    </row>
    <row r="179" spans="1:18" ht="79.95" customHeight="1">
      <c r="A179" s="49" t="s">
        <v>588</v>
      </c>
      <c r="B179" s="30" t="str">
        <f>INDEX(Checklist!$B$8:$B$237,MATCH(A179,Checklist!$A$8:$A$237,0))</f>
        <v>Anomalie e ritorno in servizio</v>
      </c>
      <c r="C179" s="30" t="str">
        <f>INDEX(Checklist!$I$8:$I$237,MATCH(A179,Checklist!$A$8:$A$237,0))</f>
        <v>DA COMPILARE</v>
      </c>
      <c r="D179" s="30" t="str">
        <f>INDEX(Checklist!$D$8:$D$237,MATCH(A179,Checklist!$A$8:$A$237,0))</f>
        <v>Sicurezza</v>
      </c>
      <c r="E179" s="30" t="str">
        <f>IF(OR(C179="NC",C179="NV"),INDEX(Catalogo!$H$8:$H$237,MATCH(A179,Catalogo!$A$8:$A$237,0)),"")</f>
        <v/>
      </c>
      <c r="F179" s="38"/>
      <c r="G179" s="38"/>
      <c r="H179" s="39"/>
      <c r="I179" s="39"/>
      <c r="J179" s="38"/>
      <c r="K179" s="38"/>
      <c r="L179" s="38"/>
      <c r="M179" s="39"/>
      <c r="N179" s="38"/>
      <c r="O179" s="30" t="str">
        <f>IF(NOT(OR(C179="NC",C179="NV")),IF(COUNTA(F179:N179)=0,"NON RICHIESTA","VERIFICARE COLLEGAMENTO"),IF(J179="Chiusa",IF(AND(F179&lt;&gt;"",G179&lt;&gt;"",ISNUMBER(H179),ISNUMBER(I179),K179&lt;&gt;"",L179&lt;&gt;"",ISNUMBER(M179),N179="C",H179&gt;0,I179&gt;=H179,M179&gt;=H179,M179&gt;=INDEX(Checklist!$G$8:$G$237,MATCH(A179,Checklist!$A$8:$A$237,0)),H179&lt;=Anagrafica!$K$8,M179&lt;=Anagrafica!$K$8),"CHIUSA VERIFICATA","CHIUSURA INCOMPLETA"),IF(OR(F179="",G179="",H179="",I179="",J179=""),"DA COMPLETARE",IF(OR(NOT(ISNUMBER(H179)),NOT(ISNUMBER(I179)),H179&lt;=0,I179&lt;H179,H179&gt;Anagrafica!$K$8),"DATI NON VALIDI","APERTA"))))</f>
        <v>NON RICHIESTA</v>
      </c>
      <c r="P179" s="30" t="str">
        <f>IF(NOT(OR(C179="NC",C179="NV")),"",IF(O179="CHIUSA VERIFICATA","CHIUSA",IF(I179="","TERMINE MANCANTE",IF(NOT(ISNUMBER(I179)),"DATA NON VALIDA",IF(I179&lt;Anagrafica!$K$8,"SCADUTA",IF(I179=Anagrafica!$K$8,"SCADENZA OGGI",IF(I179-Anagrafica!$K$8&lt;=Anagrafica!$K$11,"IN SCADENZA","PIANIFICATA")))))))</f>
        <v/>
      </c>
      <c r="Q179" s="57" t="str">
        <f>IF(AND(OR(C179="NC",C179="NV"),ISNUMBER(I179),O179&lt;&gt;"CHIUSA VERIFICATA"),I179-Anagrafica!$K$8,"")</f>
        <v/>
      </c>
      <c r="R179" s="1"/>
    </row>
    <row r="180" spans="1:18" ht="79.95" customHeight="1">
      <c r="A180" s="49" t="s">
        <v>590</v>
      </c>
      <c r="B180" s="30" t="str">
        <f>INDEX(Checklist!$B$8:$B$237,MATCH(A180,Checklist!$A$8:$A$237,0))</f>
        <v>CIVA e scadenze verifiche</v>
      </c>
      <c r="C180" s="30" t="str">
        <f>INDEX(Checklist!$I$8:$I$237,MATCH(A180,Checklist!$A$8:$A$237,0))</f>
        <v>DA COMPILARE</v>
      </c>
      <c r="D180" s="30" t="str">
        <f>INDEX(Checklist!$D$8:$D$237,MATCH(A180,Checklist!$A$8:$A$237,0))</f>
        <v>Sicurezza</v>
      </c>
      <c r="E180" s="30" t="str">
        <f>IF(OR(C180="NC",C180="NV"),INDEX(Catalogo!$H$8:$H$237,MATCH(A180,Catalogo!$A$8:$A$237,0)),"")</f>
        <v/>
      </c>
      <c r="F180" s="38"/>
      <c r="G180" s="38"/>
      <c r="H180" s="39"/>
      <c r="I180" s="39"/>
      <c r="J180" s="38"/>
      <c r="K180" s="38"/>
      <c r="L180" s="38"/>
      <c r="M180" s="39"/>
      <c r="N180" s="38"/>
      <c r="O180" s="30" t="str">
        <f>IF(NOT(OR(C180="NC",C180="NV")),IF(COUNTA(F180:N180)=0,"NON RICHIESTA","VERIFICARE COLLEGAMENTO"),IF(J180="Chiusa",IF(AND(F180&lt;&gt;"",G180&lt;&gt;"",ISNUMBER(H180),ISNUMBER(I180),K180&lt;&gt;"",L180&lt;&gt;"",ISNUMBER(M180),N180="C",H180&gt;0,I180&gt;=H180,M180&gt;=H180,M180&gt;=INDEX(Checklist!$G$8:$G$237,MATCH(A180,Checklist!$A$8:$A$237,0)),H180&lt;=Anagrafica!$K$8,M180&lt;=Anagrafica!$K$8),"CHIUSA VERIFICATA","CHIUSURA INCOMPLETA"),IF(OR(F180="",G180="",H180="",I180="",J180=""),"DA COMPLETARE",IF(OR(NOT(ISNUMBER(H180)),NOT(ISNUMBER(I180)),H180&lt;=0,I180&lt;H180,H180&gt;Anagrafica!$K$8),"DATI NON VALIDI","APERTA"))))</f>
        <v>NON RICHIESTA</v>
      </c>
      <c r="P180" s="30" t="str">
        <f>IF(NOT(OR(C180="NC",C180="NV")),"",IF(O180="CHIUSA VERIFICATA","CHIUSA",IF(I180="","TERMINE MANCANTE",IF(NOT(ISNUMBER(I180)),"DATA NON VALIDA",IF(I180&lt;Anagrafica!$K$8,"SCADUTA",IF(I180=Anagrafica!$K$8,"SCADENZA OGGI",IF(I180-Anagrafica!$K$8&lt;=Anagrafica!$K$11,"IN SCADENZA","PIANIFICATA")))))))</f>
        <v/>
      </c>
      <c r="Q180" s="57" t="str">
        <f>IF(AND(OR(C180="NC",C180="NV"),ISNUMBER(I180),O180&lt;&gt;"CHIUSA VERIFICATA"),I180-Anagrafica!$K$8,"")</f>
        <v/>
      </c>
      <c r="R180" s="1"/>
    </row>
    <row r="181" spans="1:18" ht="79.95" customHeight="1">
      <c r="A181" s="49" t="s">
        <v>593</v>
      </c>
      <c r="B181" s="30" t="str">
        <f>INDEX(Checklist!$B$8:$B$237,MATCH(A181,Checklist!$A$8:$A$237,0))</f>
        <v>CIVA e scadenze verifiche</v>
      </c>
      <c r="C181" s="30" t="str">
        <f>INDEX(Checklist!$I$8:$I$237,MATCH(A181,Checklist!$A$8:$A$237,0))</f>
        <v>DA COMPILARE</v>
      </c>
      <c r="D181" s="30" t="str">
        <f>INDEX(Checklist!$D$8:$D$237,MATCH(A181,Checklist!$A$8:$A$237,0))</f>
        <v>Sicurezza</v>
      </c>
      <c r="E181" s="30" t="str">
        <f>IF(OR(C181="NC",C181="NV"),INDEX(Catalogo!$H$8:$H$237,MATCH(A181,Catalogo!$A$8:$A$237,0)),"")</f>
        <v/>
      </c>
      <c r="F181" s="38"/>
      <c r="G181" s="38"/>
      <c r="H181" s="39"/>
      <c r="I181" s="39"/>
      <c r="J181" s="38"/>
      <c r="K181" s="38"/>
      <c r="L181" s="38"/>
      <c r="M181" s="39"/>
      <c r="N181" s="38"/>
      <c r="O181" s="30" t="str">
        <f>IF(NOT(OR(C181="NC",C181="NV")),IF(COUNTA(F181:N181)=0,"NON RICHIESTA","VERIFICARE COLLEGAMENTO"),IF(J181="Chiusa",IF(AND(F181&lt;&gt;"",G181&lt;&gt;"",ISNUMBER(H181),ISNUMBER(I181),K181&lt;&gt;"",L181&lt;&gt;"",ISNUMBER(M181),N181="C",H181&gt;0,I181&gt;=H181,M181&gt;=H181,M181&gt;=INDEX(Checklist!$G$8:$G$237,MATCH(A181,Checklist!$A$8:$A$237,0)),H181&lt;=Anagrafica!$K$8,M181&lt;=Anagrafica!$K$8),"CHIUSA VERIFICATA","CHIUSURA INCOMPLETA"),IF(OR(F181="",G181="",H181="",I181="",J181=""),"DA COMPLETARE",IF(OR(NOT(ISNUMBER(H181)),NOT(ISNUMBER(I181)),H181&lt;=0,I181&lt;H181,H181&gt;Anagrafica!$K$8),"DATI NON VALIDI","APERTA"))))</f>
        <v>NON RICHIESTA</v>
      </c>
      <c r="P181" s="30" t="str">
        <f>IF(NOT(OR(C181="NC",C181="NV")),"",IF(O181="CHIUSA VERIFICATA","CHIUSA",IF(I181="","TERMINE MANCANTE",IF(NOT(ISNUMBER(I181)),"DATA NON VALIDA",IF(I181&lt;Anagrafica!$K$8,"SCADUTA",IF(I181=Anagrafica!$K$8,"SCADENZA OGGI",IF(I181-Anagrafica!$K$8&lt;=Anagrafica!$K$11,"IN SCADENZA","PIANIFICATA")))))))</f>
        <v/>
      </c>
      <c r="Q181" s="57" t="str">
        <f>IF(AND(OR(C181="NC",C181="NV"),ISNUMBER(I181),O181&lt;&gt;"CHIUSA VERIFICATA"),I181-Anagrafica!$K$8,"")</f>
        <v/>
      </c>
      <c r="R181" s="1"/>
    </row>
    <row r="182" spans="1:18" ht="79.95" customHeight="1">
      <c r="A182" s="49" t="s">
        <v>596</v>
      </c>
      <c r="B182" s="30" t="str">
        <f>INDEX(Checklist!$B$8:$B$237,MATCH(A182,Checklist!$A$8:$A$237,0))</f>
        <v>CIVA e scadenze verifiche</v>
      </c>
      <c r="C182" s="30" t="str">
        <f>INDEX(Checklist!$I$8:$I$237,MATCH(A182,Checklist!$A$8:$A$237,0))</f>
        <v>DA COMPILARE</v>
      </c>
      <c r="D182" s="30" t="str">
        <f>INDEX(Checklist!$D$8:$D$237,MATCH(A182,Checklist!$A$8:$A$237,0))</f>
        <v>Sicurezza</v>
      </c>
      <c r="E182" s="30" t="str">
        <f>IF(OR(C182="NC",C182="NV"),INDEX(Catalogo!$H$8:$H$237,MATCH(A182,Catalogo!$A$8:$A$237,0)),"")</f>
        <v/>
      </c>
      <c r="F182" s="38"/>
      <c r="G182" s="38"/>
      <c r="H182" s="39"/>
      <c r="I182" s="39"/>
      <c r="J182" s="38"/>
      <c r="K182" s="38"/>
      <c r="L182" s="38"/>
      <c r="M182" s="39"/>
      <c r="N182" s="38"/>
      <c r="O182" s="30" t="str">
        <f>IF(NOT(OR(C182="NC",C182="NV")),IF(COUNTA(F182:N182)=0,"NON RICHIESTA","VERIFICARE COLLEGAMENTO"),IF(J182="Chiusa",IF(AND(F182&lt;&gt;"",G182&lt;&gt;"",ISNUMBER(H182),ISNUMBER(I182),K182&lt;&gt;"",L182&lt;&gt;"",ISNUMBER(M182),N182="C",H182&gt;0,I182&gt;=H182,M182&gt;=H182,M182&gt;=INDEX(Checklist!$G$8:$G$237,MATCH(A182,Checklist!$A$8:$A$237,0)),H182&lt;=Anagrafica!$K$8,M182&lt;=Anagrafica!$K$8),"CHIUSA VERIFICATA","CHIUSURA INCOMPLETA"),IF(OR(F182="",G182="",H182="",I182="",J182=""),"DA COMPLETARE",IF(OR(NOT(ISNUMBER(H182)),NOT(ISNUMBER(I182)),H182&lt;=0,I182&lt;H182,H182&gt;Anagrafica!$K$8),"DATI NON VALIDI","APERTA"))))</f>
        <v>NON RICHIESTA</v>
      </c>
      <c r="P182" s="30" t="str">
        <f>IF(NOT(OR(C182="NC",C182="NV")),"",IF(O182="CHIUSA VERIFICATA","CHIUSA",IF(I182="","TERMINE MANCANTE",IF(NOT(ISNUMBER(I182)),"DATA NON VALIDA",IF(I182&lt;Anagrafica!$K$8,"SCADUTA",IF(I182=Anagrafica!$K$8,"SCADENZA OGGI",IF(I182-Anagrafica!$K$8&lt;=Anagrafica!$K$11,"IN SCADENZA","PIANIFICATA")))))))</f>
        <v/>
      </c>
      <c r="Q182" s="57" t="str">
        <f>IF(AND(OR(C182="NC",C182="NV"),ISNUMBER(I182),O182&lt;&gt;"CHIUSA VERIFICATA"),I182-Anagrafica!$K$8,"")</f>
        <v/>
      </c>
      <c r="R182" s="1"/>
    </row>
    <row r="183" spans="1:18" ht="79.95" customHeight="1">
      <c r="A183" s="49" t="s">
        <v>598</v>
      </c>
      <c r="B183" s="30" t="str">
        <f>INDEX(Checklist!$B$8:$B$237,MATCH(A183,Checklist!$A$8:$A$237,0))</f>
        <v>CIVA e scadenze verifiche</v>
      </c>
      <c r="C183" s="30" t="str">
        <f>INDEX(Checklist!$I$8:$I$237,MATCH(A183,Checklist!$A$8:$A$237,0))</f>
        <v>DA COMPILARE</v>
      </c>
      <c r="D183" s="30" t="str">
        <f>INDEX(Checklist!$D$8:$D$237,MATCH(A183,Checklist!$A$8:$A$237,0))</f>
        <v>Sicurezza</v>
      </c>
      <c r="E183" s="30" t="str">
        <f>IF(OR(C183="NC",C183="NV"),INDEX(Catalogo!$H$8:$H$237,MATCH(A183,Catalogo!$A$8:$A$237,0)),"")</f>
        <v/>
      </c>
      <c r="F183" s="38"/>
      <c r="G183" s="38"/>
      <c r="H183" s="39"/>
      <c r="I183" s="39"/>
      <c r="J183" s="38"/>
      <c r="K183" s="38"/>
      <c r="L183" s="38"/>
      <c r="M183" s="39"/>
      <c r="N183" s="38"/>
      <c r="O183" s="30" t="str">
        <f>IF(NOT(OR(C183="NC",C183="NV")),IF(COUNTA(F183:N183)=0,"NON RICHIESTA","VERIFICARE COLLEGAMENTO"),IF(J183="Chiusa",IF(AND(F183&lt;&gt;"",G183&lt;&gt;"",ISNUMBER(H183),ISNUMBER(I183),K183&lt;&gt;"",L183&lt;&gt;"",ISNUMBER(M183),N183="C",H183&gt;0,I183&gt;=H183,M183&gt;=H183,M183&gt;=INDEX(Checklist!$G$8:$G$237,MATCH(A183,Checklist!$A$8:$A$237,0)),H183&lt;=Anagrafica!$K$8,M183&lt;=Anagrafica!$K$8),"CHIUSA VERIFICATA","CHIUSURA INCOMPLETA"),IF(OR(F183="",G183="",H183="",I183="",J183=""),"DA COMPLETARE",IF(OR(NOT(ISNUMBER(H183)),NOT(ISNUMBER(I183)),H183&lt;=0,I183&lt;H183,H183&gt;Anagrafica!$K$8),"DATI NON VALIDI","APERTA"))))</f>
        <v>NON RICHIESTA</v>
      </c>
      <c r="P183" s="30" t="str">
        <f>IF(NOT(OR(C183="NC",C183="NV")),"",IF(O183="CHIUSA VERIFICATA","CHIUSA",IF(I183="","TERMINE MANCANTE",IF(NOT(ISNUMBER(I183)),"DATA NON VALIDA",IF(I183&lt;Anagrafica!$K$8,"SCADUTA",IF(I183=Anagrafica!$K$8,"SCADENZA OGGI",IF(I183-Anagrafica!$K$8&lt;=Anagrafica!$K$11,"IN SCADENZA","PIANIFICATA")))))))</f>
        <v/>
      </c>
      <c r="Q183" s="57" t="str">
        <f>IF(AND(OR(C183="NC",C183="NV"),ISNUMBER(I183),O183&lt;&gt;"CHIUSA VERIFICATA"),I183-Anagrafica!$K$8,"")</f>
        <v/>
      </c>
      <c r="R183" s="1"/>
    </row>
    <row r="184" spans="1:18" ht="79.95" customHeight="1">
      <c r="A184" s="49" t="s">
        <v>600</v>
      </c>
      <c r="B184" s="30" t="str">
        <f>INDEX(Checklist!$B$8:$B$237,MATCH(A184,Checklist!$A$8:$A$237,0))</f>
        <v>CIVA e scadenze verifiche</v>
      </c>
      <c r="C184" s="30" t="str">
        <f>INDEX(Checklist!$I$8:$I$237,MATCH(A184,Checklist!$A$8:$A$237,0))</f>
        <v>DA COMPILARE</v>
      </c>
      <c r="D184" s="30" t="str">
        <f>INDEX(Checklist!$D$8:$D$237,MATCH(A184,Checklist!$A$8:$A$237,0))</f>
        <v>Sicurezza</v>
      </c>
      <c r="E184" s="30" t="str">
        <f>IF(OR(C184="NC",C184="NV"),INDEX(Catalogo!$H$8:$H$237,MATCH(A184,Catalogo!$A$8:$A$237,0)),"")</f>
        <v/>
      </c>
      <c r="F184" s="38"/>
      <c r="G184" s="38"/>
      <c r="H184" s="39"/>
      <c r="I184" s="39"/>
      <c r="J184" s="38"/>
      <c r="K184" s="38"/>
      <c r="L184" s="38"/>
      <c r="M184" s="39"/>
      <c r="N184" s="38"/>
      <c r="O184" s="30" t="str">
        <f>IF(NOT(OR(C184="NC",C184="NV")),IF(COUNTA(F184:N184)=0,"NON RICHIESTA","VERIFICARE COLLEGAMENTO"),IF(J184="Chiusa",IF(AND(F184&lt;&gt;"",G184&lt;&gt;"",ISNUMBER(H184),ISNUMBER(I184),K184&lt;&gt;"",L184&lt;&gt;"",ISNUMBER(M184),N184="C",H184&gt;0,I184&gt;=H184,M184&gt;=H184,M184&gt;=INDEX(Checklist!$G$8:$G$237,MATCH(A184,Checklist!$A$8:$A$237,0)),H184&lt;=Anagrafica!$K$8,M184&lt;=Anagrafica!$K$8),"CHIUSA VERIFICATA","CHIUSURA INCOMPLETA"),IF(OR(F184="",G184="",H184="",I184="",J184=""),"DA COMPLETARE",IF(OR(NOT(ISNUMBER(H184)),NOT(ISNUMBER(I184)),H184&lt;=0,I184&lt;H184,H184&gt;Anagrafica!$K$8),"DATI NON VALIDI","APERTA"))))</f>
        <v>NON RICHIESTA</v>
      </c>
      <c r="P184" s="30" t="str">
        <f>IF(NOT(OR(C184="NC",C184="NV")),"",IF(O184="CHIUSA VERIFICATA","CHIUSA",IF(I184="","TERMINE MANCANTE",IF(NOT(ISNUMBER(I184)),"DATA NON VALIDA",IF(I184&lt;Anagrafica!$K$8,"SCADUTA",IF(I184=Anagrafica!$K$8,"SCADENZA OGGI",IF(I184-Anagrafica!$K$8&lt;=Anagrafica!$K$11,"IN SCADENZA","PIANIFICATA")))))))</f>
        <v/>
      </c>
      <c r="Q184" s="57" t="str">
        <f>IF(AND(OR(C184="NC",C184="NV"),ISNUMBER(I184),O184&lt;&gt;"CHIUSA VERIFICATA"),I184-Anagrafica!$K$8,"")</f>
        <v/>
      </c>
      <c r="R184" s="1"/>
    </row>
    <row r="185" spans="1:18" ht="79.95" customHeight="1">
      <c r="A185" s="49" t="s">
        <v>602</v>
      </c>
      <c r="B185" s="30" t="str">
        <f>INDEX(Checklist!$B$8:$B$237,MATCH(A185,Checklist!$A$8:$A$237,0))</f>
        <v>CIVA e scadenze verifiche</v>
      </c>
      <c r="C185" s="30" t="str">
        <f>INDEX(Checklist!$I$8:$I$237,MATCH(A185,Checklist!$A$8:$A$237,0))</f>
        <v>DA COMPILARE</v>
      </c>
      <c r="D185" s="30" t="str">
        <f>INDEX(Checklist!$D$8:$D$237,MATCH(A185,Checklist!$A$8:$A$237,0))</f>
        <v>Sicurezza</v>
      </c>
      <c r="E185" s="30" t="str">
        <f>IF(OR(C185="NC",C185="NV"),INDEX(Catalogo!$H$8:$H$237,MATCH(A185,Catalogo!$A$8:$A$237,0)),"")</f>
        <v/>
      </c>
      <c r="F185" s="38"/>
      <c r="G185" s="38"/>
      <c r="H185" s="39"/>
      <c r="I185" s="39"/>
      <c r="J185" s="38"/>
      <c r="K185" s="38"/>
      <c r="L185" s="38"/>
      <c r="M185" s="39"/>
      <c r="N185" s="38"/>
      <c r="O185" s="30" t="str">
        <f>IF(NOT(OR(C185="NC",C185="NV")),IF(COUNTA(F185:N185)=0,"NON RICHIESTA","VERIFICARE COLLEGAMENTO"),IF(J185="Chiusa",IF(AND(F185&lt;&gt;"",G185&lt;&gt;"",ISNUMBER(H185),ISNUMBER(I185),K185&lt;&gt;"",L185&lt;&gt;"",ISNUMBER(M185),N185="C",H185&gt;0,I185&gt;=H185,M185&gt;=H185,M185&gt;=INDEX(Checklist!$G$8:$G$237,MATCH(A185,Checklist!$A$8:$A$237,0)),H185&lt;=Anagrafica!$K$8,M185&lt;=Anagrafica!$K$8),"CHIUSA VERIFICATA","CHIUSURA INCOMPLETA"),IF(OR(F185="",G185="",H185="",I185="",J185=""),"DA COMPLETARE",IF(OR(NOT(ISNUMBER(H185)),NOT(ISNUMBER(I185)),H185&lt;=0,I185&lt;H185,H185&gt;Anagrafica!$K$8),"DATI NON VALIDI","APERTA"))))</f>
        <v>NON RICHIESTA</v>
      </c>
      <c r="P185" s="30" t="str">
        <f>IF(NOT(OR(C185="NC",C185="NV")),"",IF(O185="CHIUSA VERIFICATA","CHIUSA",IF(I185="","TERMINE MANCANTE",IF(NOT(ISNUMBER(I185)),"DATA NON VALIDA",IF(I185&lt;Anagrafica!$K$8,"SCADUTA",IF(I185=Anagrafica!$K$8,"SCADENZA OGGI",IF(I185-Anagrafica!$K$8&lt;=Anagrafica!$K$11,"IN SCADENZA","PIANIFICATA")))))))</f>
        <v/>
      </c>
      <c r="Q185" s="57" t="str">
        <f>IF(AND(OR(C185="NC",C185="NV"),ISNUMBER(I185),O185&lt;&gt;"CHIUSA VERIFICATA"),I185-Anagrafica!$K$8,"")</f>
        <v/>
      </c>
      <c r="R185" s="1"/>
    </row>
    <row r="186" spans="1:18" ht="79.95" customHeight="1">
      <c r="A186" s="49" t="s">
        <v>605</v>
      </c>
      <c r="B186" s="30" t="str">
        <f>INDEX(Checklist!$B$8:$B$237,MATCH(A186,Checklist!$A$8:$A$237,0))</f>
        <v>Preparazione verifica periodica</v>
      </c>
      <c r="C186" s="30" t="str">
        <f>INDEX(Checklist!$I$8:$I$237,MATCH(A186,Checklist!$A$8:$A$237,0))</f>
        <v>DA COMPILARE</v>
      </c>
      <c r="D186" s="30" t="str">
        <f>INDEX(Checklist!$D$8:$D$237,MATCH(A186,Checklist!$A$8:$A$237,0))</f>
        <v>Sicurezza</v>
      </c>
      <c r="E186" s="30" t="str">
        <f>IF(OR(C186="NC",C186="NV"),INDEX(Catalogo!$H$8:$H$237,MATCH(A186,Catalogo!$A$8:$A$237,0)),"")</f>
        <v/>
      </c>
      <c r="F186" s="38"/>
      <c r="G186" s="38"/>
      <c r="H186" s="39"/>
      <c r="I186" s="39"/>
      <c r="J186" s="38"/>
      <c r="K186" s="38"/>
      <c r="L186" s="38"/>
      <c r="M186" s="39"/>
      <c r="N186" s="38"/>
      <c r="O186" s="30" t="str">
        <f>IF(NOT(OR(C186="NC",C186="NV")),IF(COUNTA(F186:N186)=0,"NON RICHIESTA","VERIFICARE COLLEGAMENTO"),IF(J186="Chiusa",IF(AND(F186&lt;&gt;"",G186&lt;&gt;"",ISNUMBER(H186),ISNUMBER(I186),K186&lt;&gt;"",L186&lt;&gt;"",ISNUMBER(M186),N186="C",H186&gt;0,I186&gt;=H186,M186&gt;=H186,M186&gt;=INDEX(Checklist!$G$8:$G$237,MATCH(A186,Checklist!$A$8:$A$237,0)),H186&lt;=Anagrafica!$K$8,M186&lt;=Anagrafica!$K$8),"CHIUSA VERIFICATA","CHIUSURA INCOMPLETA"),IF(OR(F186="",G186="",H186="",I186="",J186=""),"DA COMPLETARE",IF(OR(NOT(ISNUMBER(H186)),NOT(ISNUMBER(I186)),H186&lt;=0,I186&lt;H186,H186&gt;Anagrafica!$K$8),"DATI NON VALIDI","APERTA"))))</f>
        <v>NON RICHIESTA</v>
      </c>
      <c r="P186" s="30" t="str">
        <f>IF(NOT(OR(C186="NC",C186="NV")),"",IF(O186="CHIUSA VERIFICATA","CHIUSA",IF(I186="","TERMINE MANCANTE",IF(NOT(ISNUMBER(I186)),"DATA NON VALIDA",IF(I186&lt;Anagrafica!$K$8,"SCADUTA",IF(I186=Anagrafica!$K$8,"SCADENZA OGGI",IF(I186-Anagrafica!$K$8&lt;=Anagrafica!$K$11,"IN SCADENZA","PIANIFICATA")))))))</f>
        <v/>
      </c>
      <c r="Q186" s="57" t="str">
        <f>IF(AND(OR(C186="NC",C186="NV"),ISNUMBER(I186),O186&lt;&gt;"CHIUSA VERIFICATA"),I186-Anagrafica!$K$8,"")</f>
        <v/>
      </c>
      <c r="R186" s="1"/>
    </row>
    <row r="187" spans="1:18" ht="79.95" customHeight="1">
      <c r="A187" s="49" t="s">
        <v>608</v>
      </c>
      <c r="B187" s="30" t="str">
        <f>INDEX(Checklist!$B$8:$B$237,MATCH(A187,Checklist!$A$8:$A$237,0))</f>
        <v>Preparazione verifica periodica</v>
      </c>
      <c r="C187" s="30" t="str">
        <f>INDEX(Checklist!$I$8:$I$237,MATCH(A187,Checklist!$A$8:$A$237,0))</f>
        <v>DA COMPILARE</v>
      </c>
      <c r="D187" s="30" t="str">
        <f>INDEX(Checklist!$D$8:$D$237,MATCH(A187,Checklist!$A$8:$A$237,0))</f>
        <v>Sicurezza</v>
      </c>
      <c r="E187" s="30" t="str">
        <f>IF(OR(C187="NC",C187="NV"),INDEX(Catalogo!$H$8:$H$237,MATCH(A187,Catalogo!$A$8:$A$237,0)),"")</f>
        <v/>
      </c>
      <c r="F187" s="38"/>
      <c r="G187" s="38"/>
      <c r="H187" s="39"/>
      <c r="I187" s="39"/>
      <c r="J187" s="38"/>
      <c r="K187" s="38"/>
      <c r="L187" s="38"/>
      <c r="M187" s="39"/>
      <c r="N187" s="38"/>
      <c r="O187" s="30" t="str">
        <f>IF(NOT(OR(C187="NC",C187="NV")),IF(COUNTA(F187:N187)=0,"NON RICHIESTA","VERIFICARE COLLEGAMENTO"),IF(J187="Chiusa",IF(AND(F187&lt;&gt;"",G187&lt;&gt;"",ISNUMBER(H187),ISNUMBER(I187),K187&lt;&gt;"",L187&lt;&gt;"",ISNUMBER(M187),N187="C",H187&gt;0,I187&gt;=H187,M187&gt;=H187,M187&gt;=INDEX(Checklist!$G$8:$G$237,MATCH(A187,Checklist!$A$8:$A$237,0)),H187&lt;=Anagrafica!$K$8,M187&lt;=Anagrafica!$K$8),"CHIUSA VERIFICATA","CHIUSURA INCOMPLETA"),IF(OR(F187="",G187="",H187="",I187="",J187=""),"DA COMPLETARE",IF(OR(NOT(ISNUMBER(H187)),NOT(ISNUMBER(I187)),H187&lt;=0,I187&lt;H187,H187&gt;Anagrafica!$K$8),"DATI NON VALIDI","APERTA"))))</f>
        <v>NON RICHIESTA</v>
      </c>
      <c r="P187" s="30" t="str">
        <f>IF(NOT(OR(C187="NC",C187="NV")),"",IF(O187="CHIUSA VERIFICATA","CHIUSA",IF(I187="","TERMINE MANCANTE",IF(NOT(ISNUMBER(I187)),"DATA NON VALIDA",IF(I187&lt;Anagrafica!$K$8,"SCADUTA",IF(I187=Anagrafica!$K$8,"SCADENZA OGGI",IF(I187-Anagrafica!$K$8&lt;=Anagrafica!$K$11,"IN SCADENZA","PIANIFICATA")))))))</f>
        <v/>
      </c>
      <c r="Q187" s="57" t="str">
        <f>IF(AND(OR(C187="NC",C187="NV"),ISNUMBER(I187),O187&lt;&gt;"CHIUSA VERIFICATA"),I187-Anagrafica!$K$8,"")</f>
        <v/>
      </c>
      <c r="R187" s="1"/>
    </row>
    <row r="188" spans="1:18" ht="79.95" customHeight="1">
      <c r="A188" s="49" t="s">
        <v>610</v>
      </c>
      <c r="B188" s="30" t="str">
        <f>INDEX(Checklist!$B$8:$B$237,MATCH(A188,Checklist!$A$8:$A$237,0))</f>
        <v>Preparazione verifica periodica</v>
      </c>
      <c r="C188" s="30" t="str">
        <f>INDEX(Checklist!$I$8:$I$237,MATCH(A188,Checklist!$A$8:$A$237,0))</f>
        <v>DA COMPILARE</v>
      </c>
      <c r="D188" s="30" t="str">
        <f>INDEX(Checklist!$D$8:$D$237,MATCH(A188,Checklist!$A$8:$A$237,0))</f>
        <v>Sicurezza</v>
      </c>
      <c r="E188" s="30" t="str">
        <f>IF(OR(C188="NC",C188="NV"),INDEX(Catalogo!$H$8:$H$237,MATCH(A188,Catalogo!$A$8:$A$237,0)),"")</f>
        <v/>
      </c>
      <c r="F188" s="38"/>
      <c r="G188" s="38"/>
      <c r="H188" s="39"/>
      <c r="I188" s="39"/>
      <c r="J188" s="38"/>
      <c r="K188" s="38"/>
      <c r="L188" s="38"/>
      <c r="M188" s="39"/>
      <c r="N188" s="38"/>
      <c r="O188" s="30" t="str">
        <f>IF(NOT(OR(C188="NC",C188="NV")),IF(COUNTA(F188:N188)=0,"NON RICHIESTA","VERIFICARE COLLEGAMENTO"),IF(J188="Chiusa",IF(AND(F188&lt;&gt;"",G188&lt;&gt;"",ISNUMBER(H188),ISNUMBER(I188),K188&lt;&gt;"",L188&lt;&gt;"",ISNUMBER(M188),N188="C",H188&gt;0,I188&gt;=H188,M188&gt;=H188,M188&gt;=INDEX(Checklist!$G$8:$G$237,MATCH(A188,Checklist!$A$8:$A$237,0)),H188&lt;=Anagrafica!$K$8,M188&lt;=Anagrafica!$K$8),"CHIUSA VERIFICATA","CHIUSURA INCOMPLETA"),IF(OR(F188="",G188="",H188="",I188="",J188=""),"DA COMPLETARE",IF(OR(NOT(ISNUMBER(H188)),NOT(ISNUMBER(I188)),H188&lt;=0,I188&lt;H188,H188&gt;Anagrafica!$K$8),"DATI NON VALIDI","APERTA"))))</f>
        <v>NON RICHIESTA</v>
      </c>
      <c r="P188" s="30" t="str">
        <f>IF(NOT(OR(C188="NC",C188="NV")),"",IF(O188="CHIUSA VERIFICATA","CHIUSA",IF(I188="","TERMINE MANCANTE",IF(NOT(ISNUMBER(I188)),"DATA NON VALIDA",IF(I188&lt;Anagrafica!$K$8,"SCADUTA",IF(I188=Anagrafica!$K$8,"SCADENZA OGGI",IF(I188-Anagrafica!$K$8&lt;=Anagrafica!$K$11,"IN SCADENZA","PIANIFICATA")))))))</f>
        <v/>
      </c>
      <c r="Q188" s="57" t="str">
        <f>IF(AND(OR(C188="NC",C188="NV"),ISNUMBER(I188),O188&lt;&gt;"CHIUSA VERIFICATA"),I188-Anagrafica!$K$8,"")</f>
        <v/>
      </c>
      <c r="R188" s="1"/>
    </row>
    <row r="189" spans="1:18" ht="79.95" customHeight="1">
      <c r="A189" s="49" t="s">
        <v>612</v>
      </c>
      <c r="B189" s="30" t="str">
        <f>INDEX(Checklist!$B$8:$B$237,MATCH(A189,Checklist!$A$8:$A$237,0))</f>
        <v>Preparazione verifica periodica</v>
      </c>
      <c r="C189" s="30" t="str">
        <f>INDEX(Checklist!$I$8:$I$237,MATCH(A189,Checklist!$A$8:$A$237,0))</f>
        <v>DA COMPILARE</v>
      </c>
      <c r="D189" s="30" t="str">
        <f>INDEX(Checklist!$D$8:$D$237,MATCH(A189,Checklist!$A$8:$A$237,0))</f>
        <v>Sicurezza</v>
      </c>
      <c r="E189" s="30" t="str">
        <f>IF(OR(C189="NC",C189="NV"),INDEX(Catalogo!$H$8:$H$237,MATCH(A189,Catalogo!$A$8:$A$237,0)),"")</f>
        <v/>
      </c>
      <c r="F189" s="38"/>
      <c r="G189" s="38"/>
      <c r="H189" s="39"/>
      <c r="I189" s="39"/>
      <c r="J189" s="38"/>
      <c r="K189" s="38"/>
      <c r="L189" s="38"/>
      <c r="M189" s="39"/>
      <c r="N189" s="38"/>
      <c r="O189" s="30" t="str">
        <f>IF(NOT(OR(C189="NC",C189="NV")),IF(COUNTA(F189:N189)=0,"NON RICHIESTA","VERIFICARE COLLEGAMENTO"),IF(J189="Chiusa",IF(AND(F189&lt;&gt;"",G189&lt;&gt;"",ISNUMBER(H189),ISNUMBER(I189),K189&lt;&gt;"",L189&lt;&gt;"",ISNUMBER(M189),N189="C",H189&gt;0,I189&gt;=H189,M189&gt;=H189,M189&gt;=INDEX(Checklist!$G$8:$G$237,MATCH(A189,Checklist!$A$8:$A$237,0)),H189&lt;=Anagrafica!$K$8,M189&lt;=Anagrafica!$K$8),"CHIUSA VERIFICATA","CHIUSURA INCOMPLETA"),IF(OR(F189="",G189="",H189="",I189="",J189=""),"DA COMPLETARE",IF(OR(NOT(ISNUMBER(H189)),NOT(ISNUMBER(I189)),H189&lt;=0,I189&lt;H189,H189&gt;Anagrafica!$K$8),"DATI NON VALIDI","APERTA"))))</f>
        <v>NON RICHIESTA</v>
      </c>
      <c r="P189" s="30" t="str">
        <f>IF(NOT(OR(C189="NC",C189="NV")),"",IF(O189="CHIUSA VERIFICATA","CHIUSA",IF(I189="","TERMINE MANCANTE",IF(NOT(ISNUMBER(I189)),"DATA NON VALIDA",IF(I189&lt;Anagrafica!$K$8,"SCADUTA",IF(I189=Anagrafica!$K$8,"SCADENZA OGGI",IF(I189-Anagrafica!$K$8&lt;=Anagrafica!$K$11,"IN SCADENZA","PIANIFICATA")))))))</f>
        <v/>
      </c>
      <c r="Q189" s="57" t="str">
        <f>IF(AND(OR(C189="NC",C189="NV"),ISNUMBER(I189),O189&lt;&gt;"CHIUSA VERIFICATA"),I189-Anagrafica!$K$8,"")</f>
        <v/>
      </c>
      <c r="R189" s="1"/>
    </row>
    <row r="190" spans="1:18" ht="79.95" customHeight="1">
      <c r="A190" s="49" t="s">
        <v>614</v>
      </c>
      <c r="B190" s="30" t="str">
        <f>INDEX(Checklist!$B$8:$B$237,MATCH(A190,Checklist!$A$8:$A$237,0))</f>
        <v>Preparazione verifica periodica</v>
      </c>
      <c r="C190" s="30" t="str">
        <f>INDEX(Checklist!$I$8:$I$237,MATCH(A190,Checklist!$A$8:$A$237,0))</f>
        <v>DA COMPILARE</v>
      </c>
      <c r="D190" s="30" t="str">
        <f>INDEX(Checklist!$D$8:$D$237,MATCH(A190,Checklist!$A$8:$A$237,0))</f>
        <v>Sicurezza</v>
      </c>
      <c r="E190" s="30" t="str">
        <f>IF(OR(C190="NC",C190="NV"),INDEX(Catalogo!$H$8:$H$237,MATCH(A190,Catalogo!$A$8:$A$237,0)),"")</f>
        <v/>
      </c>
      <c r="F190" s="38"/>
      <c r="G190" s="38"/>
      <c r="H190" s="39"/>
      <c r="I190" s="39"/>
      <c r="J190" s="38"/>
      <c r="K190" s="38"/>
      <c r="L190" s="38"/>
      <c r="M190" s="39"/>
      <c r="N190" s="38"/>
      <c r="O190" s="30" t="str">
        <f>IF(NOT(OR(C190="NC",C190="NV")),IF(COUNTA(F190:N190)=0,"NON RICHIESTA","VERIFICARE COLLEGAMENTO"),IF(J190="Chiusa",IF(AND(F190&lt;&gt;"",G190&lt;&gt;"",ISNUMBER(H190),ISNUMBER(I190),K190&lt;&gt;"",L190&lt;&gt;"",ISNUMBER(M190),N190="C",H190&gt;0,I190&gt;=H190,M190&gt;=H190,M190&gt;=INDEX(Checklist!$G$8:$G$237,MATCH(A190,Checklist!$A$8:$A$237,0)),H190&lt;=Anagrafica!$K$8,M190&lt;=Anagrafica!$K$8),"CHIUSA VERIFICATA","CHIUSURA INCOMPLETA"),IF(OR(F190="",G190="",H190="",I190="",J190=""),"DA COMPLETARE",IF(OR(NOT(ISNUMBER(H190)),NOT(ISNUMBER(I190)),H190&lt;=0,I190&lt;H190,H190&gt;Anagrafica!$K$8),"DATI NON VALIDI","APERTA"))))</f>
        <v>NON RICHIESTA</v>
      </c>
      <c r="P190" s="30" t="str">
        <f>IF(NOT(OR(C190="NC",C190="NV")),"",IF(O190="CHIUSA VERIFICATA","CHIUSA",IF(I190="","TERMINE MANCANTE",IF(NOT(ISNUMBER(I190)),"DATA NON VALIDA",IF(I190&lt;Anagrafica!$K$8,"SCADUTA",IF(I190=Anagrafica!$K$8,"SCADENZA OGGI",IF(I190-Anagrafica!$K$8&lt;=Anagrafica!$K$11,"IN SCADENZA","PIANIFICATA")))))))</f>
        <v/>
      </c>
      <c r="Q190" s="57" t="str">
        <f>IF(AND(OR(C190="NC",C190="NV"),ISNUMBER(I190),O190&lt;&gt;"CHIUSA VERIFICATA"),I190-Anagrafica!$K$8,"")</f>
        <v/>
      </c>
      <c r="R190" s="1"/>
    </row>
    <row r="191" spans="1:18" ht="79.95" customHeight="1">
      <c r="A191" s="49" t="s">
        <v>616</v>
      </c>
      <c r="B191" s="30" t="str">
        <f>INDEX(Checklist!$B$8:$B$237,MATCH(A191,Checklist!$A$8:$A$237,0))</f>
        <v>Preparazione verifica periodica</v>
      </c>
      <c r="C191" s="30" t="str">
        <f>INDEX(Checklist!$I$8:$I$237,MATCH(A191,Checklist!$A$8:$A$237,0))</f>
        <v>DA COMPILARE</v>
      </c>
      <c r="D191" s="30" t="str">
        <f>INDEX(Checklist!$D$8:$D$237,MATCH(A191,Checklist!$A$8:$A$237,0))</f>
        <v>Sicurezza</v>
      </c>
      <c r="E191" s="30" t="str">
        <f>IF(OR(C191="NC",C191="NV"),INDEX(Catalogo!$H$8:$H$237,MATCH(A191,Catalogo!$A$8:$A$237,0)),"")</f>
        <v/>
      </c>
      <c r="F191" s="38"/>
      <c r="G191" s="38"/>
      <c r="H191" s="39"/>
      <c r="I191" s="39"/>
      <c r="J191" s="38"/>
      <c r="K191" s="38"/>
      <c r="L191" s="38"/>
      <c r="M191" s="39"/>
      <c r="N191" s="38"/>
      <c r="O191" s="30" t="str">
        <f>IF(NOT(OR(C191="NC",C191="NV")),IF(COUNTA(F191:N191)=0,"NON RICHIESTA","VERIFICARE COLLEGAMENTO"),IF(J191="Chiusa",IF(AND(F191&lt;&gt;"",G191&lt;&gt;"",ISNUMBER(H191),ISNUMBER(I191),K191&lt;&gt;"",L191&lt;&gt;"",ISNUMBER(M191),N191="C",H191&gt;0,I191&gt;=H191,M191&gt;=H191,M191&gt;=INDEX(Checklist!$G$8:$G$237,MATCH(A191,Checklist!$A$8:$A$237,0)),H191&lt;=Anagrafica!$K$8,M191&lt;=Anagrafica!$K$8),"CHIUSA VERIFICATA","CHIUSURA INCOMPLETA"),IF(OR(F191="",G191="",H191="",I191="",J191=""),"DA COMPLETARE",IF(OR(NOT(ISNUMBER(H191)),NOT(ISNUMBER(I191)),H191&lt;=0,I191&lt;H191,H191&gt;Anagrafica!$K$8),"DATI NON VALIDI","APERTA"))))</f>
        <v>NON RICHIESTA</v>
      </c>
      <c r="P191" s="30" t="str">
        <f>IF(NOT(OR(C191="NC",C191="NV")),"",IF(O191="CHIUSA VERIFICATA","CHIUSA",IF(I191="","TERMINE MANCANTE",IF(NOT(ISNUMBER(I191)),"DATA NON VALIDA",IF(I191&lt;Anagrafica!$K$8,"SCADUTA",IF(I191=Anagrafica!$K$8,"SCADENZA OGGI",IF(I191-Anagrafica!$K$8&lt;=Anagrafica!$K$11,"IN SCADENZA","PIANIFICATA")))))))</f>
        <v/>
      </c>
      <c r="Q191" s="57" t="str">
        <f>IF(AND(OR(C191="NC",C191="NV"),ISNUMBER(I191),O191&lt;&gt;"CHIUSA VERIFICATA"),I191-Anagrafica!$K$8,"")</f>
        <v/>
      </c>
      <c r="R191" s="1"/>
    </row>
    <row r="192" spans="1:18" ht="79.95" customHeight="1">
      <c r="A192" s="49" t="s">
        <v>618</v>
      </c>
      <c r="B192" s="30" t="str">
        <f>INDEX(Checklist!$B$8:$B$237,MATCH(A192,Checklist!$A$8:$A$237,0))</f>
        <v>Preparazione verifica periodica</v>
      </c>
      <c r="C192" s="30" t="str">
        <f>INDEX(Checklist!$I$8:$I$237,MATCH(A192,Checklist!$A$8:$A$237,0))</f>
        <v>DA COMPILARE</v>
      </c>
      <c r="D192" s="30" t="str">
        <f>INDEX(Checklist!$D$8:$D$237,MATCH(A192,Checklist!$A$8:$A$237,0))</f>
        <v>Sicurezza</v>
      </c>
      <c r="E192" s="30" t="str">
        <f>IF(OR(C192="NC",C192="NV"),INDEX(Catalogo!$H$8:$H$237,MATCH(A192,Catalogo!$A$8:$A$237,0)),"")</f>
        <v/>
      </c>
      <c r="F192" s="38"/>
      <c r="G192" s="38"/>
      <c r="H192" s="39"/>
      <c r="I192" s="39"/>
      <c r="J192" s="38"/>
      <c r="K192" s="38"/>
      <c r="L192" s="38"/>
      <c r="M192" s="39"/>
      <c r="N192" s="38"/>
      <c r="O192" s="30" t="str">
        <f>IF(NOT(OR(C192="NC",C192="NV")),IF(COUNTA(F192:N192)=0,"NON RICHIESTA","VERIFICARE COLLEGAMENTO"),IF(J192="Chiusa",IF(AND(F192&lt;&gt;"",G192&lt;&gt;"",ISNUMBER(H192),ISNUMBER(I192),K192&lt;&gt;"",L192&lt;&gt;"",ISNUMBER(M192),N192="C",H192&gt;0,I192&gt;=H192,M192&gt;=H192,M192&gt;=INDEX(Checklist!$G$8:$G$237,MATCH(A192,Checklist!$A$8:$A$237,0)),H192&lt;=Anagrafica!$K$8,M192&lt;=Anagrafica!$K$8),"CHIUSA VERIFICATA","CHIUSURA INCOMPLETA"),IF(OR(F192="",G192="",H192="",I192="",J192=""),"DA COMPLETARE",IF(OR(NOT(ISNUMBER(H192)),NOT(ISNUMBER(I192)),H192&lt;=0,I192&lt;H192,H192&gt;Anagrafica!$K$8),"DATI NON VALIDI","APERTA"))))</f>
        <v>NON RICHIESTA</v>
      </c>
      <c r="P192" s="30" t="str">
        <f>IF(NOT(OR(C192="NC",C192="NV")),"",IF(O192="CHIUSA VERIFICATA","CHIUSA",IF(I192="","TERMINE MANCANTE",IF(NOT(ISNUMBER(I192)),"DATA NON VALIDA",IF(I192&lt;Anagrafica!$K$8,"SCADUTA",IF(I192=Anagrafica!$K$8,"SCADENZA OGGI",IF(I192-Anagrafica!$K$8&lt;=Anagrafica!$K$11,"IN SCADENZA","PIANIFICATA")))))))</f>
        <v/>
      </c>
      <c r="Q192" s="57" t="str">
        <f>IF(AND(OR(C192="NC",C192="NV"),ISNUMBER(I192),O192&lt;&gt;"CHIUSA VERIFICATA"),I192-Anagrafica!$K$8,"")</f>
        <v/>
      </c>
      <c r="R192" s="1"/>
    </row>
    <row r="193" spans="1:18" ht="79.95" customHeight="1">
      <c r="A193" s="49" t="s">
        <v>620</v>
      </c>
      <c r="B193" s="30" t="str">
        <f>INDEX(Checklist!$B$8:$B$237,MATCH(A193,Checklist!$A$8:$A$237,0))</f>
        <v>Preparazione verifica periodica</v>
      </c>
      <c r="C193" s="30" t="str">
        <f>INDEX(Checklist!$I$8:$I$237,MATCH(A193,Checklist!$A$8:$A$237,0))</f>
        <v>DA COMPILARE</v>
      </c>
      <c r="D193" s="30" t="str">
        <f>INDEX(Checklist!$D$8:$D$237,MATCH(A193,Checklist!$A$8:$A$237,0))</f>
        <v>Sicurezza</v>
      </c>
      <c r="E193" s="30" t="str">
        <f>IF(OR(C193="NC",C193="NV"),INDEX(Catalogo!$H$8:$H$237,MATCH(A193,Catalogo!$A$8:$A$237,0)),"")</f>
        <v/>
      </c>
      <c r="F193" s="38"/>
      <c r="G193" s="38"/>
      <c r="H193" s="39"/>
      <c r="I193" s="39"/>
      <c r="J193" s="38"/>
      <c r="K193" s="38"/>
      <c r="L193" s="38"/>
      <c r="M193" s="39"/>
      <c r="N193" s="38"/>
      <c r="O193" s="30" t="str">
        <f>IF(NOT(OR(C193="NC",C193="NV")),IF(COUNTA(F193:N193)=0,"NON RICHIESTA","VERIFICARE COLLEGAMENTO"),IF(J193="Chiusa",IF(AND(F193&lt;&gt;"",G193&lt;&gt;"",ISNUMBER(H193),ISNUMBER(I193),K193&lt;&gt;"",L193&lt;&gt;"",ISNUMBER(M193),N193="C",H193&gt;0,I193&gt;=H193,M193&gt;=H193,M193&gt;=INDEX(Checklist!$G$8:$G$237,MATCH(A193,Checklist!$A$8:$A$237,0)),H193&lt;=Anagrafica!$K$8,M193&lt;=Anagrafica!$K$8),"CHIUSA VERIFICATA","CHIUSURA INCOMPLETA"),IF(OR(F193="",G193="",H193="",I193="",J193=""),"DA COMPLETARE",IF(OR(NOT(ISNUMBER(H193)),NOT(ISNUMBER(I193)),H193&lt;=0,I193&lt;H193,H193&gt;Anagrafica!$K$8),"DATI NON VALIDI","APERTA"))))</f>
        <v>NON RICHIESTA</v>
      </c>
      <c r="P193" s="30" t="str">
        <f>IF(NOT(OR(C193="NC",C193="NV")),"",IF(O193="CHIUSA VERIFICATA","CHIUSA",IF(I193="","TERMINE MANCANTE",IF(NOT(ISNUMBER(I193)),"DATA NON VALIDA",IF(I193&lt;Anagrafica!$K$8,"SCADUTA",IF(I193=Anagrafica!$K$8,"SCADENZA OGGI",IF(I193-Anagrafica!$K$8&lt;=Anagrafica!$K$11,"IN SCADENZA","PIANIFICATA")))))))</f>
        <v/>
      </c>
      <c r="Q193" s="57" t="str">
        <f>IF(AND(OR(C193="NC",C193="NV"),ISNUMBER(I193),O193&lt;&gt;"CHIUSA VERIFICATA"),I193-Anagrafica!$K$8,"")</f>
        <v/>
      </c>
      <c r="R193" s="1"/>
    </row>
    <row r="194" spans="1:18" ht="79.95" customHeight="1">
      <c r="A194" s="49" t="s">
        <v>622</v>
      </c>
      <c r="B194" s="30" t="str">
        <f>INDEX(Checklist!$B$8:$B$237,MATCH(A194,Checklist!$A$8:$A$237,0))</f>
        <v>Preparazione verifica periodica</v>
      </c>
      <c r="C194" s="30" t="str">
        <f>INDEX(Checklist!$I$8:$I$237,MATCH(A194,Checklist!$A$8:$A$237,0))</f>
        <v>DA COMPILARE</v>
      </c>
      <c r="D194" s="30" t="str">
        <f>INDEX(Checklist!$D$8:$D$237,MATCH(A194,Checklist!$A$8:$A$237,0))</f>
        <v>Sicurezza</v>
      </c>
      <c r="E194" s="30" t="str">
        <f>IF(OR(C194="NC",C194="NV"),INDEX(Catalogo!$H$8:$H$237,MATCH(A194,Catalogo!$A$8:$A$237,0)),"")</f>
        <v/>
      </c>
      <c r="F194" s="38"/>
      <c r="G194" s="38"/>
      <c r="H194" s="39"/>
      <c r="I194" s="39"/>
      <c r="J194" s="38"/>
      <c r="K194" s="38"/>
      <c r="L194" s="38"/>
      <c r="M194" s="39"/>
      <c r="N194" s="38"/>
      <c r="O194" s="30" t="str">
        <f>IF(NOT(OR(C194="NC",C194="NV")),IF(COUNTA(F194:N194)=0,"NON RICHIESTA","VERIFICARE COLLEGAMENTO"),IF(J194="Chiusa",IF(AND(F194&lt;&gt;"",G194&lt;&gt;"",ISNUMBER(H194),ISNUMBER(I194),K194&lt;&gt;"",L194&lt;&gt;"",ISNUMBER(M194),N194="C",H194&gt;0,I194&gt;=H194,M194&gt;=H194,M194&gt;=INDEX(Checklist!$G$8:$G$237,MATCH(A194,Checklist!$A$8:$A$237,0)),H194&lt;=Anagrafica!$K$8,M194&lt;=Anagrafica!$K$8),"CHIUSA VERIFICATA","CHIUSURA INCOMPLETA"),IF(OR(F194="",G194="",H194="",I194="",J194=""),"DA COMPLETARE",IF(OR(NOT(ISNUMBER(H194)),NOT(ISNUMBER(I194)),H194&lt;=0,I194&lt;H194,H194&gt;Anagrafica!$K$8),"DATI NON VALIDI","APERTA"))))</f>
        <v>NON RICHIESTA</v>
      </c>
      <c r="P194" s="30" t="str">
        <f>IF(NOT(OR(C194="NC",C194="NV")),"",IF(O194="CHIUSA VERIFICATA","CHIUSA",IF(I194="","TERMINE MANCANTE",IF(NOT(ISNUMBER(I194)),"DATA NON VALIDA",IF(I194&lt;Anagrafica!$K$8,"SCADUTA",IF(I194=Anagrafica!$K$8,"SCADENZA OGGI",IF(I194-Anagrafica!$K$8&lt;=Anagrafica!$K$11,"IN SCADENZA","PIANIFICATA")))))))</f>
        <v/>
      </c>
      <c r="Q194" s="57" t="str">
        <f>IF(AND(OR(C194="NC",C194="NV"),ISNUMBER(I194),O194&lt;&gt;"CHIUSA VERIFICATA"),I194-Anagrafica!$K$8,"")</f>
        <v/>
      </c>
      <c r="R194" s="1"/>
    </row>
    <row r="195" spans="1:18" ht="79.95" customHeight="1">
      <c r="A195" s="49" t="s">
        <v>624</v>
      </c>
      <c r="B195" s="30" t="str">
        <f>INDEX(Checklist!$B$8:$B$237,MATCH(A195,Checklist!$A$8:$A$237,0))</f>
        <v>Preparazione verifica periodica</v>
      </c>
      <c r="C195" s="30" t="str">
        <f>INDEX(Checklist!$I$8:$I$237,MATCH(A195,Checklist!$A$8:$A$237,0))</f>
        <v>DA COMPILARE</v>
      </c>
      <c r="D195" s="30" t="str">
        <f>INDEX(Checklist!$D$8:$D$237,MATCH(A195,Checklist!$A$8:$A$237,0))</f>
        <v>Sicurezza</v>
      </c>
      <c r="E195" s="30" t="str">
        <f>IF(OR(C195="NC",C195="NV"),INDEX(Catalogo!$H$8:$H$237,MATCH(A195,Catalogo!$A$8:$A$237,0)),"")</f>
        <v/>
      </c>
      <c r="F195" s="38"/>
      <c r="G195" s="38"/>
      <c r="H195" s="39"/>
      <c r="I195" s="39"/>
      <c r="J195" s="38"/>
      <c r="K195" s="38"/>
      <c r="L195" s="38"/>
      <c r="M195" s="39"/>
      <c r="N195" s="38"/>
      <c r="O195" s="30" t="str">
        <f>IF(NOT(OR(C195="NC",C195="NV")),IF(COUNTA(F195:N195)=0,"NON RICHIESTA","VERIFICARE COLLEGAMENTO"),IF(J195="Chiusa",IF(AND(F195&lt;&gt;"",G195&lt;&gt;"",ISNUMBER(H195),ISNUMBER(I195),K195&lt;&gt;"",L195&lt;&gt;"",ISNUMBER(M195),N195="C",H195&gt;0,I195&gt;=H195,M195&gt;=H195,M195&gt;=INDEX(Checklist!$G$8:$G$237,MATCH(A195,Checklist!$A$8:$A$237,0)),H195&lt;=Anagrafica!$K$8,M195&lt;=Anagrafica!$K$8),"CHIUSA VERIFICATA","CHIUSURA INCOMPLETA"),IF(OR(F195="",G195="",H195="",I195="",J195=""),"DA COMPLETARE",IF(OR(NOT(ISNUMBER(H195)),NOT(ISNUMBER(I195)),H195&lt;=0,I195&lt;H195,H195&gt;Anagrafica!$K$8),"DATI NON VALIDI","APERTA"))))</f>
        <v>NON RICHIESTA</v>
      </c>
      <c r="P195" s="30" t="str">
        <f>IF(NOT(OR(C195="NC",C195="NV")),"",IF(O195="CHIUSA VERIFICATA","CHIUSA",IF(I195="","TERMINE MANCANTE",IF(NOT(ISNUMBER(I195)),"DATA NON VALIDA",IF(I195&lt;Anagrafica!$K$8,"SCADUTA",IF(I195=Anagrafica!$K$8,"SCADENZA OGGI",IF(I195-Anagrafica!$K$8&lt;=Anagrafica!$K$11,"IN SCADENZA","PIANIFICATA")))))))</f>
        <v/>
      </c>
      <c r="Q195" s="57" t="str">
        <f>IF(AND(OR(C195="NC",C195="NV"),ISNUMBER(I195),O195&lt;&gt;"CHIUSA VERIFICATA"),I195-Anagrafica!$K$8,"")</f>
        <v/>
      </c>
      <c r="R195" s="1"/>
    </row>
    <row r="196" spans="1:18" ht="79.95" customHeight="1">
      <c r="A196" s="49" t="s">
        <v>626</v>
      </c>
      <c r="B196" s="30" t="str">
        <f>INDEX(Checklist!$B$8:$B$237,MATCH(A196,Checklist!$A$8:$A$237,0))</f>
        <v>Integrità e vita residua</v>
      </c>
      <c r="C196" s="30" t="str">
        <f>INDEX(Checklist!$I$8:$I$237,MATCH(A196,Checklist!$A$8:$A$237,0))</f>
        <v>DA COMPILARE</v>
      </c>
      <c r="D196" s="30" t="str">
        <f>INDEX(Checklist!$D$8:$D$237,MATCH(A196,Checklist!$A$8:$A$237,0))</f>
        <v>Sicurezza</v>
      </c>
      <c r="E196" s="30" t="str">
        <f>IF(OR(C196="NC",C196="NV"),INDEX(Catalogo!$H$8:$H$237,MATCH(A196,Catalogo!$A$8:$A$237,0)),"")</f>
        <v/>
      </c>
      <c r="F196" s="38"/>
      <c r="G196" s="38"/>
      <c r="H196" s="39"/>
      <c r="I196" s="39"/>
      <c r="J196" s="38"/>
      <c r="K196" s="38"/>
      <c r="L196" s="38"/>
      <c r="M196" s="39"/>
      <c r="N196" s="38"/>
      <c r="O196" s="30" t="str">
        <f>IF(NOT(OR(C196="NC",C196="NV")),IF(COUNTA(F196:N196)=0,"NON RICHIESTA","VERIFICARE COLLEGAMENTO"),IF(J196="Chiusa",IF(AND(F196&lt;&gt;"",G196&lt;&gt;"",ISNUMBER(H196),ISNUMBER(I196),K196&lt;&gt;"",L196&lt;&gt;"",ISNUMBER(M196),N196="C",H196&gt;0,I196&gt;=H196,M196&gt;=H196,M196&gt;=INDEX(Checklist!$G$8:$G$237,MATCH(A196,Checklist!$A$8:$A$237,0)),H196&lt;=Anagrafica!$K$8,M196&lt;=Anagrafica!$K$8),"CHIUSA VERIFICATA","CHIUSURA INCOMPLETA"),IF(OR(F196="",G196="",H196="",I196="",J196=""),"DA COMPLETARE",IF(OR(NOT(ISNUMBER(H196)),NOT(ISNUMBER(I196)),H196&lt;=0,I196&lt;H196,H196&gt;Anagrafica!$K$8),"DATI NON VALIDI","APERTA"))))</f>
        <v>NON RICHIESTA</v>
      </c>
      <c r="P196" s="30" t="str">
        <f>IF(NOT(OR(C196="NC",C196="NV")),"",IF(O196="CHIUSA VERIFICATA","CHIUSA",IF(I196="","TERMINE MANCANTE",IF(NOT(ISNUMBER(I196)),"DATA NON VALIDA",IF(I196&lt;Anagrafica!$K$8,"SCADUTA",IF(I196=Anagrafica!$K$8,"SCADENZA OGGI",IF(I196-Anagrafica!$K$8&lt;=Anagrafica!$K$11,"IN SCADENZA","PIANIFICATA")))))))</f>
        <v/>
      </c>
      <c r="Q196" s="57" t="str">
        <f>IF(AND(OR(C196="NC",C196="NV"),ISNUMBER(I196),O196&lt;&gt;"CHIUSA VERIFICATA"),I196-Anagrafica!$K$8,"")</f>
        <v/>
      </c>
      <c r="R196" s="1"/>
    </row>
    <row r="197" spans="1:18" ht="79.95" customHeight="1">
      <c r="A197" s="49" t="s">
        <v>629</v>
      </c>
      <c r="B197" s="30" t="str">
        <f>INDEX(Checklist!$B$8:$B$237,MATCH(A197,Checklist!$A$8:$A$237,0))</f>
        <v>Integrità e vita residua</v>
      </c>
      <c r="C197" s="30" t="str">
        <f>INDEX(Checklist!$I$8:$I$237,MATCH(A197,Checklist!$A$8:$A$237,0))</f>
        <v>DA COMPILARE</v>
      </c>
      <c r="D197" s="30" t="str">
        <f>INDEX(Checklist!$D$8:$D$237,MATCH(A197,Checklist!$A$8:$A$237,0))</f>
        <v>Sicurezza</v>
      </c>
      <c r="E197" s="30" t="str">
        <f>IF(OR(C197="NC",C197="NV"),INDEX(Catalogo!$H$8:$H$237,MATCH(A197,Catalogo!$A$8:$A$237,0)),"")</f>
        <v/>
      </c>
      <c r="F197" s="38"/>
      <c r="G197" s="38"/>
      <c r="H197" s="39"/>
      <c r="I197" s="39"/>
      <c r="J197" s="38"/>
      <c r="K197" s="38"/>
      <c r="L197" s="38"/>
      <c r="M197" s="39"/>
      <c r="N197" s="38"/>
      <c r="O197" s="30" t="str">
        <f>IF(NOT(OR(C197="NC",C197="NV")),IF(COUNTA(F197:N197)=0,"NON RICHIESTA","VERIFICARE COLLEGAMENTO"),IF(J197="Chiusa",IF(AND(F197&lt;&gt;"",G197&lt;&gt;"",ISNUMBER(H197),ISNUMBER(I197),K197&lt;&gt;"",L197&lt;&gt;"",ISNUMBER(M197),N197="C",H197&gt;0,I197&gt;=H197,M197&gt;=H197,M197&gt;=INDEX(Checklist!$G$8:$G$237,MATCH(A197,Checklist!$A$8:$A$237,0)),H197&lt;=Anagrafica!$K$8,M197&lt;=Anagrafica!$K$8),"CHIUSA VERIFICATA","CHIUSURA INCOMPLETA"),IF(OR(F197="",G197="",H197="",I197="",J197=""),"DA COMPLETARE",IF(OR(NOT(ISNUMBER(H197)),NOT(ISNUMBER(I197)),H197&lt;=0,I197&lt;H197,H197&gt;Anagrafica!$K$8),"DATI NON VALIDI","APERTA"))))</f>
        <v>NON RICHIESTA</v>
      </c>
      <c r="P197" s="30" t="str">
        <f>IF(NOT(OR(C197="NC",C197="NV")),"",IF(O197="CHIUSA VERIFICATA","CHIUSA",IF(I197="","TERMINE MANCANTE",IF(NOT(ISNUMBER(I197)),"DATA NON VALIDA",IF(I197&lt;Anagrafica!$K$8,"SCADUTA",IF(I197=Anagrafica!$K$8,"SCADENZA OGGI",IF(I197-Anagrafica!$K$8&lt;=Anagrafica!$K$11,"IN SCADENZA","PIANIFICATA")))))))</f>
        <v/>
      </c>
      <c r="Q197" s="57" t="str">
        <f>IF(AND(OR(C197="NC",C197="NV"),ISNUMBER(I197),O197&lt;&gt;"CHIUSA VERIFICATA"),I197-Anagrafica!$K$8,"")</f>
        <v/>
      </c>
      <c r="R197" s="1"/>
    </row>
    <row r="198" spans="1:18" ht="79.95" customHeight="1">
      <c r="A198" s="49" t="s">
        <v>631</v>
      </c>
      <c r="B198" s="30" t="str">
        <f>INDEX(Checklist!$B$8:$B$237,MATCH(A198,Checklist!$A$8:$A$237,0))</f>
        <v>Integrità e vita residua</v>
      </c>
      <c r="C198" s="30" t="str">
        <f>INDEX(Checklist!$I$8:$I$237,MATCH(A198,Checklist!$A$8:$A$237,0))</f>
        <v>DA COMPILARE</v>
      </c>
      <c r="D198" s="30" t="str">
        <f>INDEX(Checklist!$D$8:$D$237,MATCH(A198,Checklist!$A$8:$A$237,0))</f>
        <v>Sicurezza</v>
      </c>
      <c r="E198" s="30" t="str">
        <f>IF(OR(C198="NC",C198="NV"),INDEX(Catalogo!$H$8:$H$237,MATCH(A198,Catalogo!$A$8:$A$237,0)),"")</f>
        <v/>
      </c>
      <c r="F198" s="38"/>
      <c r="G198" s="38"/>
      <c r="H198" s="39"/>
      <c r="I198" s="39"/>
      <c r="J198" s="38"/>
      <c r="K198" s="38"/>
      <c r="L198" s="38"/>
      <c r="M198" s="39"/>
      <c r="N198" s="38"/>
      <c r="O198" s="30" t="str">
        <f>IF(NOT(OR(C198="NC",C198="NV")),IF(COUNTA(F198:N198)=0,"NON RICHIESTA","VERIFICARE COLLEGAMENTO"),IF(J198="Chiusa",IF(AND(F198&lt;&gt;"",G198&lt;&gt;"",ISNUMBER(H198),ISNUMBER(I198),K198&lt;&gt;"",L198&lt;&gt;"",ISNUMBER(M198),N198="C",H198&gt;0,I198&gt;=H198,M198&gt;=H198,M198&gt;=INDEX(Checklist!$G$8:$G$237,MATCH(A198,Checklist!$A$8:$A$237,0)),H198&lt;=Anagrafica!$K$8,M198&lt;=Anagrafica!$K$8),"CHIUSA VERIFICATA","CHIUSURA INCOMPLETA"),IF(OR(F198="",G198="",H198="",I198="",J198=""),"DA COMPLETARE",IF(OR(NOT(ISNUMBER(H198)),NOT(ISNUMBER(I198)),H198&lt;=0,I198&lt;H198,H198&gt;Anagrafica!$K$8),"DATI NON VALIDI","APERTA"))))</f>
        <v>NON RICHIESTA</v>
      </c>
      <c r="P198" s="30" t="str">
        <f>IF(NOT(OR(C198="NC",C198="NV")),"",IF(O198="CHIUSA VERIFICATA","CHIUSA",IF(I198="","TERMINE MANCANTE",IF(NOT(ISNUMBER(I198)),"DATA NON VALIDA",IF(I198&lt;Anagrafica!$K$8,"SCADUTA",IF(I198=Anagrafica!$K$8,"SCADENZA OGGI",IF(I198-Anagrafica!$K$8&lt;=Anagrafica!$K$11,"IN SCADENZA","PIANIFICATA")))))))</f>
        <v/>
      </c>
      <c r="Q198" s="57" t="str">
        <f>IF(AND(OR(C198="NC",C198="NV"),ISNUMBER(I198),O198&lt;&gt;"CHIUSA VERIFICATA"),I198-Anagrafica!$K$8,"")</f>
        <v/>
      </c>
      <c r="R198" s="1"/>
    </row>
    <row r="199" spans="1:18" ht="79.95" customHeight="1">
      <c r="A199" s="49" t="s">
        <v>634</v>
      </c>
      <c r="B199" s="30" t="str">
        <f>INDEX(Checklist!$B$8:$B$237,MATCH(A199,Checklist!$A$8:$A$237,0))</f>
        <v>Integrità e vita residua</v>
      </c>
      <c r="C199" s="30" t="str">
        <f>INDEX(Checklist!$I$8:$I$237,MATCH(A199,Checklist!$A$8:$A$237,0))</f>
        <v>DA COMPILARE</v>
      </c>
      <c r="D199" s="30" t="str">
        <f>INDEX(Checklist!$D$8:$D$237,MATCH(A199,Checklist!$A$8:$A$237,0))</f>
        <v>Sicurezza</v>
      </c>
      <c r="E199" s="30" t="str">
        <f>IF(OR(C199="NC",C199="NV"),INDEX(Catalogo!$H$8:$H$237,MATCH(A199,Catalogo!$A$8:$A$237,0)),"")</f>
        <v/>
      </c>
      <c r="F199" s="38"/>
      <c r="G199" s="38"/>
      <c r="H199" s="39"/>
      <c r="I199" s="39"/>
      <c r="J199" s="38"/>
      <c r="K199" s="38"/>
      <c r="L199" s="38"/>
      <c r="M199" s="39"/>
      <c r="N199" s="38"/>
      <c r="O199" s="30" t="str">
        <f>IF(NOT(OR(C199="NC",C199="NV")),IF(COUNTA(F199:N199)=0,"NON RICHIESTA","VERIFICARE COLLEGAMENTO"),IF(J199="Chiusa",IF(AND(F199&lt;&gt;"",G199&lt;&gt;"",ISNUMBER(H199),ISNUMBER(I199),K199&lt;&gt;"",L199&lt;&gt;"",ISNUMBER(M199),N199="C",H199&gt;0,I199&gt;=H199,M199&gt;=H199,M199&gt;=INDEX(Checklist!$G$8:$G$237,MATCH(A199,Checklist!$A$8:$A$237,0)),H199&lt;=Anagrafica!$K$8,M199&lt;=Anagrafica!$K$8),"CHIUSA VERIFICATA","CHIUSURA INCOMPLETA"),IF(OR(F199="",G199="",H199="",I199="",J199=""),"DA COMPLETARE",IF(OR(NOT(ISNUMBER(H199)),NOT(ISNUMBER(I199)),H199&lt;=0,I199&lt;H199,H199&gt;Anagrafica!$K$8),"DATI NON VALIDI","APERTA"))))</f>
        <v>NON RICHIESTA</v>
      </c>
      <c r="P199" s="30" t="str">
        <f>IF(NOT(OR(C199="NC",C199="NV")),"",IF(O199="CHIUSA VERIFICATA","CHIUSA",IF(I199="","TERMINE MANCANTE",IF(NOT(ISNUMBER(I199)),"DATA NON VALIDA",IF(I199&lt;Anagrafica!$K$8,"SCADUTA",IF(I199=Anagrafica!$K$8,"SCADENZA OGGI",IF(I199-Anagrafica!$K$8&lt;=Anagrafica!$K$11,"IN SCADENZA","PIANIFICATA")))))))</f>
        <v/>
      </c>
      <c r="Q199" s="57" t="str">
        <f>IF(AND(OR(C199="NC",C199="NV"),ISNUMBER(I199),O199&lt;&gt;"CHIUSA VERIFICATA"),I199-Anagrafica!$K$8,"")</f>
        <v/>
      </c>
      <c r="R199" s="1"/>
    </row>
    <row r="200" spans="1:18" ht="79.95" customHeight="1">
      <c r="A200" s="49" t="s">
        <v>636</v>
      </c>
      <c r="B200" s="30" t="str">
        <f>INDEX(Checklist!$B$8:$B$237,MATCH(A200,Checklist!$A$8:$A$237,0))</f>
        <v>Integrità e vita residua</v>
      </c>
      <c r="C200" s="30" t="str">
        <f>INDEX(Checklist!$I$8:$I$237,MATCH(A200,Checklist!$A$8:$A$237,0))</f>
        <v>DA COMPILARE</v>
      </c>
      <c r="D200" s="30" t="str">
        <f>INDEX(Checklist!$D$8:$D$237,MATCH(A200,Checklist!$A$8:$A$237,0))</f>
        <v>Sicurezza</v>
      </c>
      <c r="E200" s="30" t="str">
        <f>IF(OR(C200="NC",C200="NV"),INDEX(Catalogo!$H$8:$H$237,MATCH(A200,Catalogo!$A$8:$A$237,0)),"")</f>
        <v/>
      </c>
      <c r="F200" s="38"/>
      <c r="G200" s="38"/>
      <c r="H200" s="39"/>
      <c r="I200" s="39"/>
      <c r="J200" s="38"/>
      <c r="K200" s="38"/>
      <c r="L200" s="38"/>
      <c r="M200" s="39"/>
      <c r="N200" s="38"/>
      <c r="O200" s="30" t="str">
        <f>IF(NOT(OR(C200="NC",C200="NV")),IF(COUNTA(F200:N200)=0,"NON RICHIESTA","VERIFICARE COLLEGAMENTO"),IF(J200="Chiusa",IF(AND(F200&lt;&gt;"",G200&lt;&gt;"",ISNUMBER(H200),ISNUMBER(I200),K200&lt;&gt;"",L200&lt;&gt;"",ISNUMBER(M200),N200="C",H200&gt;0,I200&gt;=H200,M200&gt;=H200,M200&gt;=INDEX(Checklist!$G$8:$G$237,MATCH(A200,Checklist!$A$8:$A$237,0)),H200&lt;=Anagrafica!$K$8,M200&lt;=Anagrafica!$K$8),"CHIUSA VERIFICATA","CHIUSURA INCOMPLETA"),IF(OR(F200="",G200="",H200="",I200="",J200=""),"DA COMPLETARE",IF(OR(NOT(ISNUMBER(H200)),NOT(ISNUMBER(I200)),H200&lt;=0,I200&lt;H200,H200&gt;Anagrafica!$K$8),"DATI NON VALIDI","APERTA"))))</f>
        <v>NON RICHIESTA</v>
      </c>
      <c r="P200" s="30" t="str">
        <f>IF(NOT(OR(C200="NC",C200="NV")),"",IF(O200="CHIUSA VERIFICATA","CHIUSA",IF(I200="","TERMINE MANCANTE",IF(NOT(ISNUMBER(I200)),"DATA NON VALIDA",IF(I200&lt;Anagrafica!$K$8,"SCADUTA",IF(I200=Anagrafica!$K$8,"SCADENZA OGGI",IF(I200-Anagrafica!$K$8&lt;=Anagrafica!$K$11,"IN SCADENZA","PIANIFICATA")))))))</f>
        <v/>
      </c>
      <c r="Q200" s="57" t="str">
        <f>IF(AND(OR(C200="NC",C200="NV"),ISNUMBER(I200),O200&lt;&gt;"CHIUSA VERIFICATA"),I200-Anagrafica!$K$8,"")</f>
        <v/>
      </c>
      <c r="R200" s="1"/>
    </row>
    <row r="201" spans="1:18" ht="79.95" customHeight="1">
      <c r="A201" s="49" t="s">
        <v>638</v>
      </c>
      <c r="B201" s="30" t="str">
        <f>INDEX(Checklist!$B$8:$B$237,MATCH(A201,Checklist!$A$8:$A$237,0))</f>
        <v>Incidenti e quasi incidenti</v>
      </c>
      <c r="C201" s="30" t="str">
        <f>INDEX(Checklist!$I$8:$I$237,MATCH(A201,Checklist!$A$8:$A$237,0))</f>
        <v>DA COMPILARE</v>
      </c>
      <c r="D201" s="30" t="str">
        <f>INDEX(Checklist!$D$8:$D$237,MATCH(A201,Checklist!$A$8:$A$237,0))</f>
        <v>Gestione</v>
      </c>
      <c r="E201" s="30" t="str">
        <f>IF(OR(C201="NC",C201="NV"),INDEX(Catalogo!$H$8:$H$237,MATCH(A201,Catalogo!$A$8:$A$237,0)),"")</f>
        <v/>
      </c>
      <c r="F201" s="38"/>
      <c r="G201" s="38"/>
      <c r="H201" s="39"/>
      <c r="I201" s="39"/>
      <c r="J201" s="38"/>
      <c r="K201" s="38"/>
      <c r="L201" s="38"/>
      <c r="M201" s="39"/>
      <c r="N201" s="38"/>
      <c r="O201" s="30" t="str">
        <f>IF(NOT(OR(C201="NC",C201="NV")),IF(COUNTA(F201:N201)=0,"NON RICHIESTA","VERIFICARE COLLEGAMENTO"),IF(J201="Chiusa",IF(AND(F201&lt;&gt;"",G201&lt;&gt;"",ISNUMBER(H201),ISNUMBER(I201),K201&lt;&gt;"",L201&lt;&gt;"",ISNUMBER(M201),N201="C",H201&gt;0,I201&gt;=H201,M201&gt;=H201,M201&gt;=INDEX(Checklist!$G$8:$G$237,MATCH(A201,Checklist!$A$8:$A$237,0)),H201&lt;=Anagrafica!$K$8,M201&lt;=Anagrafica!$K$8),"CHIUSA VERIFICATA","CHIUSURA INCOMPLETA"),IF(OR(F201="",G201="",H201="",I201="",J201=""),"DA COMPLETARE",IF(OR(NOT(ISNUMBER(H201)),NOT(ISNUMBER(I201)),H201&lt;=0,I201&lt;H201,H201&gt;Anagrafica!$K$8),"DATI NON VALIDI","APERTA"))))</f>
        <v>NON RICHIESTA</v>
      </c>
      <c r="P201" s="30" t="str">
        <f>IF(NOT(OR(C201="NC",C201="NV")),"",IF(O201="CHIUSA VERIFICATA","CHIUSA",IF(I201="","TERMINE MANCANTE",IF(NOT(ISNUMBER(I201)),"DATA NON VALIDA",IF(I201&lt;Anagrafica!$K$8,"SCADUTA",IF(I201=Anagrafica!$K$8,"SCADENZA OGGI",IF(I201-Anagrafica!$K$8&lt;=Anagrafica!$K$11,"IN SCADENZA","PIANIFICATA")))))))</f>
        <v/>
      </c>
      <c r="Q201" s="57" t="str">
        <f>IF(AND(OR(C201="NC",C201="NV"),ISNUMBER(I201),O201&lt;&gt;"CHIUSA VERIFICATA"),I201-Anagrafica!$K$8,"")</f>
        <v/>
      </c>
      <c r="R201" s="1"/>
    </row>
    <row r="202" spans="1:18" ht="79.95" customHeight="1">
      <c r="A202" s="49" t="s">
        <v>641</v>
      </c>
      <c r="B202" s="30" t="str">
        <f>INDEX(Checklist!$B$8:$B$237,MATCH(A202,Checklist!$A$8:$A$237,0))</f>
        <v>Incidenti e quasi incidenti</v>
      </c>
      <c r="C202" s="30" t="str">
        <f>INDEX(Checklist!$I$8:$I$237,MATCH(A202,Checklist!$A$8:$A$237,0))</f>
        <v>DA COMPILARE</v>
      </c>
      <c r="D202" s="30" t="str">
        <f>INDEX(Checklist!$D$8:$D$237,MATCH(A202,Checklist!$A$8:$A$237,0))</f>
        <v>Gestione</v>
      </c>
      <c r="E202" s="30" t="str">
        <f>IF(OR(C202="NC",C202="NV"),INDEX(Catalogo!$H$8:$H$237,MATCH(A202,Catalogo!$A$8:$A$237,0)),"")</f>
        <v/>
      </c>
      <c r="F202" s="38"/>
      <c r="G202" s="38"/>
      <c r="H202" s="39"/>
      <c r="I202" s="39"/>
      <c r="J202" s="38"/>
      <c r="K202" s="38"/>
      <c r="L202" s="38"/>
      <c r="M202" s="39"/>
      <c r="N202" s="38"/>
      <c r="O202" s="30" t="str">
        <f>IF(NOT(OR(C202="NC",C202="NV")),IF(COUNTA(F202:N202)=0,"NON RICHIESTA","VERIFICARE COLLEGAMENTO"),IF(J202="Chiusa",IF(AND(F202&lt;&gt;"",G202&lt;&gt;"",ISNUMBER(H202),ISNUMBER(I202),K202&lt;&gt;"",L202&lt;&gt;"",ISNUMBER(M202),N202="C",H202&gt;0,I202&gt;=H202,M202&gt;=H202,M202&gt;=INDEX(Checklist!$G$8:$G$237,MATCH(A202,Checklist!$A$8:$A$237,0)),H202&lt;=Anagrafica!$K$8,M202&lt;=Anagrafica!$K$8),"CHIUSA VERIFICATA","CHIUSURA INCOMPLETA"),IF(OR(F202="",G202="",H202="",I202="",J202=""),"DA COMPLETARE",IF(OR(NOT(ISNUMBER(H202)),NOT(ISNUMBER(I202)),H202&lt;=0,I202&lt;H202,H202&gt;Anagrafica!$K$8),"DATI NON VALIDI","APERTA"))))</f>
        <v>NON RICHIESTA</v>
      </c>
      <c r="P202" s="30" t="str">
        <f>IF(NOT(OR(C202="NC",C202="NV")),"",IF(O202="CHIUSA VERIFICATA","CHIUSA",IF(I202="","TERMINE MANCANTE",IF(NOT(ISNUMBER(I202)),"DATA NON VALIDA",IF(I202&lt;Anagrafica!$K$8,"SCADUTA",IF(I202=Anagrafica!$K$8,"SCADENZA OGGI",IF(I202-Anagrafica!$K$8&lt;=Anagrafica!$K$11,"IN SCADENZA","PIANIFICATA")))))))</f>
        <v/>
      </c>
      <c r="Q202" s="57" t="str">
        <f>IF(AND(OR(C202="NC",C202="NV"),ISNUMBER(I202),O202&lt;&gt;"CHIUSA VERIFICATA"),I202-Anagrafica!$K$8,"")</f>
        <v/>
      </c>
      <c r="R202" s="1"/>
    </row>
    <row r="203" spans="1:18" ht="79.95" customHeight="1">
      <c r="A203" s="49" t="s">
        <v>643</v>
      </c>
      <c r="B203" s="30" t="str">
        <f>INDEX(Checklist!$B$8:$B$237,MATCH(A203,Checklist!$A$8:$A$237,0))</f>
        <v>Incidenti e quasi incidenti</v>
      </c>
      <c r="C203" s="30" t="str">
        <f>INDEX(Checklist!$I$8:$I$237,MATCH(A203,Checklist!$A$8:$A$237,0))</f>
        <v>DA COMPILARE</v>
      </c>
      <c r="D203" s="30" t="str">
        <f>INDEX(Checklist!$D$8:$D$237,MATCH(A203,Checklist!$A$8:$A$237,0))</f>
        <v>Gestione</v>
      </c>
      <c r="E203" s="30" t="str">
        <f>IF(OR(C203="NC",C203="NV"),INDEX(Catalogo!$H$8:$H$237,MATCH(A203,Catalogo!$A$8:$A$237,0)),"")</f>
        <v/>
      </c>
      <c r="F203" s="38"/>
      <c r="G203" s="38"/>
      <c r="H203" s="39"/>
      <c r="I203" s="39"/>
      <c r="J203" s="38"/>
      <c r="K203" s="38"/>
      <c r="L203" s="38"/>
      <c r="M203" s="39"/>
      <c r="N203" s="38"/>
      <c r="O203" s="30" t="str">
        <f>IF(NOT(OR(C203="NC",C203="NV")),IF(COUNTA(F203:N203)=0,"NON RICHIESTA","VERIFICARE COLLEGAMENTO"),IF(J203="Chiusa",IF(AND(F203&lt;&gt;"",G203&lt;&gt;"",ISNUMBER(H203),ISNUMBER(I203),K203&lt;&gt;"",L203&lt;&gt;"",ISNUMBER(M203),N203="C",H203&gt;0,I203&gt;=H203,M203&gt;=H203,M203&gt;=INDEX(Checklist!$G$8:$G$237,MATCH(A203,Checklist!$A$8:$A$237,0)),H203&lt;=Anagrafica!$K$8,M203&lt;=Anagrafica!$K$8),"CHIUSA VERIFICATA","CHIUSURA INCOMPLETA"),IF(OR(F203="",G203="",H203="",I203="",J203=""),"DA COMPLETARE",IF(OR(NOT(ISNUMBER(H203)),NOT(ISNUMBER(I203)),H203&lt;=0,I203&lt;H203,H203&gt;Anagrafica!$K$8),"DATI NON VALIDI","APERTA"))))</f>
        <v>NON RICHIESTA</v>
      </c>
      <c r="P203" s="30" t="str">
        <f>IF(NOT(OR(C203="NC",C203="NV")),"",IF(O203="CHIUSA VERIFICATA","CHIUSA",IF(I203="","TERMINE MANCANTE",IF(NOT(ISNUMBER(I203)),"DATA NON VALIDA",IF(I203&lt;Anagrafica!$K$8,"SCADUTA",IF(I203=Anagrafica!$K$8,"SCADENZA OGGI",IF(I203-Anagrafica!$K$8&lt;=Anagrafica!$K$11,"IN SCADENZA","PIANIFICATA")))))))</f>
        <v/>
      </c>
      <c r="Q203" s="57" t="str">
        <f>IF(AND(OR(C203="NC",C203="NV"),ISNUMBER(I203),O203&lt;&gt;"CHIUSA VERIFICATA"),I203-Anagrafica!$K$8,"")</f>
        <v/>
      </c>
      <c r="R203" s="1"/>
    </row>
    <row r="204" spans="1:18" ht="79.95" customHeight="1">
      <c r="A204" s="49" t="s">
        <v>646</v>
      </c>
      <c r="B204" s="30" t="str">
        <f>INDEX(Checklist!$B$8:$B$237,MATCH(A204,Checklist!$A$8:$A$237,0))</f>
        <v>Incidenti e quasi incidenti</v>
      </c>
      <c r="C204" s="30" t="str">
        <f>INDEX(Checklist!$I$8:$I$237,MATCH(A204,Checklist!$A$8:$A$237,0))</f>
        <v>DA COMPILARE</v>
      </c>
      <c r="D204" s="30" t="str">
        <f>INDEX(Checklist!$D$8:$D$237,MATCH(A204,Checklist!$A$8:$A$237,0))</f>
        <v>Gestione</v>
      </c>
      <c r="E204" s="30" t="str">
        <f>IF(OR(C204="NC",C204="NV"),INDEX(Catalogo!$H$8:$H$237,MATCH(A204,Catalogo!$A$8:$A$237,0)),"")</f>
        <v/>
      </c>
      <c r="F204" s="38"/>
      <c r="G204" s="38"/>
      <c r="H204" s="39"/>
      <c r="I204" s="39"/>
      <c r="J204" s="38"/>
      <c r="K204" s="38"/>
      <c r="L204" s="38"/>
      <c r="M204" s="39"/>
      <c r="N204" s="38"/>
      <c r="O204" s="30" t="str">
        <f>IF(NOT(OR(C204="NC",C204="NV")),IF(COUNTA(F204:N204)=0,"NON RICHIESTA","VERIFICARE COLLEGAMENTO"),IF(J204="Chiusa",IF(AND(F204&lt;&gt;"",G204&lt;&gt;"",ISNUMBER(H204),ISNUMBER(I204),K204&lt;&gt;"",L204&lt;&gt;"",ISNUMBER(M204),N204="C",H204&gt;0,I204&gt;=H204,M204&gt;=H204,M204&gt;=INDEX(Checklist!$G$8:$G$237,MATCH(A204,Checklist!$A$8:$A$237,0)),H204&lt;=Anagrafica!$K$8,M204&lt;=Anagrafica!$K$8),"CHIUSA VERIFICATA","CHIUSURA INCOMPLETA"),IF(OR(F204="",G204="",H204="",I204="",J204=""),"DA COMPLETARE",IF(OR(NOT(ISNUMBER(H204)),NOT(ISNUMBER(I204)),H204&lt;=0,I204&lt;H204,H204&gt;Anagrafica!$K$8),"DATI NON VALIDI","APERTA"))))</f>
        <v>NON RICHIESTA</v>
      </c>
      <c r="P204" s="30" t="str">
        <f>IF(NOT(OR(C204="NC",C204="NV")),"",IF(O204="CHIUSA VERIFICATA","CHIUSA",IF(I204="","TERMINE MANCANTE",IF(NOT(ISNUMBER(I204)),"DATA NON VALIDA",IF(I204&lt;Anagrafica!$K$8,"SCADUTA",IF(I204=Anagrafica!$K$8,"SCADENZA OGGI",IF(I204-Anagrafica!$K$8&lt;=Anagrafica!$K$11,"IN SCADENZA","PIANIFICATA")))))))</f>
        <v/>
      </c>
      <c r="Q204" s="57" t="str">
        <f>IF(AND(OR(C204="NC",C204="NV"),ISNUMBER(I204),O204&lt;&gt;"CHIUSA VERIFICATA"),I204-Anagrafica!$K$8,"")</f>
        <v/>
      </c>
      <c r="R204" s="1"/>
    </row>
    <row r="205" spans="1:18" ht="79.95" customHeight="1">
      <c r="A205" s="49" t="s">
        <v>649</v>
      </c>
      <c r="B205" s="30" t="str">
        <f>INDEX(Checklist!$B$8:$B$237,MATCH(A205,Checklist!$A$8:$A$237,0))</f>
        <v>Emergenze ed esercitazioni</v>
      </c>
      <c r="C205" s="30" t="str">
        <f>INDEX(Checklist!$I$8:$I$237,MATCH(A205,Checklist!$A$8:$A$237,0))</f>
        <v>DA COMPILARE</v>
      </c>
      <c r="D205" s="30" t="str">
        <f>INDEX(Checklist!$D$8:$D$237,MATCH(A205,Checklist!$A$8:$A$237,0))</f>
        <v>Sicurezza</v>
      </c>
      <c r="E205" s="30" t="str">
        <f>IF(OR(C205="NC",C205="NV"),INDEX(Catalogo!$H$8:$H$237,MATCH(A205,Catalogo!$A$8:$A$237,0)),"")</f>
        <v/>
      </c>
      <c r="F205" s="38"/>
      <c r="G205" s="38"/>
      <c r="H205" s="39"/>
      <c r="I205" s="39"/>
      <c r="J205" s="38"/>
      <c r="K205" s="38"/>
      <c r="L205" s="38"/>
      <c r="M205" s="39"/>
      <c r="N205" s="38"/>
      <c r="O205" s="30" t="str">
        <f>IF(NOT(OR(C205="NC",C205="NV")),IF(COUNTA(F205:N205)=0,"NON RICHIESTA","VERIFICARE COLLEGAMENTO"),IF(J205="Chiusa",IF(AND(F205&lt;&gt;"",G205&lt;&gt;"",ISNUMBER(H205),ISNUMBER(I205),K205&lt;&gt;"",L205&lt;&gt;"",ISNUMBER(M205),N205="C",H205&gt;0,I205&gt;=H205,M205&gt;=H205,M205&gt;=INDEX(Checklist!$G$8:$G$237,MATCH(A205,Checklist!$A$8:$A$237,0)),H205&lt;=Anagrafica!$K$8,M205&lt;=Anagrafica!$K$8),"CHIUSA VERIFICATA","CHIUSURA INCOMPLETA"),IF(OR(F205="",G205="",H205="",I205="",J205=""),"DA COMPLETARE",IF(OR(NOT(ISNUMBER(H205)),NOT(ISNUMBER(I205)),H205&lt;=0,I205&lt;H205,H205&gt;Anagrafica!$K$8),"DATI NON VALIDI","APERTA"))))</f>
        <v>NON RICHIESTA</v>
      </c>
      <c r="P205" s="30" t="str">
        <f>IF(NOT(OR(C205="NC",C205="NV")),"",IF(O205="CHIUSA VERIFICATA","CHIUSA",IF(I205="","TERMINE MANCANTE",IF(NOT(ISNUMBER(I205)),"DATA NON VALIDA",IF(I205&lt;Anagrafica!$K$8,"SCADUTA",IF(I205=Anagrafica!$K$8,"SCADENZA OGGI",IF(I205-Anagrafica!$K$8&lt;=Anagrafica!$K$11,"IN SCADENZA","PIANIFICATA")))))))</f>
        <v/>
      </c>
      <c r="Q205" s="57" t="str">
        <f>IF(AND(OR(C205="NC",C205="NV"),ISNUMBER(I205),O205&lt;&gt;"CHIUSA VERIFICATA"),I205-Anagrafica!$K$8,"")</f>
        <v/>
      </c>
      <c r="R205" s="1"/>
    </row>
    <row r="206" spans="1:18" ht="79.95" customHeight="1">
      <c r="A206" s="49" t="s">
        <v>652</v>
      </c>
      <c r="B206" s="30" t="str">
        <f>INDEX(Checklist!$B$8:$B$237,MATCH(A206,Checklist!$A$8:$A$237,0))</f>
        <v>Emergenze ed esercitazioni</v>
      </c>
      <c r="C206" s="30" t="str">
        <f>INDEX(Checklist!$I$8:$I$237,MATCH(A206,Checklist!$A$8:$A$237,0))</f>
        <v>DA COMPILARE</v>
      </c>
      <c r="D206" s="30" t="str">
        <f>INDEX(Checklist!$D$8:$D$237,MATCH(A206,Checklist!$A$8:$A$237,0))</f>
        <v>Sicurezza</v>
      </c>
      <c r="E206" s="30" t="str">
        <f>IF(OR(C206="NC",C206="NV"),INDEX(Catalogo!$H$8:$H$237,MATCH(A206,Catalogo!$A$8:$A$237,0)),"")</f>
        <v/>
      </c>
      <c r="F206" s="38"/>
      <c r="G206" s="38"/>
      <c r="H206" s="39"/>
      <c r="I206" s="39"/>
      <c r="J206" s="38"/>
      <c r="K206" s="38"/>
      <c r="L206" s="38"/>
      <c r="M206" s="39"/>
      <c r="N206" s="38"/>
      <c r="O206" s="30" t="str">
        <f>IF(NOT(OR(C206="NC",C206="NV")),IF(COUNTA(F206:N206)=0,"NON RICHIESTA","VERIFICARE COLLEGAMENTO"),IF(J206="Chiusa",IF(AND(F206&lt;&gt;"",G206&lt;&gt;"",ISNUMBER(H206),ISNUMBER(I206),K206&lt;&gt;"",L206&lt;&gt;"",ISNUMBER(M206),N206="C",H206&gt;0,I206&gt;=H206,M206&gt;=H206,M206&gt;=INDEX(Checklist!$G$8:$G$237,MATCH(A206,Checklist!$A$8:$A$237,0)),H206&lt;=Anagrafica!$K$8,M206&lt;=Anagrafica!$K$8),"CHIUSA VERIFICATA","CHIUSURA INCOMPLETA"),IF(OR(F206="",G206="",H206="",I206="",J206=""),"DA COMPLETARE",IF(OR(NOT(ISNUMBER(H206)),NOT(ISNUMBER(I206)),H206&lt;=0,I206&lt;H206,H206&gt;Anagrafica!$K$8),"DATI NON VALIDI","APERTA"))))</f>
        <v>NON RICHIESTA</v>
      </c>
      <c r="P206" s="30" t="str">
        <f>IF(NOT(OR(C206="NC",C206="NV")),"",IF(O206="CHIUSA VERIFICATA","CHIUSA",IF(I206="","TERMINE MANCANTE",IF(NOT(ISNUMBER(I206)),"DATA NON VALIDA",IF(I206&lt;Anagrafica!$K$8,"SCADUTA",IF(I206=Anagrafica!$K$8,"SCADENZA OGGI",IF(I206-Anagrafica!$K$8&lt;=Anagrafica!$K$11,"IN SCADENZA","PIANIFICATA")))))))</f>
        <v/>
      </c>
      <c r="Q206" s="57" t="str">
        <f>IF(AND(OR(C206="NC",C206="NV"),ISNUMBER(I206),O206&lt;&gt;"CHIUSA VERIFICATA"),I206-Anagrafica!$K$8,"")</f>
        <v/>
      </c>
      <c r="R206" s="1"/>
    </row>
    <row r="207" spans="1:18" ht="79.95" customHeight="1">
      <c r="A207" s="49" t="s">
        <v>654</v>
      </c>
      <c r="B207" s="30" t="str">
        <f>INDEX(Checklist!$B$8:$B$237,MATCH(A207,Checklist!$A$8:$A$237,0))</f>
        <v>Emergenze ed esercitazioni</v>
      </c>
      <c r="C207" s="30" t="str">
        <f>INDEX(Checklist!$I$8:$I$237,MATCH(A207,Checklist!$A$8:$A$237,0))</f>
        <v>DA COMPILARE</v>
      </c>
      <c r="D207" s="30" t="str">
        <f>INDEX(Checklist!$D$8:$D$237,MATCH(A207,Checklist!$A$8:$A$237,0))</f>
        <v>Sicurezza</v>
      </c>
      <c r="E207" s="30" t="str">
        <f>IF(OR(C207="NC",C207="NV"),INDEX(Catalogo!$H$8:$H$237,MATCH(A207,Catalogo!$A$8:$A$237,0)),"")</f>
        <v/>
      </c>
      <c r="F207" s="38"/>
      <c r="G207" s="38"/>
      <c r="H207" s="39"/>
      <c r="I207" s="39"/>
      <c r="J207" s="38"/>
      <c r="K207" s="38"/>
      <c r="L207" s="38"/>
      <c r="M207" s="39"/>
      <c r="N207" s="38"/>
      <c r="O207" s="30" t="str">
        <f>IF(NOT(OR(C207="NC",C207="NV")),IF(COUNTA(F207:N207)=0,"NON RICHIESTA","VERIFICARE COLLEGAMENTO"),IF(J207="Chiusa",IF(AND(F207&lt;&gt;"",G207&lt;&gt;"",ISNUMBER(H207),ISNUMBER(I207),K207&lt;&gt;"",L207&lt;&gt;"",ISNUMBER(M207),N207="C",H207&gt;0,I207&gt;=H207,M207&gt;=H207,M207&gt;=INDEX(Checklist!$G$8:$G$237,MATCH(A207,Checklist!$A$8:$A$237,0)),H207&lt;=Anagrafica!$K$8,M207&lt;=Anagrafica!$K$8),"CHIUSA VERIFICATA","CHIUSURA INCOMPLETA"),IF(OR(F207="",G207="",H207="",I207="",J207=""),"DA COMPLETARE",IF(OR(NOT(ISNUMBER(H207)),NOT(ISNUMBER(I207)),H207&lt;=0,I207&lt;H207,H207&gt;Anagrafica!$K$8),"DATI NON VALIDI","APERTA"))))</f>
        <v>NON RICHIESTA</v>
      </c>
      <c r="P207" s="30" t="str">
        <f>IF(NOT(OR(C207="NC",C207="NV")),"",IF(O207="CHIUSA VERIFICATA","CHIUSA",IF(I207="","TERMINE MANCANTE",IF(NOT(ISNUMBER(I207)),"DATA NON VALIDA",IF(I207&lt;Anagrafica!$K$8,"SCADUTA",IF(I207=Anagrafica!$K$8,"SCADENZA OGGI",IF(I207-Anagrafica!$K$8&lt;=Anagrafica!$K$11,"IN SCADENZA","PIANIFICATA")))))))</f>
        <v/>
      </c>
      <c r="Q207" s="57" t="str">
        <f>IF(AND(OR(C207="NC",C207="NV"),ISNUMBER(I207),O207&lt;&gt;"CHIUSA VERIFICATA"),I207-Anagrafica!$K$8,"")</f>
        <v/>
      </c>
      <c r="R207" s="1"/>
    </row>
    <row r="208" spans="1:18" ht="79.95" customHeight="1">
      <c r="A208" s="49" t="s">
        <v>656</v>
      </c>
      <c r="B208" s="30" t="str">
        <f>INDEX(Checklist!$B$8:$B$237,MATCH(A208,Checklist!$A$8:$A$237,0))</f>
        <v>Emergenze ed esercitazioni</v>
      </c>
      <c r="C208" s="30" t="str">
        <f>INDEX(Checklist!$I$8:$I$237,MATCH(A208,Checklist!$A$8:$A$237,0))</f>
        <v>DA COMPILARE</v>
      </c>
      <c r="D208" s="30" t="str">
        <f>INDEX(Checklist!$D$8:$D$237,MATCH(A208,Checklist!$A$8:$A$237,0))</f>
        <v>Sicurezza</v>
      </c>
      <c r="E208" s="30" t="str">
        <f>IF(OR(C208="NC",C208="NV"),INDEX(Catalogo!$H$8:$H$237,MATCH(A208,Catalogo!$A$8:$A$237,0)),"")</f>
        <v/>
      </c>
      <c r="F208" s="38"/>
      <c r="G208" s="38"/>
      <c r="H208" s="39"/>
      <c r="I208" s="39"/>
      <c r="J208" s="38"/>
      <c r="K208" s="38"/>
      <c r="L208" s="38"/>
      <c r="M208" s="39"/>
      <c r="N208" s="38"/>
      <c r="O208" s="30" t="str">
        <f>IF(NOT(OR(C208="NC",C208="NV")),IF(COUNTA(F208:N208)=0,"NON RICHIESTA","VERIFICARE COLLEGAMENTO"),IF(J208="Chiusa",IF(AND(F208&lt;&gt;"",G208&lt;&gt;"",ISNUMBER(H208),ISNUMBER(I208),K208&lt;&gt;"",L208&lt;&gt;"",ISNUMBER(M208),N208="C",H208&gt;0,I208&gt;=H208,M208&gt;=H208,M208&gt;=INDEX(Checklist!$G$8:$G$237,MATCH(A208,Checklist!$A$8:$A$237,0)),H208&lt;=Anagrafica!$K$8,M208&lt;=Anagrafica!$K$8),"CHIUSA VERIFICATA","CHIUSURA INCOMPLETA"),IF(OR(F208="",G208="",H208="",I208="",J208=""),"DA COMPLETARE",IF(OR(NOT(ISNUMBER(H208)),NOT(ISNUMBER(I208)),H208&lt;=0,I208&lt;H208,H208&gt;Anagrafica!$K$8),"DATI NON VALIDI","APERTA"))))</f>
        <v>NON RICHIESTA</v>
      </c>
      <c r="P208" s="30" t="str">
        <f>IF(NOT(OR(C208="NC",C208="NV")),"",IF(O208="CHIUSA VERIFICATA","CHIUSA",IF(I208="","TERMINE MANCANTE",IF(NOT(ISNUMBER(I208)),"DATA NON VALIDA",IF(I208&lt;Anagrafica!$K$8,"SCADUTA",IF(I208=Anagrafica!$K$8,"SCADENZA OGGI",IF(I208-Anagrafica!$K$8&lt;=Anagrafica!$K$11,"IN SCADENZA","PIANIFICATA")))))))</f>
        <v/>
      </c>
      <c r="Q208" s="57" t="str">
        <f>IF(AND(OR(C208="NC",C208="NV"),ISNUMBER(I208),O208&lt;&gt;"CHIUSA VERIFICATA"),I208-Anagrafica!$K$8,"")</f>
        <v/>
      </c>
      <c r="R208" s="1"/>
    </row>
    <row r="209" spans="1:18" ht="79.95" customHeight="1">
      <c r="A209" s="49" t="s">
        <v>658</v>
      </c>
      <c r="B209" s="30" t="str">
        <f>INDEX(Checklist!$B$8:$B$237,MATCH(A209,Checklist!$A$8:$A$237,0))</f>
        <v>Emergenze ed esercitazioni</v>
      </c>
      <c r="C209" s="30" t="str">
        <f>INDEX(Checklist!$I$8:$I$237,MATCH(A209,Checklist!$A$8:$A$237,0))</f>
        <v>DA COMPILARE</v>
      </c>
      <c r="D209" s="30" t="str">
        <f>INDEX(Checklist!$D$8:$D$237,MATCH(A209,Checklist!$A$8:$A$237,0))</f>
        <v>Sicurezza</v>
      </c>
      <c r="E209" s="30" t="str">
        <f>IF(OR(C209="NC",C209="NV"),INDEX(Catalogo!$H$8:$H$237,MATCH(A209,Catalogo!$A$8:$A$237,0)),"")</f>
        <v/>
      </c>
      <c r="F209" s="38"/>
      <c r="G209" s="38"/>
      <c r="H209" s="39"/>
      <c r="I209" s="39"/>
      <c r="J209" s="38"/>
      <c r="K209" s="38"/>
      <c r="L209" s="38"/>
      <c r="M209" s="39"/>
      <c r="N209" s="38"/>
      <c r="O209" s="30" t="str">
        <f>IF(NOT(OR(C209="NC",C209="NV")),IF(COUNTA(F209:N209)=0,"NON RICHIESTA","VERIFICARE COLLEGAMENTO"),IF(J209="Chiusa",IF(AND(F209&lt;&gt;"",G209&lt;&gt;"",ISNUMBER(H209),ISNUMBER(I209),K209&lt;&gt;"",L209&lt;&gt;"",ISNUMBER(M209),N209="C",H209&gt;0,I209&gt;=H209,M209&gt;=H209,M209&gt;=INDEX(Checklist!$G$8:$G$237,MATCH(A209,Checklist!$A$8:$A$237,0)),H209&lt;=Anagrafica!$K$8,M209&lt;=Anagrafica!$K$8),"CHIUSA VERIFICATA","CHIUSURA INCOMPLETA"),IF(OR(F209="",G209="",H209="",I209="",J209=""),"DA COMPLETARE",IF(OR(NOT(ISNUMBER(H209)),NOT(ISNUMBER(I209)),H209&lt;=0,I209&lt;H209,H209&gt;Anagrafica!$K$8),"DATI NON VALIDI","APERTA"))))</f>
        <v>NON RICHIESTA</v>
      </c>
      <c r="P209" s="30" t="str">
        <f>IF(NOT(OR(C209="NC",C209="NV")),"",IF(O209="CHIUSA VERIFICATA","CHIUSA",IF(I209="","TERMINE MANCANTE",IF(NOT(ISNUMBER(I209)),"DATA NON VALIDA",IF(I209&lt;Anagrafica!$K$8,"SCADUTA",IF(I209=Anagrafica!$K$8,"SCADENZA OGGI",IF(I209-Anagrafica!$K$8&lt;=Anagrafica!$K$11,"IN SCADENZA","PIANIFICATA")))))))</f>
        <v/>
      </c>
      <c r="Q209" s="57" t="str">
        <f>IF(AND(OR(C209="NC",C209="NV"),ISNUMBER(I209),O209&lt;&gt;"CHIUSA VERIFICATA"),I209-Anagrafica!$K$8,"")</f>
        <v/>
      </c>
      <c r="R209" s="1"/>
    </row>
    <row r="210" spans="1:18" ht="79.95" customHeight="1">
      <c r="A210" s="49" t="s">
        <v>660</v>
      </c>
      <c r="B210" s="30" t="str">
        <f>INDEX(Checklist!$B$8:$B$237,MATCH(A210,Checklist!$A$8:$A$237,0))</f>
        <v>Emergenze ed esercitazioni</v>
      </c>
      <c r="C210" s="30" t="str">
        <f>INDEX(Checklist!$I$8:$I$237,MATCH(A210,Checklist!$A$8:$A$237,0))</f>
        <v>DA COMPILARE</v>
      </c>
      <c r="D210" s="30" t="str">
        <f>INDEX(Checklist!$D$8:$D$237,MATCH(A210,Checklist!$A$8:$A$237,0))</f>
        <v>Sicurezza</v>
      </c>
      <c r="E210" s="30" t="str">
        <f>IF(OR(C210="NC",C210="NV"),INDEX(Catalogo!$H$8:$H$237,MATCH(A210,Catalogo!$A$8:$A$237,0)),"")</f>
        <v/>
      </c>
      <c r="F210" s="38"/>
      <c r="G210" s="38"/>
      <c r="H210" s="39"/>
      <c r="I210" s="39"/>
      <c r="J210" s="38"/>
      <c r="K210" s="38"/>
      <c r="L210" s="38"/>
      <c r="M210" s="39"/>
      <c r="N210" s="38"/>
      <c r="O210" s="30" t="str">
        <f>IF(NOT(OR(C210="NC",C210="NV")),IF(COUNTA(F210:N210)=0,"NON RICHIESTA","VERIFICARE COLLEGAMENTO"),IF(J210="Chiusa",IF(AND(F210&lt;&gt;"",G210&lt;&gt;"",ISNUMBER(H210),ISNUMBER(I210),K210&lt;&gt;"",L210&lt;&gt;"",ISNUMBER(M210),N210="C",H210&gt;0,I210&gt;=H210,M210&gt;=H210,M210&gt;=INDEX(Checklist!$G$8:$G$237,MATCH(A210,Checklist!$A$8:$A$237,0)),H210&lt;=Anagrafica!$K$8,M210&lt;=Anagrafica!$K$8),"CHIUSA VERIFICATA","CHIUSURA INCOMPLETA"),IF(OR(F210="",G210="",H210="",I210="",J210=""),"DA COMPLETARE",IF(OR(NOT(ISNUMBER(H210)),NOT(ISNUMBER(I210)),H210&lt;=0,I210&lt;H210,H210&gt;Anagrafica!$K$8),"DATI NON VALIDI","APERTA"))))</f>
        <v>NON RICHIESTA</v>
      </c>
      <c r="P210" s="30" t="str">
        <f>IF(NOT(OR(C210="NC",C210="NV")),"",IF(O210="CHIUSA VERIFICATA","CHIUSA",IF(I210="","TERMINE MANCANTE",IF(NOT(ISNUMBER(I210)),"DATA NON VALIDA",IF(I210&lt;Anagrafica!$K$8,"SCADUTA",IF(I210=Anagrafica!$K$8,"SCADENZA OGGI",IF(I210-Anagrafica!$K$8&lt;=Anagrafica!$K$11,"IN SCADENZA","PIANIFICATA")))))))</f>
        <v/>
      </c>
      <c r="Q210" s="57" t="str">
        <f>IF(AND(OR(C210="NC",C210="NV"),ISNUMBER(I210),O210&lt;&gt;"CHIUSA VERIFICATA"),I210-Anagrafica!$K$8,"")</f>
        <v/>
      </c>
      <c r="R210" s="1"/>
    </row>
    <row r="211" spans="1:18" ht="79.95" customHeight="1">
      <c r="A211" s="49" t="s">
        <v>662</v>
      </c>
      <c r="B211" s="30" t="str">
        <f>INDEX(Checklist!$B$8:$B$237,MATCH(A211,Checklist!$A$8:$A$237,0))</f>
        <v>Emergenze ed esercitazioni</v>
      </c>
      <c r="C211" s="30" t="str">
        <f>INDEX(Checklist!$I$8:$I$237,MATCH(A211,Checklist!$A$8:$A$237,0))</f>
        <v>DA COMPILARE</v>
      </c>
      <c r="D211" s="30" t="str">
        <f>INDEX(Checklist!$D$8:$D$237,MATCH(A211,Checklist!$A$8:$A$237,0))</f>
        <v>Sicurezza</v>
      </c>
      <c r="E211" s="30" t="str">
        <f>IF(OR(C211="NC",C211="NV"),INDEX(Catalogo!$H$8:$H$237,MATCH(A211,Catalogo!$A$8:$A$237,0)),"")</f>
        <v/>
      </c>
      <c r="F211" s="38"/>
      <c r="G211" s="38"/>
      <c r="H211" s="39"/>
      <c r="I211" s="39"/>
      <c r="J211" s="38"/>
      <c r="K211" s="38"/>
      <c r="L211" s="38"/>
      <c r="M211" s="39"/>
      <c r="N211" s="38"/>
      <c r="O211" s="30" t="str">
        <f>IF(NOT(OR(C211="NC",C211="NV")),IF(COUNTA(F211:N211)=0,"NON RICHIESTA","VERIFICARE COLLEGAMENTO"),IF(J211="Chiusa",IF(AND(F211&lt;&gt;"",G211&lt;&gt;"",ISNUMBER(H211),ISNUMBER(I211),K211&lt;&gt;"",L211&lt;&gt;"",ISNUMBER(M211),N211="C",H211&gt;0,I211&gt;=H211,M211&gt;=H211,M211&gt;=INDEX(Checklist!$G$8:$G$237,MATCH(A211,Checklist!$A$8:$A$237,0)),H211&lt;=Anagrafica!$K$8,M211&lt;=Anagrafica!$K$8),"CHIUSA VERIFICATA","CHIUSURA INCOMPLETA"),IF(OR(F211="",G211="",H211="",I211="",J211=""),"DA COMPLETARE",IF(OR(NOT(ISNUMBER(H211)),NOT(ISNUMBER(I211)),H211&lt;=0,I211&lt;H211,H211&gt;Anagrafica!$K$8),"DATI NON VALIDI","APERTA"))))</f>
        <v>NON RICHIESTA</v>
      </c>
      <c r="P211" s="30" t="str">
        <f>IF(NOT(OR(C211="NC",C211="NV")),"",IF(O211="CHIUSA VERIFICATA","CHIUSA",IF(I211="","TERMINE MANCANTE",IF(NOT(ISNUMBER(I211)),"DATA NON VALIDA",IF(I211&lt;Anagrafica!$K$8,"SCADUTA",IF(I211=Anagrafica!$K$8,"SCADENZA OGGI",IF(I211-Anagrafica!$K$8&lt;=Anagrafica!$K$11,"IN SCADENZA","PIANIFICATA")))))))</f>
        <v/>
      </c>
      <c r="Q211" s="57" t="str">
        <f>IF(AND(OR(C211="NC",C211="NV"),ISNUMBER(I211),O211&lt;&gt;"CHIUSA VERIFICATA"),I211-Anagrafica!$K$8,"")</f>
        <v/>
      </c>
      <c r="R211" s="1"/>
    </row>
    <row r="212" spans="1:18" ht="79.95" customHeight="1">
      <c r="A212" s="49" t="s">
        <v>665</v>
      </c>
      <c r="B212" s="30" t="str">
        <f>INDEX(Checklist!$B$8:$B$237,MATCH(A212,Checklist!$A$8:$A$237,0))</f>
        <v>Emergenze ed esercitazioni</v>
      </c>
      <c r="C212" s="30" t="str">
        <f>INDEX(Checklist!$I$8:$I$237,MATCH(A212,Checklist!$A$8:$A$237,0))</f>
        <v>DA COMPILARE</v>
      </c>
      <c r="D212" s="30" t="str">
        <f>INDEX(Checklist!$D$8:$D$237,MATCH(A212,Checklist!$A$8:$A$237,0))</f>
        <v>Sicurezza</v>
      </c>
      <c r="E212" s="30" t="str">
        <f>IF(OR(C212="NC",C212="NV"),INDEX(Catalogo!$H$8:$H$237,MATCH(A212,Catalogo!$A$8:$A$237,0)),"")</f>
        <v/>
      </c>
      <c r="F212" s="38"/>
      <c r="G212" s="38"/>
      <c r="H212" s="39"/>
      <c r="I212" s="39"/>
      <c r="J212" s="38"/>
      <c r="K212" s="38"/>
      <c r="L212" s="38"/>
      <c r="M212" s="39"/>
      <c r="N212" s="38"/>
      <c r="O212" s="30" t="str">
        <f>IF(NOT(OR(C212="NC",C212="NV")),IF(COUNTA(F212:N212)=0,"NON RICHIESTA","VERIFICARE COLLEGAMENTO"),IF(J212="Chiusa",IF(AND(F212&lt;&gt;"",G212&lt;&gt;"",ISNUMBER(H212),ISNUMBER(I212),K212&lt;&gt;"",L212&lt;&gt;"",ISNUMBER(M212),N212="C",H212&gt;0,I212&gt;=H212,M212&gt;=H212,M212&gt;=INDEX(Checklist!$G$8:$G$237,MATCH(A212,Checklist!$A$8:$A$237,0)),H212&lt;=Anagrafica!$K$8,M212&lt;=Anagrafica!$K$8),"CHIUSA VERIFICATA","CHIUSURA INCOMPLETA"),IF(OR(F212="",G212="",H212="",I212="",J212=""),"DA COMPLETARE",IF(OR(NOT(ISNUMBER(H212)),NOT(ISNUMBER(I212)),H212&lt;=0,I212&lt;H212,H212&gt;Anagrafica!$K$8),"DATI NON VALIDI","APERTA"))))</f>
        <v>NON RICHIESTA</v>
      </c>
      <c r="P212" s="30" t="str">
        <f>IF(NOT(OR(C212="NC",C212="NV")),"",IF(O212="CHIUSA VERIFICATA","CHIUSA",IF(I212="","TERMINE MANCANTE",IF(NOT(ISNUMBER(I212)),"DATA NON VALIDA",IF(I212&lt;Anagrafica!$K$8,"SCADUTA",IF(I212=Anagrafica!$K$8,"SCADENZA OGGI",IF(I212-Anagrafica!$K$8&lt;=Anagrafica!$K$11,"IN SCADENZA","PIANIFICATA")))))))</f>
        <v/>
      </c>
      <c r="Q212" s="57" t="str">
        <f>IF(AND(OR(C212="NC",C212="NV"),ISNUMBER(I212),O212&lt;&gt;"CHIUSA VERIFICATA"),I212-Anagrafica!$K$8,"")</f>
        <v/>
      </c>
      <c r="R212" s="1"/>
    </row>
    <row r="213" spans="1:18" ht="79.95" customHeight="1">
      <c r="A213" s="49" t="s">
        <v>667</v>
      </c>
      <c r="B213" s="30" t="str">
        <f>INDEX(Checklist!$B$8:$B$237,MATCH(A213,Checklist!$A$8:$A$237,0))</f>
        <v>Emergenze ed esercitazioni</v>
      </c>
      <c r="C213" s="30" t="str">
        <f>INDEX(Checklist!$I$8:$I$237,MATCH(A213,Checklist!$A$8:$A$237,0))</f>
        <v>DA COMPILARE</v>
      </c>
      <c r="D213" s="30" t="str">
        <f>INDEX(Checklist!$D$8:$D$237,MATCH(A213,Checklist!$A$8:$A$237,0))</f>
        <v>Sicurezza</v>
      </c>
      <c r="E213" s="30" t="str">
        <f>IF(OR(C213="NC",C213="NV"),INDEX(Catalogo!$H$8:$H$237,MATCH(A213,Catalogo!$A$8:$A$237,0)),"")</f>
        <v/>
      </c>
      <c r="F213" s="38"/>
      <c r="G213" s="38"/>
      <c r="H213" s="39"/>
      <c r="I213" s="39"/>
      <c r="J213" s="38"/>
      <c r="K213" s="38"/>
      <c r="L213" s="38"/>
      <c r="M213" s="39"/>
      <c r="N213" s="38"/>
      <c r="O213" s="30" t="str">
        <f>IF(NOT(OR(C213="NC",C213="NV")),IF(COUNTA(F213:N213)=0,"NON RICHIESTA","VERIFICARE COLLEGAMENTO"),IF(J213="Chiusa",IF(AND(F213&lt;&gt;"",G213&lt;&gt;"",ISNUMBER(H213),ISNUMBER(I213),K213&lt;&gt;"",L213&lt;&gt;"",ISNUMBER(M213),N213="C",H213&gt;0,I213&gt;=H213,M213&gt;=H213,M213&gt;=INDEX(Checklist!$G$8:$G$237,MATCH(A213,Checklist!$A$8:$A$237,0)),H213&lt;=Anagrafica!$K$8,M213&lt;=Anagrafica!$K$8),"CHIUSA VERIFICATA","CHIUSURA INCOMPLETA"),IF(OR(F213="",G213="",H213="",I213="",J213=""),"DA COMPLETARE",IF(OR(NOT(ISNUMBER(H213)),NOT(ISNUMBER(I213)),H213&lt;=0,I213&lt;H213,H213&gt;Anagrafica!$K$8),"DATI NON VALIDI","APERTA"))))</f>
        <v>NON RICHIESTA</v>
      </c>
      <c r="P213" s="30" t="str">
        <f>IF(NOT(OR(C213="NC",C213="NV")),"",IF(O213="CHIUSA VERIFICATA","CHIUSA",IF(I213="","TERMINE MANCANTE",IF(NOT(ISNUMBER(I213)),"DATA NON VALIDA",IF(I213&lt;Anagrafica!$K$8,"SCADUTA",IF(I213=Anagrafica!$K$8,"SCADENZA OGGI",IF(I213-Anagrafica!$K$8&lt;=Anagrafica!$K$11,"IN SCADENZA","PIANIFICATA")))))))</f>
        <v/>
      </c>
      <c r="Q213" s="57" t="str">
        <f>IF(AND(OR(C213="NC",C213="NV"),ISNUMBER(I213),O213&lt;&gt;"CHIUSA VERIFICATA"),I213-Anagrafica!$K$8,"")</f>
        <v/>
      </c>
      <c r="R213" s="1"/>
    </row>
    <row r="214" spans="1:18" ht="79.95" customHeight="1">
      <c r="A214" s="49" t="s">
        <v>669</v>
      </c>
      <c r="B214" s="30" t="str">
        <f>INDEX(Checklist!$B$8:$B$237,MATCH(A214,Checklist!$A$8:$A$237,0))</f>
        <v>Emergenze ed esercitazioni</v>
      </c>
      <c r="C214" s="30" t="str">
        <f>INDEX(Checklist!$I$8:$I$237,MATCH(A214,Checklist!$A$8:$A$237,0))</f>
        <v>DA COMPILARE</v>
      </c>
      <c r="D214" s="30" t="str">
        <f>INDEX(Checklist!$D$8:$D$237,MATCH(A214,Checklist!$A$8:$A$237,0))</f>
        <v>Sicurezza</v>
      </c>
      <c r="E214" s="30" t="str">
        <f>IF(OR(C214="NC",C214="NV"),INDEX(Catalogo!$H$8:$H$237,MATCH(A214,Catalogo!$A$8:$A$237,0)),"")</f>
        <v/>
      </c>
      <c r="F214" s="38"/>
      <c r="G214" s="38"/>
      <c r="H214" s="39"/>
      <c r="I214" s="39"/>
      <c r="J214" s="38"/>
      <c r="K214" s="38"/>
      <c r="L214" s="38"/>
      <c r="M214" s="39"/>
      <c r="N214" s="38"/>
      <c r="O214" s="30" t="str">
        <f>IF(NOT(OR(C214="NC",C214="NV")),IF(COUNTA(F214:N214)=0,"NON RICHIESTA","VERIFICARE COLLEGAMENTO"),IF(J214="Chiusa",IF(AND(F214&lt;&gt;"",G214&lt;&gt;"",ISNUMBER(H214),ISNUMBER(I214),K214&lt;&gt;"",L214&lt;&gt;"",ISNUMBER(M214),N214="C",H214&gt;0,I214&gt;=H214,M214&gt;=H214,M214&gt;=INDEX(Checklist!$G$8:$G$237,MATCH(A214,Checklist!$A$8:$A$237,0)),H214&lt;=Anagrafica!$K$8,M214&lt;=Anagrafica!$K$8),"CHIUSA VERIFICATA","CHIUSURA INCOMPLETA"),IF(OR(F214="",G214="",H214="",I214="",J214=""),"DA COMPLETARE",IF(OR(NOT(ISNUMBER(H214)),NOT(ISNUMBER(I214)),H214&lt;=0,I214&lt;H214,H214&gt;Anagrafica!$K$8),"DATI NON VALIDI","APERTA"))))</f>
        <v>NON RICHIESTA</v>
      </c>
      <c r="P214" s="30" t="str">
        <f>IF(NOT(OR(C214="NC",C214="NV")),"",IF(O214="CHIUSA VERIFICATA","CHIUSA",IF(I214="","TERMINE MANCANTE",IF(NOT(ISNUMBER(I214)),"DATA NON VALIDA",IF(I214&lt;Anagrafica!$K$8,"SCADUTA",IF(I214=Anagrafica!$K$8,"SCADENZA OGGI",IF(I214-Anagrafica!$K$8&lt;=Anagrafica!$K$11,"IN SCADENZA","PIANIFICATA")))))))</f>
        <v/>
      </c>
      <c r="Q214" s="57" t="str">
        <f>IF(AND(OR(C214="NC",C214="NV"),ISNUMBER(I214),O214&lt;&gt;"CHIUSA VERIFICATA"),I214-Anagrafica!$K$8,"")</f>
        <v/>
      </c>
      <c r="R214" s="1"/>
    </row>
    <row r="215" spans="1:18" ht="79.95" customHeight="1">
      <c r="A215" s="49" t="s">
        <v>671</v>
      </c>
      <c r="B215" s="30" t="str">
        <f>INDEX(Checklist!$B$8:$B$237,MATCH(A215,Checklist!$A$8:$A$237,0))</f>
        <v>Audit ed efficacia</v>
      </c>
      <c r="C215" s="30" t="str">
        <f>INDEX(Checklist!$I$8:$I$237,MATCH(A215,Checklist!$A$8:$A$237,0))</f>
        <v>DA COMPILARE</v>
      </c>
      <c r="D215" s="30" t="str">
        <f>INDEX(Checklist!$D$8:$D$237,MATCH(A215,Checklist!$A$8:$A$237,0))</f>
        <v>Sicurezza</v>
      </c>
      <c r="E215" s="30" t="str">
        <f>IF(OR(C215="NC",C215="NV"),INDEX(Catalogo!$H$8:$H$237,MATCH(A215,Catalogo!$A$8:$A$237,0)),"")</f>
        <v/>
      </c>
      <c r="F215" s="38"/>
      <c r="G215" s="38"/>
      <c r="H215" s="39"/>
      <c r="I215" s="39"/>
      <c r="J215" s="38"/>
      <c r="K215" s="38"/>
      <c r="L215" s="38"/>
      <c r="M215" s="39"/>
      <c r="N215" s="38"/>
      <c r="O215" s="30" t="str">
        <f>IF(NOT(OR(C215="NC",C215="NV")),IF(COUNTA(F215:N215)=0,"NON RICHIESTA","VERIFICARE COLLEGAMENTO"),IF(J215="Chiusa",IF(AND(F215&lt;&gt;"",G215&lt;&gt;"",ISNUMBER(H215),ISNUMBER(I215),K215&lt;&gt;"",L215&lt;&gt;"",ISNUMBER(M215),N215="C",H215&gt;0,I215&gt;=H215,M215&gt;=H215,M215&gt;=INDEX(Checklist!$G$8:$G$237,MATCH(A215,Checklist!$A$8:$A$237,0)),H215&lt;=Anagrafica!$K$8,M215&lt;=Anagrafica!$K$8),"CHIUSA VERIFICATA","CHIUSURA INCOMPLETA"),IF(OR(F215="",G215="",H215="",I215="",J215=""),"DA COMPLETARE",IF(OR(NOT(ISNUMBER(H215)),NOT(ISNUMBER(I215)),H215&lt;=0,I215&lt;H215,H215&gt;Anagrafica!$K$8),"DATI NON VALIDI","APERTA"))))</f>
        <v>NON RICHIESTA</v>
      </c>
      <c r="P215" s="30" t="str">
        <f>IF(NOT(OR(C215="NC",C215="NV")),"",IF(O215="CHIUSA VERIFICATA","CHIUSA",IF(I215="","TERMINE MANCANTE",IF(NOT(ISNUMBER(I215)),"DATA NON VALIDA",IF(I215&lt;Anagrafica!$K$8,"SCADUTA",IF(I215=Anagrafica!$K$8,"SCADENZA OGGI",IF(I215-Anagrafica!$K$8&lt;=Anagrafica!$K$11,"IN SCADENZA","PIANIFICATA")))))))</f>
        <v/>
      </c>
      <c r="Q215" s="57" t="str">
        <f>IF(AND(OR(C215="NC",C215="NV"),ISNUMBER(I215),O215&lt;&gt;"CHIUSA VERIFICATA"),I215-Anagrafica!$K$8,"")</f>
        <v/>
      </c>
      <c r="R215" s="1"/>
    </row>
    <row r="216" spans="1:18" ht="79.95" customHeight="1">
      <c r="A216" s="49" t="s">
        <v>674</v>
      </c>
      <c r="B216" s="30" t="str">
        <f>INDEX(Checklist!$B$8:$B$237,MATCH(A216,Checklist!$A$8:$A$237,0))</f>
        <v>Audit ed efficacia</v>
      </c>
      <c r="C216" s="30" t="str">
        <f>INDEX(Checklist!$I$8:$I$237,MATCH(A216,Checklist!$A$8:$A$237,0))</f>
        <v>DA COMPILARE</v>
      </c>
      <c r="D216" s="30" t="str">
        <f>INDEX(Checklist!$D$8:$D$237,MATCH(A216,Checklist!$A$8:$A$237,0))</f>
        <v>Sicurezza</v>
      </c>
      <c r="E216" s="30" t="str">
        <f>IF(OR(C216="NC",C216="NV"),INDEX(Catalogo!$H$8:$H$237,MATCH(A216,Catalogo!$A$8:$A$237,0)),"")</f>
        <v/>
      </c>
      <c r="F216" s="38"/>
      <c r="G216" s="38"/>
      <c r="H216" s="39"/>
      <c r="I216" s="39"/>
      <c r="J216" s="38"/>
      <c r="K216" s="38"/>
      <c r="L216" s="38"/>
      <c r="M216" s="39"/>
      <c r="N216" s="38"/>
      <c r="O216" s="30" t="str">
        <f>IF(NOT(OR(C216="NC",C216="NV")),IF(COUNTA(F216:N216)=0,"NON RICHIESTA","VERIFICARE COLLEGAMENTO"),IF(J216="Chiusa",IF(AND(F216&lt;&gt;"",G216&lt;&gt;"",ISNUMBER(H216),ISNUMBER(I216),K216&lt;&gt;"",L216&lt;&gt;"",ISNUMBER(M216),N216="C",H216&gt;0,I216&gt;=H216,M216&gt;=H216,M216&gt;=INDEX(Checklist!$G$8:$G$237,MATCH(A216,Checklist!$A$8:$A$237,0)),H216&lt;=Anagrafica!$K$8,M216&lt;=Anagrafica!$K$8),"CHIUSA VERIFICATA","CHIUSURA INCOMPLETA"),IF(OR(F216="",G216="",H216="",I216="",J216=""),"DA COMPLETARE",IF(OR(NOT(ISNUMBER(H216)),NOT(ISNUMBER(I216)),H216&lt;=0,I216&lt;H216,H216&gt;Anagrafica!$K$8),"DATI NON VALIDI","APERTA"))))</f>
        <v>NON RICHIESTA</v>
      </c>
      <c r="P216" s="30" t="str">
        <f>IF(NOT(OR(C216="NC",C216="NV")),"",IF(O216="CHIUSA VERIFICATA","CHIUSA",IF(I216="","TERMINE MANCANTE",IF(NOT(ISNUMBER(I216)),"DATA NON VALIDA",IF(I216&lt;Anagrafica!$K$8,"SCADUTA",IF(I216=Anagrafica!$K$8,"SCADENZA OGGI",IF(I216-Anagrafica!$K$8&lt;=Anagrafica!$K$11,"IN SCADENZA","PIANIFICATA")))))))</f>
        <v/>
      </c>
      <c r="Q216" s="57" t="str">
        <f>IF(AND(OR(C216="NC",C216="NV"),ISNUMBER(I216),O216&lt;&gt;"CHIUSA VERIFICATA"),I216-Anagrafica!$K$8,"")</f>
        <v/>
      </c>
      <c r="R216" s="1"/>
    </row>
    <row r="217" spans="1:18" ht="79.95" customHeight="1">
      <c r="A217" s="49" t="s">
        <v>676</v>
      </c>
      <c r="B217" s="30" t="str">
        <f>INDEX(Checklist!$B$8:$B$237,MATCH(A217,Checklist!$A$8:$A$237,0))</f>
        <v>Audit ed efficacia</v>
      </c>
      <c r="C217" s="30" t="str">
        <f>INDEX(Checklist!$I$8:$I$237,MATCH(A217,Checklist!$A$8:$A$237,0))</f>
        <v>DA COMPILARE</v>
      </c>
      <c r="D217" s="30" t="str">
        <f>INDEX(Checklist!$D$8:$D$237,MATCH(A217,Checklist!$A$8:$A$237,0))</f>
        <v>Sicurezza</v>
      </c>
      <c r="E217" s="30" t="str">
        <f>IF(OR(C217="NC",C217="NV"),INDEX(Catalogo!$H$8:$H$237,MATCH(A217,Catalogo!$A$8:$A$237,0)),"")</f>
        <v/>
      </c>
      <c r="F217" s="38"/>
      <c r="G217" s="38"/>
      <c r="H217" s="39"/>
      <c r="I217" s="39"/>
      <c r="J217" s="38"/>
      <c r="K217" s="38"/>
      <c r="L217" s="38"/>
      <c r="M217" s="39"/>
      <c r="N217" s="38"/>
      <c r="O217" s="30" t="str">
        <f>IF(NOT(OR(C217="NC",C217="NV")),IF(COUNTA(F217:N217)=0,"NON RICHIESTA","VERIFICARE COLLEGAMENTO"),IF(J217="Chiusa",IF(AND(F217&lt;&gt;"",G217&lt;&gt;"",ISNUMBER(H217),ISNUMBER(I217),K217&lt;&gt;"",L217&lt;&gt;"",ISNUMBER(M217),N217="C",H217&gt;0,I217&gt;=H217,M217&gt;=H217,M217&gt;=INDEX(Checklist!$G$8:$G$237,MATCH(A217,Checklist!$A$8:$A$237,0)),H217&lt;=Anagrafica!$K$8,M217&lt;=Anagrafica!$K$8),"CHIUSA VERIFICATA","CHIUSURA INCOMPLETA"),IF(OR(F217="",G217="",H217="",I217="",J217=""),"DA COMPLETARE",IF(OR(NOT(ISNUMBER(H217)),NOT(ISNUMBER(I217)),H217&lt;=0,I217&lt;H217,H217&gt;Anagrafica!$K$8),"DATI NON VALIDI","APERTA"))))</f>
        <v>NON RICHIESTA</v>
      </c>
      <c r="P217" s="30" t="str">
        <f>IF(NOT(OR(C217="NC",C217="NV")),"",IF(O217="CHIUSA VERIFICATA","CHIUSA",IF(I217="","TERMINE MANCANTE",IF(NOT(ISNUMBER(I217)),"DATA NON VALIDA",IF(I217&lt;Anagrafica!$K$8,"SCADUTA",IF(I217=Anagrafica!$K$8,"SCADENZA OGGI",IF(I217-Anagrafica!$K$8&lt;=Anagrafica!$K$11,"IN SCADENZA","PIANIFICATA")))))))</f>
        <v/>
      </c>
      <c r="Q217" s="57" t="str">
        <f>IF(AND(OR(C217="NC",C217="NV"),ISNUMBER(I217),O217&lt;&gt;"CHIUSA VERIFICATA"),I217-Anagrafica!$K$8,"")</f>
        <v/>
      </c>
      <c r="R217" s="1"/>
    </row>
    <row r="218" spans="1:18" ht="79.95" customHeight="1">
      <c r="A218" s="49" t="s">
        <v>678</v>
      </c>
      <c r="B218" s="30" t="str">
        <f>INDEX(Checklist!$B$8:$B$237,MATCH(A218,Checklist!$A$8:$A$237,0))</f>
        <v>Audit ed efficacia</v>
      </c>
      <c r="C218" s="30" t="str">
        <f>INDEX(Checklist!$I$8:$I$237,MATCH(A218,Checklist!$A$8:$A$237,0))</f>
        <v>DA COMPILARE</v>
      </c>
      <c r="D218" s="30" t="str">
        <f>INDEX(Checklist!$D$8:$D$237,MATCH(A218,Checklist!$A$8:$A$237,0))</f>
        <v>Sicurezza</v>
      </c>
      <c r="E218" s="30" t="str">
        <f>IF(OR(C218="NC",C218="NV"),INDEX(Catalogo!$H$8:$H$237,MATCH(A218,Catalogo!$A$8:$A$237,0)),"")</f>
        <v/>
      </c>
      <c r="F218" s="38"/>
      <c r="G218" s="38"/>
      <c r="H218" s="39"/>
      <c r="I218" s="39"/>
      <c r="J218" s="38"/>
      <c r="K218" s="38"/>
      <c r="L218" s="38"/>
      <c r="M218" s="39"/>
      <c r="N218" s="38"/>
      <c r="O218" s="30" t="str">
        <f>IF(NOT(OR(C218="NC",C218="NV")),IF(COUNTA(F218:N218)=0,"NON RICHIESTA","VERIFICARE COLLEGAMENTO"),IF(J218="Chiusa",IF(AND(F218&lt;&gt;"",G218&lt;&gt;"",ISNUMBER(H218),ISNUMBER(I218),K218&lt;&gt;"",L218&lt;&gt;"",ISNUMBER(M218),N218="C",H218&gt;0,I218&gt;=H218,M218&gt;=H218,M218&gt;=INDEX(Checklist!$G$8:$G$237,MATCH(A218,Checklist!$A$8:$A$237,0)),H218&lt;=Anagrafica!$K$8,M218&lt;=Anagrafica!$K$8),"CHIUSA VERIFICATA","CHIUSURA INCOMPLETA"),IF(OR(F218="",G218="",H218="",I218="",J218=""),"DA COMPLETARE",IF(OR(NOT(ISNUMBER(H218)),NOT(ISNUMBER(I218)),H218&lt;=0,I218&lt;H218,H218&gt;Anagrafica!$K$8),"DATI NON VALIDI","APERTA"))))</f>
        <v>NON RICHIESTA</v>
      </c>
      <c r="P218" s="30" t="str">
        <f>IF(NOT(OR(C218="NC",C218="NV")),"",IF(O218="CHIUSA VERIFICATA","CHIUSA",IF(I218="","TERMINE MANCANTE",IF(NOT(ISNUMBER(I218)),"DATA NON VALIDA",IF(I218&lt;Anagrafica!$K$8,"SCADUTA",IF(I218=Anagrafica!$K$8,"SCADENZA OGGI",IF(I218-Anagrafica!$K$8&lt;=Anagrafica!$K$11,"IN SCADENZA","PIANIFICATA")))))))</f>
        <v/>
      </c>
      <c r="Q218" s="57" t="str">
        <f>IF(AND(OR(C218="NC",C218="NV"),ISNUMBER(I218),O218&lt;&gt;"CHIUSA VERIFICATA"),I218-Anagrafica!$K$8,"")</f>
        <v/>
      </c>
      <c r="R218" s="1"/>
    </row>
    <row r="219" spans="1:18" ht="79.95" customHeight="1">
      <c r="A219" s="49" t="s">
        <v>680</v>
      </c>
      <c r="B219" s="30" t="str">
        <f>INDEX(Checklist!$B$8:$B$237,MATCH(A219,Checklist!$A$8:$A$237,0))</f>
        <v>Audit ed efficacia</v>
      </c>
      <c r="C219" s="30" t="str">
        <f>INDEX(Checklist!$I$8:$I$237,MATCH(A219,Checklist!$A$8:$A$237,0))</f>
        <v>DA COMPILARE</v>
      </c>
      <c r="D219" s="30" t="str">
        <f>INDEX(Checklist!$D$8:$D$237,MATCH(A219,Checklist!$A$8:$A$237,0))</f>
        <v>Sicurezza</v>
      </c>
      <c r="E219" s="30" t="str">
        <f>IF(OR(C219="NC",C219="NV"),INDEX(Catalogo!$H$8:$H$237,MATCH(A219,Catalogo!$A$8:$A$237,0)),"")</f>
        <v/>
      </c>
      <c r="F219" s="38"/>
      <c r="G219" s="38"/>
      <c r="H219" s="39"/>
      <c r="I219" s="39"/>
      <c r="J219" s="38"/>
      <c r="K219" s="38"/>
      <c r="L219" s="38"/>
      <c r="M219" s="39"/>
      <c r="N219" s="38"/>
      <c r="O219" s="30" t="str">
        <f>IF(NOT(OR(C219="NC",C219="NV")),IF(COUNTA(F219:N219)=0,"NON RICHIESTA","VERIFICARE COLLEGAMENTO"),IF(J219="Chiusa",IF(AND(F219&lt;&gt;"",G219&lt;&gt;"",ISNUMBER(H219),ISNUMBER(I219),K219&lt;&gt;"",L219&lt;&gt;"",ISNUMBER(M219),N219="C",H219&gt;0,I219&gt;=H219,M219&gt;=H219,M219&gt;=INDEX(Checklist!$G$8:$G$237,MATCH(A219,Checklist!$A$8:$A$237,0)),H219&lt;=Anagrafica!$K$8,M219&lt;=Anagrafica!$K$8),"CHIUSA VERIFICATA","CHIUSURA INCOMPLETA"),IF(OR(F219="",G219="",H219="",I219="",J219=""),"DA COMPLETARE",IF(OR(NOT(ISNUMBER(H219)),NOT(ISNUMBER(I219)),H219&lt;=0,I219&lt;H219,H219&gt;Anagrafica!$K$8),"DATI NON VALIDI","APERTA"))))</f>
        <v>NON RICHIESTA</v>
      </c>
      <c r="P219" s="30" t="str">
        <f>IF(NOT(OR(C219="NC",C219="NV")),"",IF(O219="CHIUSA VERIFICATA","CHIUSA",IF(I219="","TERMINE MANCANTE",IF(NOT(ISNUMBER(I219)),"DATA NON VALIDA",IF(I219&lt;Anagrafica!$K$8,"SCADUTA",IF(I219=Anagrafica!$K$8,"SCADENZA OGGI",IF(I219-Anagrafica!$K$8&lt;=Anagrafica!$K$11,"IN SCADENZA","PIANIFICATA")))))))</f>
        <v/>
      </c>
      <c r="Q219" s="57" t="str">
        <f>IF(AND(OR(C219="NC",C219="NV"),ISNUMBER(I219),O219&lt;&gt;"CHIUSA VERIFICATA"),I219-Anagrafica!$K$8,"")</f>
        <v/>
      </c>
      <c r="R219" s="1"/>
    </row>
    <row r="220" spans="1:18" ht="79.95" customHeight="1">
      <c r="A220" s="49" t="s">
        <v>682</v>
      </c>
      <c r="B220" s="30" t="str">
        <f>INDEX(Checklist!$B$8:$B$237,MATCH(A220,Checklist!$A$8:$A$237,0))</f>
        <v>Audit ed efficacia</v>
      </c>
      <c r="C220" s="30" t="str">
        <f>INDEX(Checklist!$I$8:$I$237,MATCH(A220,Checklist!$A$8:$A$237,0))</f>
        <v>DA COMPILARE</v>
      </c>
      <c r="D220" s="30" t="str">
        <f>INDEX(Checklist!$D$8:$D$237,MATCH(A220,Checklist!$A$8:$A$237,0))</f>
        <v>Sicurezza</v>
      </c>
      <c r="E220" s="30" t="str">
        <f>IF(OR(C220="NC",C220="NV"),INDEX(Catalogo!$H$8:$H$237,MATCH(A220,Catalogo!$A$8:$A$237,0)),"")</f>
        <v/>
      </c>
      <c r="F220" s="38"/>
      <c r="G220" s="38"/>
      <c r="H220" s="39"/>
      <c r="I220" s="39"/>
      <c r="J220" s="38"/>
      <c r="K220" s="38"/>
      <c r="L220" s="38"/>
      <c r="M220" s="39"/>
      <c r="N220" s="38"/>
      <c r="O220" s="30" t="str">
        <f>IF(NOT(OR(C220="NC",C220="NV")),IF(COUNTA(F220:N220)=0,"NON RICHIESTA","VERIFICARE COLLEGAMENTO"),IF(J220="Chiusa",IF(AND(F220&lt;&gt;"",G220&lt;&gt;"",ISNUMBER(H220),ISNUMBER(I220),K220&lt;&gt;"",L220&lt;&gt;"",ISNUMBER(M220),N220="C",H220&gt;0,I220&gt;=H220,M220&gt;=H220,M220&gt;=INDEX(Checklist!$G$8:$G$237,MATCH(A220,Checklist!$A$8:$A$237,0)),H220&lt;=Anagrafica!$K$8,M220&lt;=Anagrafica!$K$8),"CHIUSA VERIFICATA","CHIUSURA INCOMPLETA"),IF(OR(F220="",G220="",H220="",I220="",J220=""),"DA COMPLETARE",IF(OR(NOT(ISNUMBER(H220)),NOT(ISNUMBER(I220)),H220&lt;=0,I220&lt;H220,H220&gt;Anagrafica!$K$8),"DATI NON VALIDI","APERTA"))))</f>
        <v>NON RICHIESTA</v>
      </c>
      <c r="P220" s="30" t="str">
        <f>IF(NOT(OR(C220="NC",C220="NV")),"",IF(O220="CHIUSA VERIFICATA","CHIUSA",IF(I220="","TERMINE MANCANTE",IF(NOT(ISNUMBER(I220)),"DATA NON VALIDA",IF(I220&lt;Anagrafica!$K$8,"SCADUTA",IF(I220=Anagrafica!$K$8,"SCADENZA OGGI",IF(I220-Anagrafica!$K$8&lt;=Anagrafica!$K$11,"IN SCADENZA","PIANIFICATA")))))))</f>
        <v/>
      </c>
      <c r="Q220" s="57" t="str">
        <f>IF(AND(OR(C220="NC",C220="NV"),ISNUMBER(I220),O220&lt;&gt;"CHIUSA VERIFICATA"),I220-Anagrafica!$K$8,"")</f>
        <v/>
      </c>
      <c r="R220" s="1"/>
    </row>
    <row r="221" spans="1:18" ht="79.95" customHeight="1">
      <c r="A221" s="49" t="s">
        <v>684</v>
      </c>
      <c r="B221" s="30" t="str">
        <f>INDEX(Checklist!$B$8:$B$237,MATCH(A221,Checklist!$A$8:$A$237,0))</f>
        <v>Audit ed efficacia</v>
      </c>
      <c r="C221" s="30" t="str">
        <f>INDEX(Checklist!$I$8:$I$237,MATCH(A221,Checklist!$A$8:$A$237,0))</f>
        <v>DA COMPILARE</v>
      </c>
      <c r="D221" s="30" t="str">
        <f>INDEX(Checklist!$D$8:$D$237,MATCH(A221,Checklist!$A$8:$A$237,0))</f>
        <v>Sicurezza</v>
      </c>
      <c r="E221" s="30" t="str">
        <f>IF(OR(C221="NC",C221="NV"),INDEX(Catalogo!$H$8:$H$237,MATCH(A221,Catalogo!$A$8:$A$237,0)),"")</f>
        <v/>
      </c>
      <c r="F221" s="38"/>
      <c r="G221" s="38"/>
      <c r="H221" s="39"/>
      <c r="I221" s="39"/>
      <c r="J221" s="38"/>
      <c r="K221" s="38"/>
      <c r="L221" s="38"/>
      <c r="M221" s="39"/>
      <c r="N221" s="38"/>
      <c r="O221" s="30" t="str">
        <f>IF(NOT(OR(C221="NC",C221="NV")),IF(COUNTA(F221:N221)=0,"NON RICHIESTA","VERIFICARE COLLEGAMENTO"),IF(J221="Chiusa",IF(AND(F221&lt;&gt;"",G221&lt;&gt;"",ISNUMBER(H221),ISNUMBER(I221),K221&lt;&gt;"",L221&lt;&gt;"",ISNUMBER(M221),N221="C",H221&gt;0,I221&gt;=H221,M221&gt;=H221,M221&gt;=INDEX(Checklist!$G$8:$G$237,MATCH(A221,Checklist!$A$8:$A$237,0)),H221&lt;=Anagrafica!$K$8,M221&lt;=Anagrafica!$K$8),"CHIUSA VERIFICATA","CHIUSURA INCOMPLETA"),IF(OR(F221="",G221="",H221="",I221="",J221=""),"DA COMPLETARE",IF(OR(NOT(ISNUMBER(H221)),NOT(ISNUMBER(I221)),H221&lt;=0,I221&lt;H221,H221&gt;Anagrafica!$K$8),"DATI NON VALIDI","APERTA"))))</f>
        <v>NON RICHIESTA</v>
      </c>
      <c r="P221" s="30" t="str">
        <f>IF(NOT(OR(C221="NC",C221="NV")),"",IF(O221="CHIUSA VERIFICATA","CHIUSA",IF(I221="","TERMINE MANCANTE",IF(NOT(ISNUMBER(I221)),"DATA NON VALIDA",IF(I221&lt;Anagrafica!$K$8,"SCADUTA",IF(I221=Anagrafica!$K$8,"SCADENZA OGGI",IF(I221-Anagrafica!$K$8&lt;=Anagrafica!$K$11,"IN SCADENZA","PIANIFICATA")))))))</f>
        <v/>
      </c>
      <c r="Q221" s="57" t="str">
        <f>IF(AND(OR(C221="NC",C221="NV"),ISNUMBER(I221),O221&lt;&gt;"CHIUSA VERIFICATA"),I221-Anagrafica!$K$8,"")</f>
        <v/>
      </c>
      <c r="R221" s="1"/>
    </row>
    <row r="222" spans="1:18" ht="79.95" customHeight="1">
      <c r="A222" s="49" t="s">
        <v>686</v>
      </c>
      <c r="B222" s="30" t="str">
        <f>INDEX(Checklist!$B$8:$B$237,MATCH(A222,Checklist!$A$8:$A$237,0))</f>
        <v>Audit ed efficacia</v>
      </c>
      <c r="C222" s="30" t="str">
        <f>INDEX(Checklist!$I$8:$I$237,MATCH(A222,Checklist!$A$8:$A$237,0))</f>
        <v>DA COMPILARE</v>
      </c>
      <c r="D222" s="30" t="str">
        <f>INDEX(Checklist!$D$8:$D$237,MATCH(A222,Checklist!$A$8:$A$237,0))</f>
        <v>Sicurezza</v>
      </c>
      <c r="E222" s="30" t="str">
        <f>IF(OR(C222="NC",C222="NV"),INDEX(Catalogo!$H$8:$H$237,MATCH(A222,Catalogo!$A$8:$A$237,0)),"")</f>
        <v/>
      </c>
      <c r="F222" s="38"/>
      <c r="G222" s="38"/>
      <c r="H222" s="39"/>
      <c r="I222" s="39"/>
      <c r="J222" s="38"/>
      <c r="K222" s="38"/>
      <c r="L222" s="38"/>
      <c r="M222" s="39"/>
      <c r="N222" s="38"/>
      <c r="O222" s="30" t="str">
        <f>IF(NOT(OR(C222="NC",C222="NV")),IF(COUNTA(F222:N222)=0,"NON RICHIESTA","VERIFICARE COLLEGAMENTO"),IF(J222="Chiusa",IF(AND(F222&lt;&gt;"",G222&lt;&gt;"",ISNUMBER(H222),ISNUMBER(I222),K222&lt;&gt;"",L222&lt;&gt;"",ISNUMBER(M222),N222="C",H222&gt;0,I222&gt;=H222,M222&gt;=H222,M222&gt;=INDEX(Checklist!$G$8:$G$237,MATCH(A222,Checklist!$A$8:$A$237,0)),H222&lt;=Anagrafica!$K$8,M222&lt;=Anagrafica!$K$8),"CHIUSA VERIFICATA","CHIUSURA INCOMPLETA"),IF(OR(F222="",G222="",H222="",I222="",J222=""),"DA COMPLETARE",IF(OR(NOT(ISNUMBER(H222)),NOT(ISNUMBER(I222)),H222&lt;=0,I222&lt;H222,H222&gt;Anagrafica!$K$8),"DATI NON VALIDI","APERTA"))))</f>
        <v>NON RICHIESTA</v>
      </c>
      <c r="P222" s="30" t="str">
        <f>IF(NOT(OR(C222="NC",C222="NV")),"",IF(O222="CHIUSA VERIFICATA","CHIUSA",IF(I222="","TERMINE MANCANTE",IF(NOT(ISNUMBER(I222)),"DATA NON VALIDA",IF(I222&lt;Anagrafica!$K$8,"SCADUTA",IF(I222=Anagrafica!$K$8,"SCADENZA OGGI",IF(I222-Anagrafica!$K$8&lt;=Anagrafica!$K$11,"IN SCADENZA","PIANIFICATA")))))))</f>
        <v/>
      </c>
      <c r="Q222" s="57" t="str">
        <f>IF(AND(OR(C222="NC",C222="NV"),ISNUMBER(I222),O222&lt;&gt;"CHIUSA VERIFICATA"),I222-Anagrafica!$K$8,"")</f>
        <v/>
      </c>
      <c r="R222" s="1"/>
    </row>
    <row r="223" spans="1:18" ht="79.95" customHeight="1">
      <c r="A223" s="49" t="s">
        <v>688</v>
      </c>
      <c r="B223" s="30" t="str">
        <f>INDEX(Checklist!$B$8:$B$237,MATCH(A223,Checklist!$A$8:$A$237,0))</f>
        <v>Audit ed efficacia</v>
      </c>
      <c r="C223" s="30" t="str">
        <f>INDEX(Checklist!$I$8:$I$237,MATCH(A223,Checklist!$A$8:$A$237,0))</f>
        <v>DA COMPILARE</v>
      </c>
      <c r="D223" s="30" t="str">
        <f>INDEX(Checklist!$D$8:$D$237,MATCH(A223,Checklist!$A$8:$A$237,0))</f>
        <v>Sicurezza</v>
      </c>
      <c r="E223" s="30" t="str">
        <f>IF(OR(C223="NC",C223="NV"),INDEX(Catalogo!$H$8:$H$237,MATCH(A223,Catalogo!$A$8:$A$237,0)),"")</f>
        <v/>
      </c>
      <c r="F223" s="38"/>
      <c r="G223" s="38"/>
      <c r="H223" s="39"/>
      <c r="I223" s="39"/>
      <c r="J223" s="38"/>
      <c r="K223" s="38"/>
      <c r="L223" s="38"/>
      <c r="M223" s="39"/>
      <c r="N223" s="38"/>
      <c r="O223" s="30" t="str">
        <f>IF(NOT(OR(C223="NC",C223="NV")),IF(COUNTA(F223:N223)=0,"NON RICHIESTA","VERIFICARE COLLEGAMENTO"),IF(J223="Chiusa",IF(AND(F223&lt;&gt;"",G223&lt;&gt;"",ISNUMBER(H223),ISNUMBER(I223),K223&lt;&gt;"",L223&lt;&gt;"",ISNUMBER(M223),N223="C",H223&gt;0,I223&gt;=H223,M223&gt;=H223,M223&gt;=INDEX(Checklist!$G$8:$G$237,MATCH(A223,Checklist!$A$8:$A$237,0)),H223&lt;=Anagrafica!$K$8,M223&lt;=Anagrafica!$K$8),"CHIUSA VERIFICATA","CHIUSURA INCOMPLETA"),IF(OR(F223="",G223="",H223="",I223="",J223=""),"DA COMPLETARE",IF(OR(NOT(ISNUMBER(H223)),NOT(ISNUMBER(I223)),H223&lt;=0,I223&lt;H223,H223&gt;Anagrafica!$K$8),"DATI NON VALIDI","APERTA"))))</f>
        <v>NON RICHIESTA</v>
      </c>
      <c r="P223" s="30" t="str">
        <f>IF(NOT(OR(C223="NC",C223="NV")),"",IF(O223="CHIUSA VERIFICATA","CHIUSA",IF(I223="","TERMINE MANCANTE",IF(NOT(ISNUMBER(I223)),"DATA NON VALIDA",IF(I223&lt;Anagrafica!$K$8,"SCADUTA",IF(I223=Anagrafica!$K$8,"SCADENZA OGGI",IF(I223-Anagrafica!$K$8&lt;=Anagrafica!$K$11,"IN SCADENZA","PIANIFICATA")))))))</f>
        <v/>
      </c>
      <c r="Q223" s="57" t="str">
        <f>IF(AND(OR(C223="NC",C223="NV"),ISNUMBER(I223),O223&lt;&gt;"CHIUSA VERIFICATA"),I223-Anagrafica!$K$8,"")</f>
        <v/>
      </c>
      <c r="R223" s="1"/>
    </row>
    <row r="224" spans="1:18" ht="79.95" customHeight="1">
      <c r="A224" s="49" t="s">
        <v>690</v>
      </c>
      <c r="B224" s="30" t="str">
        <f>INDEX(Checklist!$B$8:$B$237,MATCH(A224,Checklist!$A$8:$A$237,0))</f>
        <v>Modifiche e trasferimenti</v>
      </c>
      <c r="C224" s="30" t="str">
        <f>INDEX(Checklist!$I$8:$I$237,MATCH(A224,Checklist!$A$8:$A$237,0))</f>
        <v>DA COMPILARE</v>
      </c>
      <c r="D224" s="30" t="str">
        <f>INDEX(Checklist!$D$8:$D$237,MATCH(A224,Checklist!$A$8:$A$237,0))</f>
        <v>Sicurezza</v>
      </c>
      <c r="E224" s="30" t="str">
        <f>IF(OR(C224="NC",C224="NV"),INDEX(Catalogo!$H$8:$H$237,MATCH(A224,Catalogo!$A$8:$A$237,0)),"")</f>
        <v/>
      </c>
      <c r="F224" s="38"/>
      <c r="G224" s="38"/>
      <c r="H224" s="39"/>
      <c r="I224" s="39"/>
      <c r="J224" s="38"/>
      <c r="K224" s="38"/>
      <c r="L224" s="38"/>
      <c r="M224" s="39"/>
      <c r="N224" s="38"/>
      <c r="O224" s="30" t="str">
        <f>IF(NOT(OR(C224="NC",C224="NV")),IF(COUNTA(F224:N224)=0,"NON RICHIESTA","VERIFICARE COLLEGAMENTO"),IF(J224="Chiusa",IF(AND(F224&lt;&gt;"",G224&lt;&gt;"",ISNUMBER(H224),ISNUMBER(I224),K224&lt;&gt;"",L224&lt;&gt;"",ISNUMBER(M224),N224="C",H224&gt;0,I224&gt;=H224,M224&gt;=H224,M224&gt;=INDEX(Checklist!$G$8:$G$237,MATCH(A224,Checklist!$A$8:$A$237,0)),H224&lt;=Anagrafica!$K$8,M224&lt;=Anagrafica!$K$8),"CHIUSA VERIFICATA","CHIUSURA INCOMPLETA"),IF(OR(F224="",G224="",H224="",I224="",J224=""),"DA COMPLETARE",IF(OR(NOT(ISNUMBER(H224)),NOT(ISNUMBER(I224)),H224&lt;=0,I224&lt;H224,H224&gt;Anagrafica!$K$8),"DATI NON VALIDI","APERTA"))))</f>
        <v>NON RICHIESTA</v>
      </c>
      <c r="P224" s="30" t="str">
        <f>IF(NOT(OR(C224="NC",C224="NV")),"",IF(O224="CHIUSA VERIFICATA","CHIUSA",IF(I224="","TERMINE MANCANTE",IF(NOT(ISNUMBER(I224)),"DATA NON VALIDA",IF(I224&lt;Anagrafica!$K$8,"SCADUTA",IF(I224=Anagrafica!$K$8,"SCADENZA OGGI",IF(I224-Anagrafica!$K$8&lt;=Anagrafica!$K$11,"IN SCADENZA","PIANIFICATA")))))))</f>
        <v/>
      </c>
      <c r="Q224" s="57" t="str">
        <f>IF(AND(OR(C224="NC",C224="NV"),ISNUMBER(I224),O224&lt;&gt;"CHIUSA VERIFICATA"),I224-Anagrafica!$K$8,"")</f>
        <v/>
      </c>
      <c r="R224" s="1"/>
    </row>
    <row r="225" spans="1:18" ht="79.95" customHeight="1">
      <c r="A225" s="49" t="s">
        <v>693</v>
      </c>
      <c r="B225" s="30" t="str">
        <f>INDEX(Checklist!$B$8:$B$237,MATCH(A225,Checklist!$A$8:$A$237,0))</f>
        <v>Modifiche e trasferimenti</v>
      </c>
      <c r="C225" s="30" t="str">
        <f>INDEX(Checklist!$I$8:$I$237,MATCH(A225,Checklist!$A$8:$A$237,0))</f>
        <v>DA COMPILARE</v>
      </c>
      <c r="D225" s="30" t="str">
        <f>INDEX(Checklist!$D$8:$D$237,MATCH(A225,Checklist!$A$8:$A$237,0))</f>
        <v>Sicurezza</v>
      </c>
      <c r="E225" s="30" t="str">
        <f>IF(OR(C225="NC",C225="NV"),INDEX(Catalogo!$H$8:$H$237,MATCH(A225,Catalogo!$A$8:$A$237,0)),"")</f>
        <v/>
      </c>
      <c r="F225" s="38"/>
      <c r="G225" s="38"/>
      <c r="H225" s="39"/>
      <c r="I225" s="39"/>
      <c r="J225" s="38"/>
      <c r="K225" s="38"/>
      <c r="L225" s="38"/>
      <c r="M225" s="39"/>
      <c r="N225" s="38"/>
      <c r="O225" s="30" t="str">
        <f>IF(NOT(OR(C225="NC",C225="NV")),IF(COUNTA(F225:N225)=0,"NON RICHIESTA","VERIFICARE COLLEGAMENTO"),IF(J225="Chiusa",IF(AND(F225&lt;&gt;"",G225&lt;&gt;"",ISNUMBER(H225),ISNUMBER(I225),K225&lt;&gt;"",L225&lt;&gt;"",ISNUMBER(M225),N225="C",H225&gt;0,I225&gt;=H225,M225&gt;=H225,M225&gt;=INDEX(Checklist!$G$8:$G$237,MATCH(A225,Checklist!$A$8:$A$237,0)),H225&lt;=Anagrafica!$K$8,M225&lt;=Anagrafica!$K$8),"CHIUSA VERIFICATA","CHIUSURA INCOMPLETA"),IF(OR(F225="",G225="",H225="",I225="",J225=""),"DA COMPLETARE",IF(OR(NOT(ISNUMBER(H225)),NOT(ISNUMBER(I225)),H225&lt;=0,I225&lt;H225,H225&gt;Anagrafica!$K$8),"DATI NON VALIDI","APERTA"))))</f>
        <v>NON RICHIESTA</v>
      </c>
      <c r="P225" s="30" t="str">
        <f>IF(NOT(OR(C225="NC",C225="NV")),"",IF(O225="CHIUSA VERIFICATA","CHIUSA",IF(I225="","TERMINE MANCANTE",IF(NOT(ISNUMBER(I225)),"DATA NON VALIDA",IF(I225&lt;Anagrafica!$K$8,"SCADUTA",IF(I225=Anagrafica!$K$8,"SCADENZA OGGI",IF(I225-Anagrafica!$K$8&lt;=Anagrafica!$K$11,"IN SCADENZA","PIANIFICATA")))))))</f>
        <v/>
      </c>
      <c r="Q225" s="57" t="str">
        <f>IF(AND(OR(C225="NC",C225="NV"),ISNUMBER(I225),O225&lt;&gt;"CHIUSA VERIFICATA"),I225-Anagrafica!$K$8,"")</f>
        <v/>
      </c>
      <c r="R225" s="1"/>
    </row>
    <row r="226" spans="1:18" ht="79.95" customHeight="1">
      <c r="A226" s="49" t="s">
        <v>695</v>
      </c>
      <c r="B226" s="30" t="str">
        <f>INDEX(Checklist!$B$8:$B$237,MATCH(A226,Checklist!$A$8:$A$237,0))</f>
        <v>Modifiche e trasferimenti</v>
      </c>
      <c r="C226" s="30" t="str">
        <f>INDEX(Checklist!$I$8:$I$237,MATCH(A226,Checklist!$A$8:$A$237,0))</f>
        <v>DA COMPILARE</v>
      </c>
      <c r="D226" s="30" t="str">
        <f>INDEX(Checklist!$D$8:$D$237,MATCH(A226,Checklist!$A$8:$A$237,0))</f>
        <v>Sicurezza</v>
      </c>
      <c r="E226" s="30" t="str">
        <f>IF(OR(C226="NC",C226="NV"),INDEX(Catalogo!$H$8:$H$237,MATCH(A226,Catalogo!$A$8:$A$237,0)),"")</f>
        <v/>
      </c>
      <c r="F226" s="38"/>
      <c r="G226" s="38"/>
      <c r="H226" s="39"/>
      <c r="I226" s="39"/>
      <c r="J226" s="38"/>
      <c r="K226" s="38"/>
      <c r="L226" s="38"/>
      <c r="M226" s="39"/>
      <c r="N226" s="38"/>
      <c r="O226" s="30" t="str">
        <f>IF(NOT(OR(C226="NC",C226="NV")),IF(COUNTA(F226:N226)=0,"NON RICHIESTA","VERIFICARE COLLEGAMENTO"),IF(J226="Chiusa",IF(AND(F226&lt;&gt;"",G226&lt;&gt;"",ISNUMBER(H226),ISNUMBER(I226),K226&lt;&gt;"",L226&lt;&gt;"",ISNUMBER(M226),N226="C",H226&gt;0,I226&gt;=H226,M226&gt;=H226,M226&gt;=INDEX(Checklist!$G$8:$G$237,MATCH(A226,Checklist!$A$8:$A$237,0)),H226&lt;=Anagrafica!$K$8,M226&lt;=Anagrafica!$K$8),"CHIUSA VERIFICATA","CHIUSURA INCOMPLETA"),IF(OR(F226="",G226="",H226="",I226="",J226=""),"DA COMPLETARE",IF(OR(NOT(ISNUMBER(H226)),NOT(ISNUMBER(I226)),H226&lt;=0,I226&lt;H226,H226&gt;Anagrafica!$K$8),"DATI NON VALIDI","APERTA"))))</f>
        <v>NON RICHIESTA</v>
      </c>
      <c r="P226" s="30" t="str">
        <f>IF(NOT(OR(C226="NC",C226="NV")),"",IF(O226="CHIUSA VERIFICATA","CHIUSA",IF(I226="","TERMINE MANCANTE",IF(NOT(ISNUMBER(I226)),"DATA NON VALIDA",IF(I226&lt;Anagrafica!$K$8,"SCADUTA",IF(I226=Anagrafica!$K$8,"SCADENZA OGGI",IF(I226-Anagrafica!$K$8&lt;=Anagrafica!$K$11,"IN SCADENZA","PIANIFICATA")))))))</f>
        <v/>
      </c>
      <c r="Q226" s="57" t="str">
        <f>IF(AND(OR(C226="NC",C226="NV"),ISNUMBER(I226),O226&lt;&gt;"CHIUSA VERIFICATA"),I226-Anagrafica!$K$8,"")</f>
        <v/>
      </c>
      <c r="R226" s="1"/>
    </row>
    <row r="227" spans="1:18" ht="79.95" customHeight="1">
      <c r="A227" s="49" t="s">
        <v>697</v>
      </c>
      <c r="B227" s="30" t="str">
        <f>INDEX(Checklist!$B$8:$B$237,MATCH(A227,Checklist!$A$8:$A$237,0))</f>
        <v>Modifiche e trasferimenti</v>
      </c>
      <c r="C227" s="30" t="str">
        <f>INDEX(Checklist!$I$8:$I$237,MATCH(A227,Checklist!$A$8:$A$237,0))</f>
        <v>DA COMPILARE</v>
      </c>
      <c r="D227" s="30" t="str">
        <f>INDEX(Checklist!$D$8:$D$237,MATCH(A227,Checklist!$A$8:$A$237,0))</f>
        <v>Sicurezza</v>
      </c>
      <c r="E227" s="30" t="str">
        <f>IF(OR(C227="NC",C227="NV"),INDEX(Catalogo!$H$8:$H$237,MATCH(A227,Catalogo!$A$8:$A$237,0)),"")</f>
        <v/>
      </c>
      <c r="F227" s="38"/>
      <c r="G227" s="38"/>
      <c r="H227" s="39"/>
      <c r="I227" s="39"/>
      <c r="J227" s="38"/>
      <c r="K227" s="38"/>
      <c r="L227" s="38"/>
      <c r="M227" s="39"/>
      <c r="N227" s="38"/>
      <c r="O227" s="30" t="str">
        <f>IF(NOT(OR(C227="NC",C227="NV")),IF(COUNTA(F227:N227)=0,"NON RICHIESTA","VERIFICARE COLLEGAMENTO"),IF(J227="Chiusa",IF(AND(F227&lt;&gt;"",G227&lt;&gt;"",ISNUMBER(H227),ISNUMBER(I227),K227&lt;&gt;"",L227&lt;&gt;"",ISNUMBER(M227),N227="C",H227&gt;0,I227&gt;=H227,M227&gt;=H227,M227&gt;=INDEX(Checklist!$G$8:$G$237,MATCH(A227,Checklist!$A$8:$A$237,0)),H227&lt;=Anagrafica!$K$8,M227&lt;=Anagrafica!$K$8),"CHIUSA VERIFICATA","CHIUSURA INCOMPLETA"),IF(OR(F227="",G227="",H227="",I227="",J227=""),"DA COMPLETARE",IF(OR(NOT(ISNUMBER(H227)),NOT(ISNUMBER(I227)),H227&lt;=0,I227&lt;H227,H227&gt;Anagrafica!$K$8),"DATI NON VALIDI","APERTA"))))</f>
        <v>NON RICHIESTA</v>
      </c>
      <c r="P227" s="30" t="str">
        <f>IF(NOT(OR(C227="NC",C227="NV")),"",IF(O227="CHIUSA VERIFICATA","CHIUSA",IF(I227="","TERMINE MANCANTE",IF(NOT(ISNUMBER(I227)),"DATA NON VALIDA",IF(I227&lt;Anagrafica!$K$8,"SCADUTA",IF(I227=Anagrafica!$K$8,"SCADENZA OGGI",IF(I227-Anagrafica!$K$8&lt;=Anagrafica!$K$11,"IN SCADENZA","PIANIFICATA")))))))</f>
        <v/>
      </c>
      <c r="Q227" s="57" t="str">
        <f>IF(AND(OR(C227="NC",C227="NV"),ISNUMBER(I227),O227&lt;&gt;"CHIUSA VERIFICATA"),I227-Anagrafica!$K$8,"")</f>
        <v/>
      </c>
      <c r="R227" s="1"/>
    </row>
    <row r="228" spans="1:18" ht="79.95" customHeight="1">
      <c r="A228" s="49" t="s">
        <v>699</v>
      </c>
      <c r="B228" s="30" t="str">
        <f>INDEX(Checklist!$B$8:$B$237,MATCH(A228,Checklist!$A$8:$A$237,0))</f>
        <v>Modifiche e trasferimenti</v>
      </c>
      <c r="C228" s="30" t="str">
        <f>INDEX(Checklist!$I$8:$I$237,MATCH(A228,Checklist!$A$8:$A$237,0))</f>
        <v>DA COMPILARE</v>
      </c>
      <c r="D228" s="30" t="str">
        <f>INDEX(Checklist!$D$8:$D$237,MATCH(A228,Checklist!$A$8:$A$237,0))</f>
        <v>Sicurezza</v>
      </c>
      <c r="E228" s="30" t="str">
        <f>IF(OR(C228="NC",C228="NV"),INDEX(Catalogo!$H$8:$H$237,MATCH(A228,Catalogo!$A$8:$A$237,0)),"")</f>
        <v/>
      </c>
      <c r="F228" s="38"/>
      <c r="G228" s="38"/>
      <c r="H228" s="39"/>
      <c r="I228" s="39"/>
      <c r="J228" s="38"/>
      <c r="K228" s="38"/>
      <c r="L228" s="38"/>
      <c r="M228" s="39"/>
      <c r="N228" s="38"/>
      <c r="O228" s="30" t="str">
        <f>IF(NOT(OR(C228="NC",C228="NV")),IF(COUNTA(F228:N228)=0,"NON RICHIESTA","VERIFICARE COLLEGAMENTO"),IF(J228="Chiusa",IF(AND(F228&lt;&gt;"",G228&lt;&gt;"",ISNUMBER(H228),ISNUMBER(I228),K228&lt;&gt;"",L228&lt;&gt;"",ISNUMBER(M228),N228="C",H228&gt;0,I228&gt;=H228,M228&gt;=H228,M228&gt;=INDEX(Checklist!$G$8:$G$237,MATCH(A228,Checklist!$A$8:$A$237,0)),H228&lt;=Anagrafica!$K$8,M228&lt;=Anagrafica!$K$8),"CHIUSA VERIFICATA","CHIUSURA INCOMPLETA"),IF(OR(F228="",G228="",H228="",I228="",J228=""),"DA COMPLETARE",IF(OR(NOT(ISNUMBER(H228)),NOT(ISNUMBER(I228)),H228&lt;=0,I228&lt;H228,H228&gt;Anagrafica!$K$8),"DATI NON VALIDI","APERTA"))))</f>
        <v>NON RICHIESTA</v>
      </c>
      <c r="P228" s="30" t="str">
        <f>IF(NOT(OR(C228="NC",C228="NV")),"",IF(O228="CHIUSA VERIFICATA","CHIUSA",IF(I228="","TERMINE MANCANTE",IF(NOT(ISNUMBER(I228)),"DATA NON VALIDA",IF(I228&lt;Anagrafica!$K$8,"SCADUTA",IF(I228=Anagrafica!$K$8,"SCADENZA OGGI",IF(I228-Anagrafica!$K$8&lt;=Anagrafica!$K$11,"IN SCADENZA","PIANIFICATA")))))))</f>
        <v/>
      </c>
      <c r="Q228" s="57" t="str">
        <f>IF(AND(OR(C228="NC",C228="NV"),ISNUMBER(I228),O228&lt;&gt;"CHIUSA VERIFICATA"),I228-Anagrafica!$K$8,"")</f>
        <v/>
      </c>
      <c r="R228" s="1"/>
    </row>
    <row r="229" spans="1:18" ht="79.95" customHeight="1">
      <c r="A229" s="49" t="s">
        <v>701</v>
      </c>
      <c r="B229" s="30" t="str">
        <f>INDEX(Checklist!$B$8:$B$237,MATCH(A229,Checklist!$A$8:$A$237,0))</f>
        <v>Modifiche e trasferimenti</v>
      </c>
      <c r="C229" s="30" t="str">
        <f>INDEX(Checklist!$I$8:$I$237,MATCH(A229,Checklist!$A$8:$A$237,0))</f>
        <v>DA COMPILARE</v>
      </c>
      <c r="D229" s="30" t="str">
        <f>INDEX(Checklist!$D$8:$D$237,MATCH(A229,Checklist!$A$8:$A$237,0))</f>
        <v>Sicurezza</v>
      </c>
      <c r="E229" s="30" t="str">
        <f>IF(OR(C229="NC",C229="NV"),INDEX(Catalogo!$H$8:$H$237,MATCH(A229,Catalogo!$A$8:$A$237,0)),"")</f>
        <v/>
      </c>
      <c r="F229" s="38"/>
      <c r="G229" s="38"/>
      <c r="H229" s="39"/>
      <c r="I229" s="39"/>
      <c r="J229" s="38"/>
      <c r="K229" s="38"/>
      <c r="L229" s="38"/>
      <c r="M229" s="39"/>
      <c r="N229" s="38"/>
      <c r="O229" s="30" t="str">
        <f>IF(NOT(OR(C229="NC",C229="NV")),IF(COUNTA(F229:N229)=0,"NON RICHIESTA","VERIFICARE COLLEGAMENTO"),IF(J229="Chiusa",IF(AND(F229&lt;&gt;"",G229&lt;&gt;"",ISNUMBER(H229),ISNUMBER(I229),K229&lt;&gt;"",L229&lt;&gt;"",ISNUMBER(M229),N229="C",H229&gt;0,I229&gt;=H229,M229&gt;=H229,M229&gt;=INDEX(Checklist!$G$8:$G$237,MATCH(A229,Checklist!$A$8:$A$237,0)),H229&lt;=Anagrafica!$K$8,M229&lt;=Anagrafica!$K$8),"CHIUSA VERIFICATA","CHIUSURA INCOMPLETA"),IF(OR(F229="",G229="",H229="",I229="",J229=""),"DA COMPLETARE",IF(OR(NOT(ISNUMBER(H229)),NOT(ISNUMBER(I229)),H229&lt;=0,I229&lt;H229,H229&gt;Anagrafica!$K$8),"DATI NON VALIDI","APERTA"))))</f>
        <v>NON RICHIESTA</v>
      </c>
      <c r="P229" s="30" t="str">
        <f>IF(NOT(OR(C229="NC",C229="NV")),"",IF(O229="CHIUSA VERIFICATA","CHIUSA",IF(I229="","TERMINE MANCANTE",IF(NOT(ISNUMBER(I229)),"DATA NON VALIDA",IF(I229&lt;Anagrafica!$K$8,"SCADUTA",IF(I229=Anagrafica!$K$8,"SCADENZA OGGI",IF(I229-Anagrafica!$K$8&lt;=Anagrafica!$K$11,"IN SCADENZA","PIANIFICATA")))))))</f>
        <v/>
      </c>
      <c r="Q229" s="57" t="str">
        <f>IF(AND(OR(C229="NC",C229="NV"),ISNUMBER(I229),O229&lt;&gt;"CHIUSA VERIFICATA"),I229-Anagrafica!$K$8,"")</f>
        <v/>
      </c>
      <c r="R229" s="1"/>
    </row>
    <row r="230" spans="1:18" ht="79.95" customHeight="1">
      <c r="A230" s="49" t="s">
        <v>703</v>
      </c>
      <c r="B230" s="30" t="str">
        <f>INDEX(Checklist!$B$8:$B$237,MATCH(A230,Checklist!$A$8:$A$237,0))</f>
        <v>Modifiche e trasferimenti</v>
      </c>
      <c r="C230" s="30" t="str">
        <f>INDEX(Checklist!$I$8:$I$237,MATCH(A230,Checklist!$A$8:$A$237,0))</f>
        <v>DA COMPILARE</v>
      </c>
      <c r="D230" s="30" t="str">
        <f>INDEX(Checklist!$D$8:$D$237,MATCH(A230,Checklist!$A$8:$A$237,0))</f>
        <v>Sicurezza</v>
      </c>
      <c r="E230" s="30" t="str">
        <f>IF(OR(C230="NC",C230="NV"),INDEX(Catalogo!$H$8:$H$237,MATCH(A230,Catalogo!$A$8:$A$237,0)),"")</f>
        <v/>
      </c>
      <c r="F230" s="38"/>
      <c r="G230" s="38"/>
      <c r="H230" s="39"/>
      <c r="I230" s="39"/>
      <c r="J230" s="38"/>
      <c r="K230" s="38"/>
      <c r="L230" s="38"/>
      <c r="M230" s="39"/>
      <c r="N230" s="38"/>
      <c r="O230" s="30" t="str">
        <f>IF(NOT(OR(C230="NC",C230="NV")),IF(COUNTA(F230:N230)=0,"NON RICHIESTA","VERIFICARE COLLEGAMENTO"),IF(J230="Chiusa",IF(AND(F230&lt;&gt;"",G230&lt;&gt;"",ISNUMBER(H230),ISNUMBER(I230),K230&lt;&gt;"",L230&lt;&gt;"",ISNUMBER(M230),N230="C",H230&gt;0,I230&gt;=H230,M230&gt;=H230,M230&gt;=INDEX(Checklist!$G$8:$G$237,MATCH(A230,Checklist!$A$8:$A$237,0)),H230&lt;=Anagrafica!$K$8,M230&lt;=Anagrafica!$K$8),"CHIUSA VERIFICATA","CHIUSURA INCOMPLETA"),IF(OR(F230="",G230="",H230="",I230="",J230=""),"DA COMPLETARE",IF(OR(NOT(ISNUMBER(H230)),NOT(ISNUMBER(I230)),H230&lt;=0,I230&lt;H230,H230&gt;Anagrafica!$K$8),"DATI NON VALIDI","APERTA"))))</f>
        <v>NON RICHIESTA</v>
      </c>
      <c r="P230" s="30" t="str">
        <f>IF(NOT(OR(C230="NC",C230="NV")),"",IF(O230="CHIUSA VERIFICATA","CHIUSA",IF(I230="","TERMINE MANCANTE",IF(NOT(ISNUMBER(I230)),"DATA NON VALIDA",IF(I230&lt;Anagrafica!$K$8,"SCADUTA",IF(I230=Anagrafica!$K$8,"SCADENZA OGGI",IF(I230-Anagrafica!$K$8&lt;=Anagrafica!$K$11,"IN SCADENZA","PIANIFICATA")))))))</f>
        <v/>
      </c>
      <c r="Q230" s="57" t="str">
        <f>IF(AND(OR(C230="NC",C230="NV"),ISNUMBER(I230),O230&lt;&gt;"CHIUSA VERIFICATA"),I230-Anagrafica!$K$8,"")</f>
        <v/>
      </c>
      <c r="R230" s="1"/>
    </row>
    <row r="231" spans="1:18" ht="79.95" customHeight="1">
      <c r="A231" s="49" t="s">
        <v>705</v>
      </c>
      <c r="B231" s="30" t="str">
        <f>INDEX(Checklist!$B$8:$B$237,MATCH(A231,Checklist!$A$8:$A$237,0))</f>
        <v>Distribuzione e riesame</v>
      </c>
      <c r="C231" s="30" t="str">
        <f>INDEX(Checklist!$I$8:$I$237,MATCH(A231,Checklist!$A$8:$A$237,0))</f>
        <v>DA COMPILARE</v>
      </c>
      <c r="D231" s="30" t="str">
        <f>INDEX(Checklist!$D$8:$D$237,MATCH(A231,Checklist!$A$8:$A$237,0))</f>
        <v>Gestione</v>
      </c>
      <c r="E231" s="30" t="str">
        <f>IF(OR(C231="NC",C231="NV"),INDEX(Catalogo!$H$8:$H$237,MATCH(A231,Catalogo!$A$8:$A$237,0)),"")</f>
        <v/>
      </c>
      <c r="F231" s="38"/>
      <c r="G231" s="38"/>
      <c r="H231" s="39"/>
      <c r="I231" s="39"/>
      <c r="J231" s="38"/>
      <c r="K231" s="38"/>
      <c r="L231" s="38"/>
      <c r="M231" s="39"/>
      <c r="N231" s="38"/>
      <c r="O231" s="30" t="str">
        <f>IF(NOT(OR(C231="NC",C231="NV")),IF(COUNTA(F231:N231)=0,"NON RICHIESTA","VERIFICARE COLLEGAMENTO"),IF(J231="Chiusa",IF(AND(F231&lt;&gt;"",G231&lt;&gt;"",ISNUMBER(H231),ISNUMBER(I231),K231&lt;&gt;"",L231&lt;&gt;"",ISNUMBER(M231),N231="C",H231&gt;0,I231&gt;=H231,M231&gt;=H231,M231&gt;=INDEX(Checklist!$G$8:$G$237,MATCH(A231,Checklist!$A$8:$A$237,0)),H231&lt;=Anagrafica!$K$8,M231&lt;=Anagrafica!$K$8),"CHIUSA VERIFICATA","CHIUSURA INCOMPLETA"),IF(OR(F231="",G231="",H231="",I231="",J231=""),"DA COMPLETARE",IF(OR(NOT(ISNUMBER(H231)),NOT(ISNUMBER(I231)),H231&lt;=0,I231&lt;H231,H231&gt;Anagrafica!$K$8),"DATI NON VALIDI","APERTA"))))</f>
        <v>NON RICHIESTA</v>
      </c>
      <c r="P231" s="30" t="str">
        <f>IF(NOT(OR(C231="NC",C231="NV")),"",IF(O231="CHIUSA VERIFICATA","CHIUSA",IF(I231="","TERMINE MANCANTE",IF(NOT(ISNUMBER(I231)),"DATA NON VALIDA",IF(I231&lt;Anagrafica!$K$8,"SCADUTA",IF(I231=Anagrafica!$K$8,"SCADENZA OGGI",IF(I231-Anagrafica!$K$8&lt;=Anagrafica!$K$11,"IN SCADENZA","PIANIFICATA")))))))</f>
        <v/>
      </c>
      <c r="Q231" s="57" t="str">
        <f>IF(AND(OR(C231="NC",C231="NV"),ISNUMBER(I231),O231&lt;&gt;"CHIUSA VERIFICATA"),I231-Anagrafica!$K$8,"")</f>
        <v/>
      </c>
      <c r="R231" s="1"/>
    </row>
    <row r="232" spans="1:18" ht="79.95" customHeight="1">
      <c r="A232" s="49" t="s">
        <v>708</v>
      </c>
      <c r="B232" s="30" t="str">
        <f>INDEX(Checklist!$B$8:$B$237,MATCH(A232,Checklist!$A$8:$A$237,0))</f>
        <v>Distribuzione e riesame</v>
      </c>
      <c r="C232" s="30" t="str">
        <f>INDEX(Checklist!$I$8:$I$237,MATCH(A232,Checklist!$A$8:$A$237,0))</f>
        <v>DA COMPILARE</v>
      </c>
      <c r="D232" s="30" t="str">
        <f>INDEX(Checklist!$D$8:$D$237,MATCH(A232,Checklist!$A$8:$A$237,0))</f>
        <v>Gestione</v>
      </c>
      <c r="E232" s="30" t="str">
        <f>IF(OR(C232="NC",C232="NV"),INDEX(Catalogo!$H$8:$H$237,MATCH(A232,Catalogo!$A$8:$A$237,0)),"")</f>
        <v/>
      </c>
      <c r="F232" s="38"/>
      <c r="G232" s="38"/>
      <c r="H232" s="39"/>
      <c r="I232" s="39"/>
      <c r="J232" s="38"/>
      <c r="K232" s="38"/>
      <c r="L232" s="38"/>
      <c r="M232" s="39"/>
      <c r="N232" s="38"/>
      <c r="O232" s="30" t="str">
        <f>IF(NOT(OR(C232="NC",C232="NV")),IF(COUNTA(F232:N232)=0,"NON RICHIESTA","VERIFICARE COLLEGAMENTO"),IF(J232="Chiusa",IF(AND(F232&lt;&gt;"",G232&lt;&gt;"",ISNUMBER(H232),ISNUMBER(I232),K232&lt;&gt;"",L232&lt;&gt;"",ISNUMBER(M232),N232="C",H232&gt;0,I232&gt;=H232,M232&gt;=H232,M232&gt;=INDEX(Checklist!$G$8:$G$237,MATCH(A232,Checklist!$A$8:$A$237,0)),H232&lt;=Anagrafica!$K$8,M232&lt;=Anagrafica!$K$8),"CHIUSA VERIFICATA","CHIUSURA INCOMPLETA"),IF(OR(F232="",G232="",H232="",I232="",J232=""),"DA COMPLETARE",IF(OR(NOT(ISNUMBER(H232)),NOT(ISNUMBER(I232)),H232&lt;=0,I232&lt;H232,H232&gt;Anagrafica!$K$8),"DATI NON VALIDI","APERTA"))))</f>
        <v>NON RICHIESTA</v>
      </c>
      <c r="P232" s="30" t="str">
        <f>IF(NOT(OR(C232="NC",C232="NV")),"",IF(O232="CHIUSA VERIFICATA","CHIUSA",IF(I232="","TERMINE MANCANTE",IF(NOT(ISNUMBER(I232)),"DATA NON VALIDA",IF(I232&lt;Anagrafica!$K$8,"SCADUTA",IF(I232=Anagrafica!$K$8,"SCADENZA OGGI",IF(I232-Anagrafica!$K$8&lt;=Anagrafica!$K$11,"IN SCADENZA","PIANIFICATA")))))))</f>
        <v/>
      </c>
      <c r="Q232" s="57" t="str">
        <f>IF(AND(OR(C232="NC",C232="NV"),ISNUMBER(I232),O232&lt;&gt;"CHIUSA VERIFICATA"),I232-Anagrafica!$K$8,"")</f>
        <v/>
      </c>
      <c r="R232" s="1"/>
    </row>
    <row r="233" spans="1:18" ht="79.95" customHeight="1">
      <c r="A233" s="49" t="s">
        <v>710</v>
      </c>
      <c r="B233" s="30" t="str">
        <f>INDEX(Checklist!$B$8:$B$237,MATCH(A233,Checklist!$A$8:$A$237,0))</f>
        <v>Distribuzione e riesame</v>
      </c>
      <c r="C233" s="30" t="str">
        <f>INDEX(Checklist!$I$8:$I$237,MATCH(A233,Checklist!$A$8:$A$237,0))</f>
        <v>DA COMPILARE</v>
      </c>
      <c r="D233" s="30" t="str">
        <f>INDEX(Checklist!$D$8:$D$237,MATCH(A233,Checklist!$A$8:$A$237,0))</f>
        <v>Gestione</v>
      </c>
      <c r="E233" s="30" t="str">
        <f>IF(OR(C233="NC",C233="NV"),INDEX(Catalogo!$H$8:$H$237,MATCH(A233,Catalogo!$A$8:$A$237,0)),"")</f>
        <v/>
      </c>
      <c r="F233" s="38"/>
      <c r="G233" s="38"/>
      <c r="H233" s="39"/>
      <c r="I233" s="39"/>
      <c r="J233" s="38"/>
      <c r="K233" s="38"/>
      <c r="L233" s="38"/>
      <c r="M233" s="39"/>
      <c r="N233" s="38"/>
      <c r="O233" s="30" t="str">
        <f>IF(NOT(OR(C233="NC",C233="NV")),IF(COUNTA(F233:N233)=0,"NON RICHIESTA","VERIFICARE COLLEGAMENTO"),IF(J233="Chiusa",IF(AND(F233&lt;&gt;"",G233&lt;&gt;"",ISNUMBER(H233),ISNUMBER(I233),K233&lt;&gt;"",L233&lt;&gt;"",ISNUMBER(M233),N233="C",H233&gt;0,I233&gt;=H233,M233&gt;=H233,M233&gt;=INDEX(Checklist!$G$8:$G$237,MATCH(A233,Checklist!$A$8:$A$237,0)),H233&lt;=Anagrafica!$K$8,M233&lt;=Anagrafica!$K$8),"CHIUSA VERIFICATA","CHIUSURA INCOMPLETA"),IF(OR(F233="",G233="",H233="",I233="",J233=""),"DA COMPLETARE",IF(OR(NOT(ISNUMBER(H233)),NOT(ISNUMBER(I233)),H233&lt;=0,I233&lt;H233,H233&gt;Anagrafica!$K$8),"DATI NON VALIDI","APERTA"))))</f>
        <v>NON RICHIESTA</v>
      </c>
      <c r="P233" s="30" t="str">
        <f>IF(NOT(OR(C233="NC",C233="NV")),"",IF(O233="CHIUSA VERIFICATA","CHIUSA",IF(I233="","TERMINE MANCANTE",IF(NOT(ISNUMBER(I233)),"DATA NON VALIDA",IF(I233&lt;Anagrafica!$K$8,"SCADUTA",IF(I233=Anagrafica!$K$8,"SCADENZA OGGI",IF(I233-Anagrafica!$K$8&lt;=Anagrafica!$K$11,"IN SCADENZA","PIANIFICATA")))))))</f>
        <v/>
      </c>
      <c r="Q233" s="57" t="str">
        <f>IF(AND(OR(C233="NC",C233="NV"),ISNUMBER(I233),O233&lt;&gt;"CHIUSA VERIFICATA"),I233-Anagrafica!$K$8,"")</f>
        <v/>
      </c>
      <c r="R233" s="1"/>
    </row>
    <row r="234" spans="1:18" ht="79.95" customHeight="1">
      <c r="A234" s="49" t="s">
        <v>712</v>
      </c>
      <c r="B234" s="30" t="str">
        <f>INDEX(Checklist!$B$8:$B$237,MATCH(A234,Checklist!$A$8:$A$237,0))</f>
        <v>Distribuzione e riesame</v>
      </c>
      <c r="C234" s="30" t="str">
        <f>INDEX(Checklist!$I$8:$I$237,MATCH(A234,Checklist!$A$8:$A$237,0))</f>
        <v>DA COMPILARE</v>
      </c>
      <c r="D234" s="30" t="str">
        <f>INDEX(Checklist!$D$8:$D$237,MATCH(A234,Checklist!$A$8:$A$237,0))</f>
        <v>Gestione</v>
      </c>
      <c r="E234" s="30" t="str">
        <f>IF(OR(C234="NC",C234="NV"),INDEX(Catalogo!$H$8:$H$237,MATCH(A234,Catalogo!$A$8:$A$237,0)),"")</f>
        <v/>
      </c>
      <c r="F234" s="38"/>
      <c r="G234" s="38"/>
      <c r="H234" s="39"/>
      <c r="I234" s="39"/>
      <c r="J234" s="38"/>
      <c r="K234" s="38"/>
      <c r="L234" s="38"/>
      <c r="M234" s="39"/>
      <c r="N234" s="38"/>
      <c r="O234" s="30" t="str">
        <f>IF(NOT(OR(C234="NC",C234="NV")),IF(COUNTA(F234:N234)=0,"NON RICHIESTA","VERIFICARE COLLEGAMENTO"),IF(J234="Chiusa",IF(AND(F234&lt;&gt;"",G234&lt;&gt;"",ISNUMBER(H234),ISNUMBER(I234),K234&lt;&gt;"",L234&lt;&gt;"",ISNUMBER(M234),N234="C",H234&gt;0,I234&gt;=H234,M234&gt;=H234,M234&gt;=INDEX(Checklist!$G$8:$G$237,MATCH(A234,Checklist!$A$8:$A$237,0)),H234&lt;=Anagrafica!$K$8,M234&lt;=Anagrafica!$K$8),"CHIUSA VERIFICATA","CHIUSURA INCOMPLETA"),IF(OR(F234="",G234="",H234="",I234="",J234=""),"DA COMPLETARE",IF(OR(NOT(ISNUMBER(H234)),NOT(ISNUMBER(I234)),H234&lt;=0,I234&lt;H234,H234&gt;Anagrafica!$K$8),"DATI NON VALIDI","APERTA"))))</f>
        <v>NON RICHIESTA</v>
      </c>
      <c r="P234" s="30" t="str">
        <f>IF(NOT(OR(C234="NC",C234="NV")),"",IF(O234="CHIUSA VERIFICATA","CHIUSA",IF(I234="","TERMINE MANCANTE",IF(NOT(ISNUMBER(I234)),"DATA NON VALIDA",IF(I234&lt;Anagrafica!$K$8,"SCADUTA",IF(I234=Anagrafica!$K$8,"SCADENZA OGGI",IF(I234-Anagrafica!$K$8&lt;=Anagrafica!$K$11,"IN SCADENZA","PIANIFICATA")))))))</f>
        <v/>
      </c>
      <c r="Q234" s="57" t="str">
        <f>IF(AND(OR(C234="NC",C234="NV"),ISNUMBER(I234),O234&lt;&gt;"CHIUSA VERIFICATA"),I234-Anagrafica!$K$8,"")</f>
        <v/>
      </c>
      <c r="R234" s="1"/>
    </row>
    <row r="235" spans="1:18" ht="79.95" customHeight="1">
      <c r="A235" s="49" t="s">
        <v>714</v>
      </c>
      <c r="B235" s="30" t="str">
        <f>INDEX(Checklist!$B$8:$B$237,MATCH(A235,Checklist!$A$8:$A$237,0))</f>
        <v>Distribuzione e riesame</v>
      </c>
      <c r="C235" s="30" t="str">
        <f>INDEX(Checklist!$I$8:$I$237,MATCH(A235,Checklist!$A$8:$A$237,0))</f>
        <v>DA COMPILARE</v>
      </c>
      <c r="D235" s="30" t="str">
        <f>INDEX(Checklist!$D$8:$D$237,MATCH(A235,Checklist!$A$8:$A$237,0))</f>
        <v>Gestione</v>
      </c>
      <c r="E235" s="30" t="str">
        <f>IF(OR(C235="NC",C235="NV"),INDEX(Catalogo!$H$8:$H$237,MATCH(A235,Catalogo!$A$8:$A$237,0)),"")</f>
        <v/>
      </c>
      <c r="F235" s="38"/>
      <c r="G235" s="38"/>
      <c r="H235" s="39"/>
      <c r="I235" s="39"/>
      <c r="J235" s="38"/>
      <c r="K235" s="38"/>
      <c r="L235" s="38"/>
      <c r="M235" s="39"/>
      <c r="N235" s="38"/>
      <c r="O235" s="30" t="str">
        <f>IF(NOT(OR(C235="NC",C235="NV")),IF(COUNTA(F235:N235)=0,"NON RICHIESTA","VERIFICARE COLLEGAMENTO"),IF(J235="Chiusa",IF(AND(F235&lt;&gt;"",G235&lt;&gt;"",ISNUMBER(H235),ISNUMBER(I235),K235&lt;&gt;"",L235&lt;&gt;"",ISNUMBER(M235),N235="C",H235&gt;0,I235&gt;=H235,M235&gt;=H235,M235&gt;=INDEX(Checklist!$G$8:$G$237,MATCH(A235,Checklist!$A$8:$A$237,0)),H235&lt;=Anagrafica!$K$8,M235&lt;=Anagrafica!$K$8),"CHIUSA VERIFICATA","CHIUSURA INCOMPLETA"),IF(OR(F235="",G235="",H235="",I235="",J235=""),"DA COMPLETARE",IF(OR(NOT(ISNUMBER(H235)),NOT(ISNUMBER(I235)),H235&lt;=0,I235&lt;H235,H235&gt;Anagrafica!$K$8),"DATI NON VALIDI","APERTA"))))</f>
        <v>NON RICHIESTA</v>
      </c>
      <c r="P235" s="30" t="str">
        <f>IF(NOT(OR(C235="NC",C235="NV")),"",IF(O235="CHIUSA VERIFICATA","CHIUSA",IF(I235="","TERMINE MANCANTE",IF(NOT(ISNUMBER(I235)),"DATA NON VALIDA",IF(I235&lt;Anagrafica!$K$8,"SCADUTA",IF(I235=Anagrafica!$K$8,"SCADENZA OGGI",IF(I235-Anagrafica!$K$8&lt;=Anagrafica!$K$11,"IN SCADENZA","PIANIFICATA")))))))</f>
        <v/>
      </c>
      <c r="Q235" s="57" t="str">
        <f>IF(AND(OR(C235="NC",C235="NV"),ISNUMBER(I235),O235&lt;&gt;"CHIUSA VERIFICATA"),I235-Anagrafica!$K$8,"")</f>
        <v/>
      </c>
      <c r="R235" s="1"/>
    </row>
    <row r="236" spans="1:18" ht="79.95" customHeight="1">
      <c r="A236" s="49" t="s">
        <v>716</v>
      </c>
      <c r="B236" s="30" t="str">
        <f>INDEX(Checklist!$B$8:$B$237,MATCH(A236,Checklist!$A$8:$A$237,0))</f>
        <v>Distribuzione e riesame</v>
      </c>
      <c r="C236" s="30" t="str">
        <f>INDEX(Checklist!$I$8:$I$237,MATCH(A236,Checklist!$A$8:$A$237,0))</f>
        <v>DA COMPILARE</v>
      </c>
      <c r="D236" s="30" t="str">
        <f>INDEX(Checklist!$D$8:$D$237,MATCH(A236,Checklist!$A$8:$A$237,0))</f>
        <v>Gestione</v>
      </c>
      <c r="E236" s="30" t="str">
        <f>IF(OR(C236="NC",C236="NV"),INDEX(Catalogo!$H$8:$H$237,MATCH(A236,Catalogo!$A$8:$A$237,0)),"")</f>
        <v/>
      </c>
      <c r="F236" s="38"/>
      <c r="G236" s="38"/>
      <c r="H236" s="39"/>
      <c r="I236" s="39"/>
      <c r="J236" s="38"/>
      <c r="K236" s="38"/>
      <c r="L236" s="38"/>
      <c r="M236" s="39"/>
      <c r="N236" s="38"/>
      <c r="O236" s="30" t="str">
        <f>IF(NOT(OR(C236="NC",C236="NV")),IF(COUNTA(F236:N236)=0,"NON RICHIESTA","VERIFICARE COLLEGAMENTO"),IF(J236="Chiusa",IF(AND(F236&lt;&gt;"",G236&lt;&gt;"",ISNUMBER(H236),ISNUMBER(I236),K236&lt;&gt;"",L236&lt;&gt;"",ISNUMBER(M236),N236="C",H236&gt;0,I236&gt;=H236,M236&gt;=H236,M236&gt;=INDEX(Checklist!$G$8:$G$237,MATCH(A236,Checklist!$A$8:$A$237,0)),H236&lt;=Anagrafica!$K$8,M236&lt;=Anagrafica!$K$8),"CHIUSA VERIFICATA","CHIUSURA INCOMPLETA"),IF(OR(F236="",G236="",H236="",I236="",J236=""),"DA COMPLETARE",IF(OR(NOT(ISNUMBER(H236)),NOT(ISNUMBER(I236)),H236&lt;=0,I236&lt;H236,H236&gt;Anagrafica!$K$8),"DATI NON VALIDI","APERTA"))))</f>
        <v>NON RICHIESTA</v>
      </c>
      <c r="P236" s="30" t="str">
        <f>IF(NOT(OR(C236="NC",C236="NV")),"",IF(O236="CHIUSA VERIFICATA","CHIUSA",IF(I236="","TERMINE MANCANTE",IF(NOT(ISNUMBER(I236)),"DATA NON VALIDA",IF(I236&lt;Anagrafica!$K$8,"SCADUTA",IF(I236=Anagrafica!$K$8,"SCADENZA OGGI",IF(I236-Anagrafica!$K$8&lt;=Anagrafica!$K$11,"IN SCADENZA","PIANIFICATA")))))))</f>
        <v/>
      </c>
      <c r="Q236" s="57" t="str">
        <f>IF(AND(OR(C236="NC",C236="NV"),ISNUMBER(I236),O236&lt;&gt;"CHIUSA VERIFICATA"),I236-Anagrafica!$K$8,"")</f>
        <v/>
      </c>
      <c r="R236" s="1"/>
    </row>
    <row r="237" spans="1:18" ht="79.95" customHeight="1">
      <c r="A237" s="51" t="s">
        <v>719</v>
      </c>
      <c r="B237" s="52" t="str">
        <f>INDEX(Checklist!$B$8:$B$237,MATCH(A237,Checklist!$A$8:$A$237,0))</f>
        <v>Distribuzione e riesame</v>
      </c>
      <c r="C237" s="52" t="str">
        <f>INDEX(Checklist!$I$8:$I$237,MATCH(A237,Checklist!$A$8:$A$237,0))</f>
        <v>DA COMPILARE</v>
      </c>
      <c r="D237" s="52" t="str">
        <f>INDEX(Checklist!$D$8:$D$237,MATCH(A237,Checklist!$A$8:$A$237,0))</f>
        <v>Gestione</v>
      </c>
      <c r="E237" s="52" t="str">
        <f>IF(OR(C237="NC",C237="NV"),INDEX(Catalogo!$H$8:$H$237,MATCH(A237,Catalogo!$A$8:$A$237,0)),"")</f>
        <v/>
      </c>
      <c r="F237" s="53"/>
      <c r="G237" s="53"/>
      <c r="H237" s="54"/>
      <c r="I237" s="54"/>
      <c r="J237" s="53"/>
      <c r="K237" s="53"/>
      <c r="L237" s="53"/>
      <c r="M237" s="54"/>
      <c r="N237" s="53"/>
      <c r="O237" s="52" t="str">
        <f>IF(NOT(OR(C237="NC",C237="NV")),IF(COUNTA(F237:N237)=0,"NON RICHIESTA","VERIFICARE COLLEGAMENTO"),IF(J237="Chiusa",IF(AND(F237&lt;&gt;"",G237&lt;&gt;"",ISNUMBER(H237),ISNUMBER(I237),K237&lt;&gt;"",L237&lt;&gt;"",ISNUMBER(M237),N237="C",H237&gt;0,I237&gt;=H237,M237&gt;=H237,M237&gt;=INDEX(Checklist!$G$8:$G$237,MATCH(A237,Checklist!$A$8:$A$237,0)),H237&lt;=Anagrafica!$K$8,M237&lt;=Anagrafica!$K$8),"CHIUSA VERIFICATA","CHIUSURA INCOMPLETA"),IF(OR(F237="",G237="",H237="",I237="",J237=""),"DA COMPLETARE",IF(OR(NOT(ISNUMBER(H237)),NOT(ISNUMBER(I237)),H237&lt;=0,I237&lt;H237,H237&gt;Anagrafica!$K$8),"DATI NON VALIDI","APERTA"))))</f>
        <v>NON RICHIESTA</v>
      </c>
      <c r="P237" s="52" t="str">
        <f>IF(NOT(OR(C237="NC",C237="NV")),"",IF(O237="CHIUSA VERIFICATA","CHIUSA",IF(I237="","TERMINE MANCANTE",IF(NOT(ISNUMBER(I237)),"DATA NON VALIDA",IF(I237&lt;Anagrafica!$K$8,"SCADUTA",IF(I237=Anagrafica!$K$8,"SCADENZA OGGI",IF(I237-Anagrafica!$K$8&lt;=Anagrafica!$K$11,"IN SCADENZA","PIANIFICATA")))))))</f>
        <v/>
      </c>
      <c r="Q237" s="58" t="str">
        <f>IF(AND(OR(C237="NC",C237="NV"),ISNUMBER(I237),O237&lt;&gt;"CHIUSA VERIFICATA"),I237-Anagrafica!$K$8,"")</f>
        <v/>
      </c>
      <c r="R237" s="1"/>
    </row>
    <row r="238" spans="1:18" ht="22.9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22.9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22.9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22.9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22.9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22.9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22.9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22.9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</sheetData>
  <mergeCells count="4">
    <mergeCell ref="A1:Q2"/>
    <mergeCell ref="A3:Q3"/>
    <mergeCell ref="A4:C4"/>
    <mergeCell ref="D4:F4"/>
  </mergeCells>
  <conditionalFormatting sqref="O8:O237">
    <cfRule type="expression" dxfId="181" priority="2">
      <formula>$O8="CHIUSA VERIFICATA"</formula>
    </cfRule>
    <cfRule type="expression" dxfId="180" priority="3">
      <formula>OR($O8="CHIUSURA INCOMPLETA",$O8="DATI NON VALIDI",$O8="VERIFICARE COLLEGAMENTO")</formula>
    </cfRule>
    <cfRule type="expression" dxfId="179" priority="5">
      <formula>$O8="CHIUSA VERIFICATA"</formula>
    </cfRule>
    <cfRule type="expression" dxfId="178" priority="6">
      <formula>OR($O8="CHIUSURA INCOMPLETA",$O8="DATI NON VALIDI")</formula>
    </cfRule>
  </conditionalFormatting>
  <conditionalFormatting sqref="P8:P237">
    <cfRule type="expression" dxfId="177" priority="4">
      <formula>OR($P8="SCADUTA",$P8="SCADENZA OGGI")</formula>
    </cfRule>
  </conditionalFormatting>
  <dataValidations count="2">
    <dataValidation type="list" sqref="J8:J237" xr:uid="{00000000-0002-0000-0400-000000000000}">
      <formula1>"Da assegnare,Pianificata,In corso,Da verificare,Chiusa"</formula1>
    </dataValidation>
    <dataValidation type="list" sqref="N8:N237" xr:uid="{00000000-0002-0000-0400-000001000000}">
      <formula1>"C,NC,NV"</formula1>
    </dataValidation>
  </dataValidation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0"/>
  <sheetViews>
    <sheetView showGridLines="0" workbookViewId="0">
      <selection sqref="A1:H28"/>
    </sheetView>
  </sheetViews>
  <sheetFormatPr defaultColWidth="0" defaultRowHeight="13.8"/>
  <cols>
    <col min="1" max="1" width="13" customWidth="1"/>
    <col min="2" max="2" width="52" customWidth="1"/>
    <col min="3" max="3" width="23" customWidth="1"/>
    <col min="4" max="4" width="40" customWidth="1"/>
    <col min="5" max="5" width="15" customWidth="1"/>
    <col min="6" max="6" width="22" customWidth="1"/>
    <col min="7" max="7" width="15" customWidth="1"/>
    <col min="8" max="8" width="23" customWidth="1"/>
    <col min="9" max="9" width="3" customWidth="1"/>
    <col min="10" max="13" width="13" hidden="1"/>
    <col min="14" max="16384" width="8.796875" hidden="1"/>
  </cols>
  <sheetData>
    <row r="1" spans="1:13" ht="25.95" customHeight="1">
      <c r="A1" s="3" t="s">
        <v>738</v>
      </c>
      <c r="B1" s="3"/>
      <c r="C1" s="3"/>
      <c r="D1" s="3"/>
      <c r="E1" s="3"/>
      <c r="F1" s="3"/>
      <c r="G1" s="3"/>
      <c r="H1" s="3"/>
      <c r="I1" s="1"/>
      <c r="J1" s="1"/>
      <c r="K1" s="1"/>
      <c r="L1" s="1"/>
      <c r="M1" s="1"/>
    </row>
    <row r="2" spans="1:13" ht="25.95" customHeight="1">
      <c r="A2" s="3"/>
      <c r="B2" s="3"/>
      <c r="C2" s="3"/>
      <c r="D2" s="3"/>
      <c r="E2" s="3"/>
      <c r="F2" s="3"/>
      <c r="G2" s="3"/>
      <c r="H2" s="3"/>
      <c r="I2" s="1"/>
      <c r="J2" s="1"/>
      <c r="K2" s="1"/>
      <c r="L2" s="1"/>
      <c r="M2" s="1"/>
    </row>
    <row r="3" spans="1:13" ht="31.95" customHeight="1">
      <c r="A3" s="4" t="s">
        <v>739</v>
      </c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</row>
    <row r="4" spans="1:13" ht="22.95" hidden="1" customHeight="1">
      <c r="A4" s="5" t="str">
        <f>IFERROR(HYPERLINK("#'Dashboard'!A1","◀ DASHBOARD"),"◀ DASHBOARD")</f>
        <v>◀ DASHBOARD</v>
      </c>
      <c r="B4" s="5"/>
      <c r="C4" s="5"/>
      <c r="D4" s="5" t="str">
        <f>IFERROR(HYPERLINK("#'Guida'!A1","GUIDA / LEGENDA"),"GUIDA / LEGENDA")</f>
        <v>GUIDA / LEGENDA</v>
      </c>
      <c r="E4" s="5"/>
      <c r="F4" s="5"/>
      <c r="G4" s="1"/>
      <c r="H4" s="1"/>
      <c r="I4" s="1"/>
      <c r="J4" s="1"/>
      <c r="K4" s="1"/>
      <c r="L4" s="1"/>
      <c r="M4" s="1"/>
    </row>
    <row r="5" spans="1:13" ht="22.95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2.9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36" customHeight="1">
      <c r="A7" s="46" t="s">
        <v>201</v>
      </c>
      <c r="B7" s="47" t="s">
        <v>740</v>
      </c>
      <c r="C7" s="47" t="s">
        <v>212</v>
      </c>
      <c r="D7" s="47" t="s">
        <v>741</v>
      </c>
      <c r="E7" s="47" t="s">
        <v>165</v>
      </c>
      <c r="F7" s="47" t="s">
        <v>208</v>
      </c>
      <c r="G7" s="47" t="s">
        <v>742</v>
      </c>
      <c r="H7" s="48" t="s">
        <v>724</v>
      </c>
      <c r="I7" s="1"/>
      <c r="J7" s="1" t="s">
        <v>1227</v>
      </c>
      <c r="K7" s="1"/>
      <c r="L7" s="1"/>
      <c r="M7" s="1"/>
    </row>
    <row r="8" spans="1:13" ht="66" customHeight="1">
      <c r="A8" s="49" t="s">
        <v>318</v>
      </c>
      <c r="B8" s="30" t="s">
        <v>319</v>
      </c>
      <c r="C8" s="30" t="str">
        <f>IF(INDEX(Checklist!$L$8:$L$237,MATCH(A8,Checklist!$A$8:$A$237,0))="","",INDEX(Checklist!$L$8:$L$237,MATCH(A8,Checklist!$A$8:$A$237,0)))</f>
        <v>DA COMPILARE</v>
      </c>
      <c r="D8" s="30" t="str">
        <f>IF(INDEX(Checklist!$F$8:$F$237,MATCH(A8,Checklist!$A$8:$A$237,0))="","",INDEX(Checklist!$F$8:$F$237,MATCH(A8,Checklist!$A$8:$A$237,0)))</f>
        <v/>
      </c>
      <c r="E8" s="59" t="str">
        <f>IF(INDEX(Checklist!$G$8:$G$237,MATCH(A8,Checklist!$A$8:$A$237,0))="","",INDEX(Checklist!$G$8:$G$237,MATCH(A8,Checklist!$A$8:$A$237,0)))</f>
        <v/>
      </c>
      <c r="F8" s="30" t="str">
        <f>IF(INDEX(Checklist!$H$8:$H$237,MATCH(A8,Checklist!$A$8:$A$237,0))="","",INDEX(Checklist!$H$8:$H$237,MATCH(A8,Checklist!$A$8:$A$237,0)))</f>
        <v/>
      </c>
      <c r="G8" s="60" t="str">
        <f>IFERROR(HYPERLINK("#'Checklist'!E"&amp;(MATCH(A8,Checklist!$A$8:$A$237,0)+7),"COMPILA"),"COMPILA")</f>
        <v>COMPILA</v>
      </c>
      <c r="H8" s="50" t="str">
        <f>IF(INDEX(Checklist!$I$8:$I$237,MATCH(A8,Checklist!$A$8:$A$237,0))="","",INDEX(Checklist!$I$8:$I$237,MATCH(A8,Checklist!$A$8:$A$237,0)))</f>
        <v>DA COMPILARE</v>
      </c>
      <c r="I8" s="1"/>
      <c r="J8" s="1"/>
      <c r="K8" s="1"/>
      <c r="L8" s="1"/>
      <c r="M8" s="1"/>
    </row>
    <row r="9" spans="1:13" ht="66" customHeight="1">
      <c r="A9" s="49" t="s">
        <v>321</v>
      </c>
      <c r="B9" s="30" t="s">
        <v>322</v>
      </c>
      <c r="C9" s="30" t="str">
        <f>IF(INDEX(Checklist!$L$8:$L$237,MATCH(A9,Checklist!$A$8:$A$237,0))="","",INDEX(Checklist!$L$8:$L$237,MATCH(A9,Checklist!$A$8:$A$237,0)))</f>
        <v>DA COMPILARE</v>
      </c>
      <c r="D9" s="30" t="str">
        <f>IF(INDEX(Checklist!$F$8:$F$237,MATCH(A9,Checklist!$A$8:$A$237,0))="","",INDEX(Checklist!$F$8:$F$237,MATCH(A9,Checklist!$A$8:$A$237,0)))</f>
        <v/>
      </c>
      <c r="E9" s="59" t="str">
        <f>IF(INDEX(Checklist!$G$8:$G$237,MATCH(A9,Checklist!$A$8:$A$237,0))="","",INDEX(Checklist!$G$8:$G$237,MATCH(A9,Checklist!$A$8:$A$237,0)))</f>
        <v/>
      </c>
      <c r="F9" s="30" t="str">
        <f>IF(INDEX(Checklist!$H$8:$H$237,MATCH(A9,Checklist!$A$8:$A$237,0))="","",INDEX(Checklist!$H$8:$H$237,MATCH(A9,Checklist!$A$8:$A$237,0)))</f>
        <v/>
      </c>
      <c r="G9" s="60" t="str">
        <f>IFERROR(HYPERLINK("#'Checklist'!E"&amp;(MATCH(A9,Checklist!$A$8:$A$237,0)+7),"COMPILA"),"COMPILA")</f>
        <v>COMPILA</v>
      </c>
      <c r="H9" s="50" t="str">
        <f>IF(INDEX(Checklist!$I$8:$I$237,MATCH(A9,Checklist!$A$8:$A$237,0))="","",INDEX(Checklist!$I$8:$I$237,MATCH(A9,Checklist!$A$8:$A$237,0)))</f>
        <v>DA COMPILARE</v>
      </c>
      <c r="I9" s="1"/>
      <c r="J9" s="1"/>
      <c r="K9" s="1"/>
      <c r="L9" s="1"/>
      <c r="M9" s="1"/>
    </row>
    <row r="10" spans="1:13" ht="66" customHeight="1">
      <c r="A10" s="49" t="s">
        <v>323</v>
      </c>
      <c r="B10" s="30" t="s">
        <v>324</v>
      </c>
      <c r="C10" s="30" t="str">
        <f>IF(INDEX(Checklist!$L$8:$L$237,MATCH(A10,Checklist!$A$8:$A$237,0))="","",INDEX(Checklist!$L$8:$L$237,MATCH(A10,Checklist!$A$8:$A$237,0)))</f>
        <v>DA COMPILARE</v>
      </c>
      <c r="D10" s="30" t="str">
        <f>IF(INDEX(Checklist!$F$8:$F$237,MATCH(A10,Checklist!$A$8:$A$237,0))="","",INDEX(Checklist!$F$8:$F$237,MATCH(A10,Checklist!$A$8:$A$237,0)))</f>
        <v/>
      </c>
      <c r="E10" s="59" t="str">
        <f>IF(INDEX(Checklist!$G$8:$G$237,MATCH(A10,Checklist!$A$8:$A$237,0))="","",INDEX(Checklist!$G$8:$G$237,MATCH(A10,Checklist!$A$8:$A$237,0)))</f>
        <v/>
      </c>
      <c r="F10" s="30" t="str">
        <f>IF(INDEX(Checklist!$H$8:$H$237,MATCH(A10,Checklist!$A$8:$A$237,0))="","",INDEX(Checklist!$H$8:$H$237,MATCH(A10,Checklist!$A$8:$A$237,0)))</f>
        <v/>
      </c>
      <c r="G10" s="60" t="str">
        <f>IFERROR(HYPERLINK("#'Checklist'!E"&amp;(MATCH(A10,Checklist!$A$8:$A$237,0)+7),"COMPILA"),"COMPILA")</f>
        <v>COMPILA</v>
      </c>
      <c r="H10" s="50" t="str">
        <f>IF(INDEX(Checklist!$I$8:$I$237,MATCH(A10,Checklist!$A$8:$A$237,0))="","",INDEX(Checklist!$I$8:$I$237,MATCH(A10,Checklist!$A$8:$A$237,0)))</f>
        <v>DA COMPILARE</v>
      </c>
      <c r="I10" s="1"/>
      <c r="J10" s="1"/>
      <c r="K10" s="1"/>
      <c r="L10" s="1"/>
      <c r="M10" s="1"/>
    </row>
    <row r="11" spans="1:13" ht="66" customHeight="1">
      <c r="A11" s="49" t="s">
        <v>325</v>
      </c>
      <c r="B11" s="30" t="s">
        <v>326</v>
      </c>
      <c r="C11" s="30" t="str">
        <f>IF(INDEX(Checklist!$L$8:$L$237,MATCH(A11,Checklist!$A$8:$A$237,0))="","",INDEX(Checklist!$L$8:$L$237,MATCH(A11,Checklist!$A$8:$A$237,0)))</f>
        <v>DA COMPILARE</v>
      </c>
      <c r="D11" s="30" t="str">
        <f>IF(INDEX(Checklist!$F$8:$F$237,MATCH(A11,Checklist!$A$8:$A$237,0))="","",INDEX(Checklist!$F$8:$F$237,MATCH(A11,Checklist!$A$8:$A$237,0)))</f>
        <v/>
      </c>
      <c r="E11" s="59" t="str">
        <f>IF(INDEX(Checklist!$G$8:$G$237,MATCH(A11,Checklist!$A$8:$A$237,0))="","",INDEX(Checklist!$G$8:$G$237,MATCH(A11,Checklist!$A$8:$A$237,0)))</f>
        <v/>
      </c>
      <c r="F11" s="30" t="str">
        <f>IF(INDEX(Checklist!$H$8:$H$237,MATCH(A11,Checklist!$A$8:$A$237,0))="","",INDEX(Checklist!$H$8:$H$237,MATCH(A11,Checklist!$A$8:$A$237,0)))</f>
        <v/>
      </c>
      <c r="G11" s="60" t="str">
        <f>IFERROR(HYPERLINK("#'Checklist'!E"&amp;(MATCH(A11,Checklist!$A$8:$A$237,0)+7),"COMPILA"),"COMPILA")</f>
        <v>COMPILA</v>
      </c>
      <c r="H11" s="50" t="str">
        <f>IF(INDEX(Checklist!$I$8:$I$237,MATCH(A11,Checklist!$A$8:$A$237,0))="","",INDEX(Checklist!$I$8:$I$237,MATCH(A11,Checklist!$A$8:$A$237,0)))</f>
        <v>DA COMPILARE</v>
      </c>
      <c r="I11" s="1"/>
      <c r="J11" s="1"/>
      <c r="K11" s="1"/>
      <c r="L11" s="1"/>
      <c r="M11" s="1"/>
    </row>
    <row r="12" spans="1:13" ht="66" customHeight="1">
      <c r="A12" s="49" t="s">
        <v>327</v>
      </c>
      <c r="B12" s="30" t="s">
        <v>328</v>
      </c>
      <c r="C12" s="30" t="str">
        <f>IF(INDEX(Checklist!$L$8:$L$237,MATCH(A12,Checklist!$A$8:$A$237,0))="","",INDEX(Checklist!$L$8:$L$237,MATCH(A12,Checklist!$A$8:$A$237,0)))</f>
        <v>DA COMPILARE</v>
      </c>
      <c r="D12" s="30" t="str">
        <f>IF(INDEX(Checklist!$F$8:$F$237,MATCH(A12,Checklist!$A$8:$A$237,0))="","",INDEX(Checklist!$F$8:$F$237,MATCH(A12,Checklist!$A$8:$A$237,0)))</f>
        <v/>
      </c>
      <c r="E12" s="59" t="str">
        <f>IF(INDEX(Checklist!$G$8:$G$237,MATCH(A12,Checklist!$A$8:$A$237,0))="","",INDEX(Checklist!$G$8:$G$237,MATCH(A12,Checklist!$A$8:$A$237,0)))</f>
        <v/>
      </c>
      <c r="F12" s="30" t="str">
        <f>IF(INDEX(Checklist!$H$8:$H$237,MATCH(A12,Checklist!$A$8:$A$237,0))="","",INDEX(Checklist!$H$8:$H$237,MATCH(A12,Checklist!$A$8:$A$237,0)))</f>
        <v/>
      </c>
      <c r="G12" s="60" t="str">
        <f>IFERROR(HYPERLINK("#'Checklist'!E"&amp;(MATCH(A12,Checklist!$A$8:$A$237,0)+7),"COMPILA"),"COMPILA")</f>
        <v>COMPILA</v>
      </c>
      <c r="H12" s="50" t="str">
        <f>IF(INDEX(Checklist!$I$8:$I$237,MATCH(A12,Checklist!$A$8:$A$237,0))="","",INDEX(Checklist!$I$8:$I$237,MATCH(A12,Checklist!$A$8:$A$237,0)))</f>
        <v>DA COMPILARE</v>
      </c>
      <c r="I12" s="1"/>
      <c r="J12" s="1"/>
      <c r="K12" s="1"/>
      <c r="L12" s="1"/>
      <c r="M12" s="1"/>
    </row>
    <row r="13" spans="1:13" ht="66" customHeight="1">
      <c r="A13" s="49" t="s">
        <v>329</v>
      </c>
      <c r="B13" s="30" t="s">
        <v>330</v>
      </c>
      <c r="C13" s="30" t="str">
        <f>IF(INDEX(Checklist!$L$8:$L$237,MATCH(A13,Checklist!$A$8:$A$237,0))="","",INDEX(Checklist!$L$8:$L$237,MATCH(A13,Checklist!$A$8:$A$237,0)))</f>
        <v>DA COMPILARE</v>
      </c>
      <c r="D13" s="30" t="str">
        <f>IF(INDEX(Checklist!$F$8:$F$237,MATCH(A13,Checklist!$A$8:$A$237,0))="","",INDEX(Checklist!$F$8:$F$237,MATCH(A13,Checklist!$A$8:$A$237,0)))</f>
        <v/>
      </c>
      <c r="E13" s="59" t="str">
        <f>IF(INDEX(Checklist!$G$8:$G$237,MATCH(A13,Checklist!$A$8:$A$237,0))="","",INDEX(Checklist!$G$8:$G$237,MATCH(A13,Checklist!$A$8:$A$237,0)))</f>
        <v/>
      </c>
      <c r="F13" s="30" t="str">
        <f>IF(INDEX(Checklist!$H$8:$H$237,MATCH(A13,Checklist!$A$8:$A$237,0))="","",INDEX(Checklist!$H$8:$H$237,MATCH(A13,Checklist!$A$8:$A$237,0)))</f>
        <v/>
      </c>
      <c r="G13" s="60" t="str">
        <f>IFERROR(HYPERLINK("#'Checklist'!E"&amp;(MATCH(A13,Checklist!$A$8:$A$237,0)+7),"COMPILA"),"COMPILA")</f>
        <v>COMPILA</v>
      </c>
      <c r="H13" s="50" t="str">
        <f>IF(INDEX(Checklist!$I$8:$I$237,MATCH(A13,Checklist!$A$8:$A$237,0))="","",INDEX(Checklist!$I$8:$I$237,MATCH(A13,Checklist!$A$8:$A$237,0)))</f>
        <v>DA COMPILARE</v>
      </c>
      <c r="I13" s="1"/>
      <c r="J13" s="1"/>
      <c r="K13" s="1"/>
      <c r="L13" s="1"/>
      <c r="M13" s="1"/>
    </row>
    <row r="14" spans="1:13" ht="66" customHeight="1">
      <c r="A14" s="49" t="s">
        <v>331</v>
      </c>
      <c r="B14" s="30" t="s">
        <v>332</v>
      </c>
      <c r="C14" s="30" t="str">
        <f>IF(INDEX(Checklist!$L$8:$L$237,MATCH(A14,Checklist!$A$8:$A$237,0))="","",INDEX(Checklist!$L$8:$L$237,MATCH(A14,Checklist!$A$8:$A$237,0)))</f>
        <v>DA COMPILARE</v>
      </c>
      <c r="D14" s="30" t="str">
        <f>IF(INDEX(Checklist!$F$8:$F$237,MATCH(A14,Checklist!$A$8:$A$237,0))="","",INDEX(Checklist!$F$8:$F$237,MATCH(A14,Checklist!$A$8:$A$237,0)))</f>
        <v/>
      </c>
      <c r="E14" s="59" t="str">
        <f>IF(INDEX(Checklist!$G$8:$G$237,MATCH(A14,Checklist!$A$8:$A$237,0))="","",INDEX(Checklist!$G$8:$G$237,MATCH(A14,Checklist!$A$8:$A$237,0)))</f>
        <v/>
      </c>
      <c r="F14" s="30" t="str">
        <f>IF(INDEX(Checklist!$H$8:$H$237,MATCH(A14,Checklist!$A$8:$A$237,0))="","",INDEX(Checklist!$H$8:$H$237,MATCH(A14,Checklist!$A$8:$A$237,0)))</f>
        <v/>
      </c>
      <c r="G14" s="60" t="str">
        <f>IFERROR(HYPERLINK("#'Checklist'!E"&amp;(MATCH(A14,Checklist!$A$8:$A$237,0)+7),"COMPILA"),"COMPILA")</f>
        <v>COMPILA</v>
      </c>
      <c r="H14" s="50" t="str">
        <f>IF(INDEX(Checklist!$I$8:$I$237,MATCH(A14,Checklist!$A$8:$A$237,0))="","",INDEX(Checklist!$I$8:$I$237,MATCH(A14,Checklist!$A$8:$A$237,0)))</f>
        <v>DA COMPILARE</v>
      </c>
      <c r="I14" s="1"/>
      <c r="J14" s="1"/>
      <c r="K14" s="1"/>
      <c r="L14" s="1"/>
      <c r="M14" s="1"/>
    </row>
    <row r="15" spans="1:13" ht="66" customHeight="1">
      <c r="A15" s="49" t="s">
        <v>333</v>
      </c>
      <c r="B15" s="30" t="s">
        <v>334</v>
      </c>
      <c r="C15" s="30" t="str">
        <f>IF(INDEX(Checklist!$L$8:$L$237,MATCH(A15,Checklist!$A$8:$A$237,0))="","",INDEX(Checklist!$L$8:$L$237,MATCH(A15,Checklist!$A$8:$A$237,0)))</f>
        <v>DA COMPILARE</v>
      </c>
      <c r="D15" s="30" t="str">
        <f>IF(INDEX(Checklist!$F$8:$F$237,MATCH(A15,Checklist!$A$8:$A$237,0))="","",INDEX(Checklist!$F$8:$F$237,MATCH(A15,Checklist!$A$8:$A$237,0)))</f>
        <v/>
      </c>
      <c r="E15" s="59" t="str">
        <f>IF(INDEX(Checklist!$G$8:$G$237,MATCH(A15,Checklist!$A$8:$A$237,0))="","",INDEX(Checklist!$G$8:$G$237,MATCH(A15,Checklist!$A$8:$A$237,0)))</f>
        <v/>
      </c>
      <c r="F15" s="30" t="str">
        <f>IF(INDEX(Checklist!$H$8:$H$237,MATCH(A15,Checklist!$A$8:$A$237,0))="","",INDEX(Checklist!$H$8:$H$237,MATCH(A15,Checklist!$A$8:$A$237,0)))</f>
        <v/>
      </c>
      <c r="G15" s="60" t="str">
        <f>IFERROR(HYPERLINK("#'Checklist'!E"&amp;(MATCH(A15,Checklist!$A$8:$A$237,0)+7),"COMPILA"),"COMPILA")</f>
        <v>COMPILA</v>
      </c>
      <c r="H15" s="50" t="str">
        <f>IF(INDEX(Checklist!$I$8:$I$237,MATCH(A15,Checklist!$A$8:$A$237,0))="","",INDEX(Checklist!$I$8:$I$237,MATCH(A15,Checklist!$A$8:$A$237,0)))</f>
        <v>DA COMPILARE</v>
      </c>
      <c r="I15" s="1"/>
      <c r="J15" s="1"/>
      <c r="K15" s="1"/>
      <c r="L15" s="1"/>
      <c r="M15" s="1"/>
    </row>
    <row r="16" spans="1:13" ht="66" customHeight="1">
      <c r="A16" s="49" t="s">
        <v>335</v>
      </c>
      <c r="B16" s="30" t="s">
        <v>336</v>
      </c>
      <c r="C16" s="30" t="str">
        <f>IF(INDEX(Checklist!$L$8:$L$237,MATCH(A16,Checklist!$A$8:$A$237,0))="","",INDEX(Checklist!$L$8:$L$237,MATCH(A16,Checklist!$A$8:$A$237,0)))</f>
        <v>DA COMPILARE</v>
      </c>
      <c r="D16" s="30" t="str">
        <f>IF(INDEX(Checklist!$F$8:$F$237,MATCH(A16,Checklist!$A$8:$A$237,0))="","",INDEX(Checklist!$F$8:$F$237,MATCH(A16,Checklist!$A$8:$A$237,0)))</f>
        <v/>
      </c>
      <c r="E16" s="59" t="str">
        <f>IF(INDEX(Checklist!$G$8:$G$237,MATCH(A16,Checklist!$A$8:$A$237,0))="","",INDEX(Checklist!$G$8:$G$237,MATCH(A16,Checklist!$A$8:$A$237,0)))</f>
        <v/>
      </c>
      <c r="F16" s="30" t="str">
        <f>IF(INDEX(Checklist!$H$8:$H$237,MATCH(A16,Checklist!$A$8:$A$237,0))="","",INDEX(Checklist!$H$8:$H$237,MATCH(A16,Checklist!$A$8:$A$237,0)))</f>
        <v/>
      </c>
      <c r="G16" s="60" t="str">
        <f>IFERROR(HYPERLINK("#'Checklist'!E"&amp;(MATCH(A16,Checklist!$A$8:$A$237,0)+7),"COMPILA"),"COMPILA")</f>
        <v>COMPILA</v>
      </c>
      <c r="H16" s="50" t="str">
        <f>IF(INDEX(Checklist!$I$8:$I$237,MATCH(A16,Checklist!$A$8:$A$237,0))="","",INDEX(Checklist!$I$8:$I$237,MATCH(A16,Checklist!$A$8:$A$237,0)))</f>
        <v>DA COMPILARE</v>
      </c>
      <c r="I16" s="1"/>
      <c r="J16" s="1"/>
      <c r="K16" s="1"/>
      <c r="L16" s="1"/>
      <c r="M16" s="1"/>
    </row>
    <row r="17" spans="1:13" ht="66" customHeight="1">
      <c r="A17" s="49" t="s">
        <v>337</v>
      </c>
      <c r="B17" s="30" t="s">
        <v>338</v>
      </c>
      <c r="C17" s="30" t="str">
        <f>IF(INDEX(Checklist!$L$8:$L$237,MATCH(A17,Checklist!$A$8:$A$237,0))="","",INDEX(Checklist!$L$8:$L$237,MATCH(A17,Checklist!$A$8:$A$237,0)))</f>
        <v>DA COMPILARE</v>
      </c>
      <c r="D17" s="30" t="str">
        <f>IF(INDEX(Checklist!$F$8:$F$237,MATCH(A17,Checklist!$A$8:$A$237,0))="","",INDEX(Checklist!$F$8:$F$237,MATCH(A17,Checklist!$A$8:$A$237,0)))</f>
        <v/>
      </c>
      <c r="E17" s="59" t="str">
        <f>IF(INDEX(Checklist!$G$8:$G$237,MATCH(A17,Checklist!$A$8:$A$237,0))="","",INDEX(Checklist!$G$8:$G$237,MATCH(A17,Checklist!$A$8:$A$237,0)))</f>
        <v/>
      </c>
      <c r="F17" s="30" t="str">
        <f>IF(INDEX(Checklist!$H$8:$H$237,MATCH(A17,Checklist!$A$8:$A$237,0))="","",INDEX(Checklist!$H$8:$H$237,MATCH(A17,Checklist!$A$8:$A$237,0)))</f>
        <v/>
      </c>
      <c r="G17" s="60" t="str">
        <f>IFERROR(HYPERLINK("#'Checklist'!E"&amp;(MATCH(A17,Checklist!$A$8:$A$237,0)+7),"COMPILA"),"COMPILA")</f>
        <v>COMPILA</v>
      </c>
      <c r="H17" s="50" t="str">
        <f>IF(INDEX(Checklist!$I$8:$I$237,MATCH(A17,Checklist!$A$8:$A$237,0))="","",INDEX(Checklist!$I$8:$I$237,MATCH(A17,Checklist!$A$8:$A$237,0)))</f>
        <v>DA COMPILARE</v>
      </c>
      <c r="I17" s="1"/>
      <c r="J17" s="1"/>
      <c r="K17" s="1"/>
      <c r="L17" s="1"/>
      <c r="M17" s="1"/>
    </row>
    <row r="18" spans="1:13" ht="66" customHeight="1">
      <c r="A18" s="49" t="s">
        <v>339</v>
      </c>
      <c r="B18" s="30" t="s">
        <v>340</v>
      </c>
      <c r="C18" s="30" t="str">
        <f>IF(INDEX(Checklist!$L$8:$L$237,MATCH(A18,Checklist!$A$8:$A$237,0))="","",INDEX(Checklist!$L$8:$L$237,MATCH(A18,Checklist!$A$8:$A$237,0)))</f>
        <v>DA COMPILARE</v>
      </c>
      <c r="D18" s="30" t="str">
        <f>IF(INDEX(Checklist!$F$8:$F$237,MATCH(A18,Checklist!$A$8:$A$237,0))="","",INDEX(Checklist!$F$8:$F$237,MATCH(A18,Checklist!$A$8:$A$237,0)))</f>
        <v/>
      </c>
      <c r="E18" s="59" t="str">
        <f>IF(INDEX(Checklist!$G$8:$G$237,MATCH(A18,Checklist!$A$8:$A$237,0))="","",INDEX(Checklist!$G$8:$G$237,MATCH(A18,Checklist!$A$8:$A$237,0)))</f>
        <v/>
      </c>
      <c r="F18" s="30" t="str">
        <f>IF(INDEX(Checklist!$H$8:$H$237,MATCH(A18,Checklist!$A$8:$A$237,0))="","",INDEX(Checklist!$H$8:$H$237,MATCH(A18,Checklist!$A$8:$A$237,0)))</f>
        <v/>
      </c>
      <c r="G18" s="60" t="str">
        <f>IFERROR(HYPERLINK("#'Checklist'!E"&amp;(MATCH(A18,Checklist!$A$8:$A$237,0)+7),"COMPILA"),"COMPILA")</f>
        <v>COMPILA</v>
      </c>
      <c r="H18" s="50" t="str">
        <f>IF(INDEX(Checklist!$I$8:$I$237,MATCH(A18,Checklist!$A$8:$A$237,0))="","",INDEX(Checklist!$I$8:$I$237,MATCH(A18,Checklist!$A$8:$A$237,0)))</f>
        <v>DA COMPILARE</v>
      </c>
      <c r="I18" s="1"/>
      <c r="J18" s="1"/>
      <c r="K18" s="1"/>
      <c r="L18" s="1"/>
      <c r="M18" s="1"/>
    </row>
    <row r="19" spans="1:13" ht="66" customHeight="1">
      <c r="A19" s="49" t="s">
        <v>341</v>
      </c>
      <c r="B19" s="30" t="s">
        <v>342</v>
      </c>
      <c r="C19" s="30" t="str">
        <f>IF(INDEX(Checklist!$L$8:$L$237,MATCH(A19,Checklist!$A$8:$A$237,0))="","",INDEX(Checklist!$L$8:$L$237,MATCH(A19,Checklist!$A$8:$A$237,0)))</f>
        <v>DA COMPILARE</v>
      </c>
      <c r="D19" s="30" t="str">
        <f>IF(INDEX(Checklist!$F$8:$F$237,MATCH(A19,Checklist!$A$8:$A$237,0))="","",INDEX(Checklist!$F$8:$F$237,MATCH(A19,Checklist!$A$8:$A$237,0)))</f>
        <v/>
      </c>
      <c r="E19" s="59" t="str">
        <f>IF(INDEX(Checklist!$G$8:$G$237,MATCH(A19,Checklist!$A$8:$A$237,0))="","",INDEX(Checklist!$G$8:$G$237,MATCH(A19,Checklist!$A$8:$A$237,0)))</f>
        <v/>
      </c>
      <c r="F19" s="30" t="str">
        <f>IF(INDEX(Checklist!$H$8:$H$237,MATCH(A19,Checklist!$A$8:$A$237,0))="","",INDEX(Checklist!$H$8:$H$237,MATCH(A19,Checklist!$A$8:$A$237,0)))</f>
        <v/>
      </c>
      <c r="G19" s="60" t="str">
        <f>IFERROR(HYPERLINK("#'Checklist'!E"&amp;(MATCH(A19,Checklist!$A$8:$A$237,0)+7),"COMPILA"),"COMPILA")</f>
        <v>COMPILA</v>
      </c>
      <c r="H19" s="50" t="str">
        <f>IF(INDEX(Checklist!$I$8:$I$237,MATCH(A19,Checklist!$A$8:$A$237,0))="","",INDEX(Checklist!$I$8:$I$237,MATCH(A19,Checklist!$A$8:$A$237,0)))</f>
        <v>DA COMPILARE</v>
      </c>
      <c r="I19" s="1"/>
      <c r="J19" s="1"/>
      <c r="K19" s="1"/>
      <c r="L19" s="1"/>
      <c r="M19" s="1"/>
    </row>
    <row r="20" spans="1:13" ht="66" customHeight="1">
      <c r="A20" s="49" t="s">
        <v>343</v>
      </c>
      <c r="B20" s="30" t="s">
        <v>344</v>
      </c>
      <c r="C20" s="30" t="str">
        <f>IF(INDEX(Checklist!$L$8:$L$237,MATCH(A20,Checklist!$A$8:$A$237,0))="","",INDEX(Checklist!$L$8:$L$237,MATCH(A20,Checklist!$A$8:$A$237,0)))</f>
        <v>DA COMPILARE</v>
      </c>
      <c r="D20" s="30" t="str">
        <f>IF(INDEX(Checklist!$F$8:$F$237,MATCH(A20,Checklist!$A$8:$A$237,0))="","",INDEX(Checklist!$F$8:$F$237,MATCH(A20,Checklist!$A$8:$A$237,0)))</f>
        <v/>
      </c>
      <c r="E20" s="59" t="str">
        <f>IF(INDEX(Checklist!$G$8:$G$237,MATCH(A20,Checklist!$A$8:$A$237,0))="","",INDEX(Checklist!$G$8:$G$237,MATCH(A20,Checklist!$A$8:$A$237,0)))</f>
        <v/>
      </c>
      <c r="F20" s="30" t="str">
        <f>IF(INDEX(Checklist!$H$8:$H$237,MATCH(A20,Checklist!$A$8:$A$237,0))="","",INDEX(Checklist!$H$8:$H$237,MATCH(A20,Checklist!$A$8:$A$237,0)))</f>
        <v/>
      </c>
      <c r="G20" s="60" t="str">
        <f>IFERROR(HYPERLINK("#'Checklist'!E"&amp;(MATCH(A20,Checklist!$A$8:$A$237,0)+7),"COMPILA"),"COMPILA")</f>
        <v>COMPILA</v>
      </c>
      <c r="H20" s="50" t="str">
        <f>IF(INDEX(Checklist!$I$8:$I$237,MATCH(A20,Checklist!$A$8:$A$237,0))="","",INDEX(Checklist!$I$8:$I$237,MATCH(A20,Checklist!$A$8:$A$237,0)))</f>
        <v>DA COMPILARE</v>
      </c>
      <c r="I20" s="1"/>
      <c r="J20" s="1"/>
      <c r="K20" s="1"/>
      <c r="L20" s="1"/>
      <c r="M20" s="1"/>
    </row>
    <row r="21" spans="1:13" ht="66" customHeight="1">
      <c r="A21" s="49" t="s">
        <v>345</v>
      </c>
      <c r="B21" s="30" t="s">
        <v>346</v>
      </c>
      <c r="C21" s="30" t="str">
        <f>IF(INDEX(Checklist!$L$8:$L$237,MATCH(A21,Checklist!$A$8:$A$237,0))="","",INDEX(Checklist!$L$8:$L$237,MATCH(A21,Checklist!$A$8:$A$237,0)))</f>
        <v>DA COMPILARE</v>
      </c>
      <c r="D21" s="30" t="str">
        <f>IF(INDEX(Checklist!$F$8:$F$237,MATCH(A21,Checklist!$A$8:$A$237,0))="","",INDEX(Checklist!$F$8:$F$237,MATCH(A21,Checklist!$A$8:$A$237,0)))</f>
        <v/>
      </c>
      <c r="E21" s="59" t="str">
        <f>IF(INDEX(Checklist!$G$8:$G$237,MATCH(A21,Checklist!$A$8:$A$237,0))="","",INDEX(Checklist!$G$8:$G$237,MATCH(A21,Checklist!$A$8:$A$237,0)))</f>
        <v/>
      </c>
      <c r="F21" s="30" t="str">
        <f>IF(INDEX(Checklist!$H$8:$H$237,MATCH(A21,Checklist!$A$8:$A$237,0))="","",INDEX(Checklist!$H$8:$H$237,MATCH(A21,Checklist!$A$8:$A$237,0)))</f>
        <v/>
      </c>
      <c r="G21" s="60" t="str">
        <f>IFERROR(HYPERLINK("#'Checklist'!E"&amp;(MATCH(A21,Checklist!$A$8:$A$237,0)+7),"COMPILA"),"COMPILA")</f>
        <v>COMPILA</v>
      </c>
      <c r="H21" s="50" t="str">
        <f>IF(INDEX(Checklist!$I$8:$I$237,MATCH(A21,Checklist!$A$8:$A$237,0))="","",INDEX(Checklist!$I$8:$I$237,MATCH(A21,Checklist!$A$8:$A$237,0)))</f>
        <v>DA COMPILARE</v>
      </c>
      <c r="I21" s="1"/>
      <c r="J21" s="1"/>
      <c r="K21" s="1"/>
      <c r="L21" s="1"/>
      <c r="M21" s="1"/>
    </row>
    <row r="22" spans="1:13" ht="66" customHeight="1">
      <c r="A22" s="49" t="s">
        <v>347</v>
      </c>
      <c r="B22" s="30" t="s">
        <v>348</v>
      </c>
      <c r="C22" s="30" t="str">
        <f>IF(INDEX(Checklist!$L$8:$L$237,MATCH(A22,Checklist!$A$8:$A$237,0))="","",INDEX(Checklist!$L$8:$L$237,MATCH(A22,Checklist!$A$8:$A$237,0)))</f>
        <v>DA COMPILARE</v>
      </c>
      <c r="D22" s="30" t="str">
        <f>IF(INDEX(Checklist!$F$8:$F$237,MATCH(A22,Checklist!$A$8:$A$237,0))="","",INDEX(Checklist!$F$8:$F$237,MATCH(A22,Checklist!$A$8:$A$237,0)))</f>
        <v/>
      </c>
      <c r="E22" s="59" t="str">
        <f>IF(INDEX(Checklist!$G$8:$G$237,MATCH(A22,Checklist!$A$8:$A$237,0))="","",INDEX(Checklist!$G$8:$G$237,MATCH(A22,Checklist!$A$8:$A$237,0)))</f>
        <v/>
      </c>
      <c r="F22" s="30" t="str">
        <f>IF(INDEX(Checklist!$H$8:$H$237,MATCH(A22,Checklist!$A$8:$A$237,0))="","",INDEX(Checklist!$H$8:$H$237,MATCH(A22,Checklist!$A$8:$A$237,0)))</f>
        <v/>
      </c>
      <c r="G22" s="60" t="str">
        <f>IFERROR(HYPERLINK("#'Checklist'!E"&amp;(MATCH(A22,Checklist!$A$8:$A$237,0)+7),"COMPILA"),"COMPILA")</f>
        <v>COMPILA</v>
      </c>
      <c r="H22" s="50" t="str">
        <f>IF(INDEX(Checklist!$I$8:$I$237,MATCH(A22,Checklist!$A$8:$A$237,0))="","",INDEX(Checklist!$I$8:$I$237,MATCH(A22,Checklist!$A$8:$A$237,0)))</f>
        <v>DA COMPILARE</v>
      </c>
      <c r="I22" s="1"/>
      <c r="J22" s="1"/>
      <c r="K22" s="1"/>
      <c r="L22" s="1"/>
      <c r="M22" s="1"/>
    </row>
    <row r="23" spans="1:13" ht="66" customHeight="1">
      <c r="A23" s="49" t="s">
        <v>349</v>
      </c>
      <c r="B23" s="30" t="s">
        <v>350</v>
      </c>
      <c r="C23" s="30" t="str">
        <f>IF(INDEX(Checklist!$L$8:$L$237,MATCH(A23,Checklist!$A$8:$A$237,0))="","",INDEX(Checklist!$L$8:$L$237,MATCH(A23,Checklist!$A$8:$A$237,0)))</f>
        <v>DA COMPILARE</v>
      </c>
      <c r="D23" s="30" t="str">
        <f>IF(INDEX(Checklist!$F$8:$F$237,MATCH(A23,Checklist!$A$8:$A$237,0))="","",INDEX(Checklist!$F$8:$F$237,MATCH(A23,Checklist!$A$8:$A$237,0)))</f>
        <v/>
      </c>
      <c r="E23" s="59" t="str">
        <f>IF(INDEX(Checklist!$G$8:$G$237,MATCH(A23,Checklist!$A$8:$A$237,0))="","",INDEX(Checklist!$G$8:$G$237,MATCH(A23,Checklist!$A$8:$A$237,0)))</f>
        <v/>
      </c>
      <c r="F23" s="30" t="str">
        <f>IF(INDEX(Checklist!$H$8:$H$237,MATCH(A23,Checklist!$A$8:$A$237,0))="","",INDEX(Checklist!$H$8:$H$237,MATCH(A23,Checklist!$A$8:$A$237,0)))</f>
        <v/>
      </c>
      <c r="G23" s="60" t="str">
        <f>IFERROR(HYPERLINK("#'Checklist'!E"&amp;(MATCH(A23,Checklist!$A$8:$A$237,0)+7),"COMPILA"),"COMPILA")</f>
        <v>COMPILA</v>
      </c>
      <c r="H23" s="50" t="str">
        <f>IF(INDEX(Checklist!$I$8:$I$237,MATCH(A23,Checklist!$A$8:$A$237,0))="","",INDEX(Checklist!$I$8:$I$237,MATCH(A23,Checklist!$A$8:$A$237,0)))</f>
        <v>DA COMPILARE</v>
      </c>
      <c r="I23" s="1"/>
      <c r="J23" s="1"/>
      <c r="K23" s="1"/>
      <c r="L23" s="1"/>
      <c r="M23" s="1"/>
    </row>
    <row r="24" spans="1:13" ht="66" customHeight="1">
      <c r="A24" s="49" t="s">
        <v>351</v>
      </c>
      <c r="B24" s="30" t="s">
        <v>352</v>
      </c>
      <c r="C24" s="30" t="str">
        <f>IF(INDEX(Checklist!$L$8:$L$237,MATCH(A24,Checklist!$A$8:$A$237,0))="","",INDEX(Checklist!$L$8:$L$237,MATCH(A24,Checklist!$A$8:$A$237,0)))</f>
        <v>DA COMPILARE</v>
      </c>
      <c r="D24" s="30" t="str">
        <f>IF(INDEX(Checklist!$F$8:$F$237,MATCH(A24,Checklist!$A$8:$A$237,0))="","",INDEX(Checklist!$F$8:$F$237,MATCH(A24,Checklist!$A$8:$A$237,0)))</f>
        <v/>
      </c>
      <c r="E24" s="59" t="str">
        <f>IF(INDEX(Checklist!$G$8:$G$237,MATCH(A24,Checklist!$A$8:$A$237,0))="","",INDEX(Checklist!$G$8:$G$237,MATCH(A24,Checklist!$A$8:$A$237,0)))</f>
        <v/>
      </c>
      <c r="F24" s="30" t="str">
        <f>IF(INDEX(Checklist!$H$8:$H$237,MATCH(A24,Checklist!$A$8:$A$237,0))="","",INDEX(Checklist!$H$8:$H$237,MATCH(A24,Checklist!$A$8:$A$237,0)))</f>
        <v/>
      </c>
      <c r="G24" s="60" t="str">
        <f>IFERROR(HYPERLINK("#'Checklist'!E"&amp;(MATCH(A24,Checklist!$A$8:$A$237,0)+7),"COMPILA"),"COMPILA")</f>
        <v>COMPILA</v>
      </c>
      <c r="H24" s="50" t="str">
        <f>IF(INDEX(Checklist!$I$8:$I$237,MATCH(A24,Checklist!$A$8:$A$237,0))="","",INDEX(Checklist!$I$8:$I$237,MATCH(A24,Checklist!$A$8:$A$237,0)))</f>
        <v>DA COMPILARE</v>
      </c>
      <c r="I24" s="1"/>
      <c r="J24" s="1"/>
      <c r="K24" s="1"/>
      <c r="L24" s="1"/>
      <c r="M24" s="1"/>
    </row>
    <row r="25" spans="1:13" ht="66" customHeight="1">
      <c r="A25" s="49" t="s">
        <v>353</v>
      </c>
      <c r="B25" s="30" t="s">
        <v>354</v>
      </c>
      <c r="C25" s="30" t="str">
        <f>IF(INDEX(Checklist!$L$8:$L$237,MATCH(A25,Checklist!$A$8:$A$237,0))="","",INDEX(Checklist!$L$8:$L$237,MATCH(A25,Checklist!$A$8:$A$237,0)))</f>
        <v>DA COMPILARE</v>
      </c>
      <c r="D25" s="30" t="str">
        <f>IF(INDEX(Checklist!$F$8:$F$237,MATCH(A25,Checklist!$A$8:$A$237,0))="","",INDEX(Checklist!$F$8:$F$237,MATCH(A25,Checklist!$A$8:$A$237,0)))</f>
        <v/>
      </c>
      <c r="E25" s="59" t="str">
        <f>IF(INDEX(Checklist!$G$8:$G$237,MATCH(A25,Checklist!$A$8:$A$237,0))="","",INDEX(Checklist!$G$8:$G$237,MATCH(A25,Checklist!$A$8:$A$237,0)))</f>
        <v/>
      </c>
      <c r="F25" s="30" t="str">
        <f>IF(INDEX(Checklist!$H$8:$H$237,MATCH(A25,Checklist!$A$8:$A$237,0))="","",INDEX(Checklist!$H$8:$H$237,MATCH(A25,Checklist!$A$8:$A$237,0)))</f>
        <v/>
      </c>
      <c r="G25" s="60" t="str">
        <f>IFERROR(HYPERLINK("#'Checklist'!E"&amp;(MATCH(A25,Checklist!$A$8:$A$237,0)+7),"COMPILA"),"COMPILA")</f>
        <v>COMPILA</v>
      </c>
      <c r="H25" s="50" t="str">
        <f>IF(INDEX(Checklist!$I$8:$I$237,MATCH(A25,Checklist!$A$8:$A$237,0))="","",INDEX(Checklist!$I$8:$I$237,MATCH(A25,Checklist!$A$8:$A$237,0)))</f>
        <v>DA COMPILARE</v>
      </c>
      <c r="I25" s="1"/>
      <c r="J25" s="1"/>
      <c r="K25" s="1"/>
      <c r="L25" s="1"/>
      <c r="M25" s="1"/>
    </row>
    <row r="26" spans="1:13" ht="66" customHeight="1">
      <c r="A26" s="49" t="s">
        <v>355</v>
      </c>
      <c r="B26" s="30" t="s">
        <v>356</v>
      </c>
      <c r="C26" s="30" t="str">
        <f>IF(INDEX(Checklist!$L$8:$L$237,MATCH(A26,Checklist!$A$8:$A$237,0))="","",INDEX(Checklist!$L$8:$L$237,MATCH(A26,Checklist!$A$8:$A$237,0)))</f>
        <v>DA COMPILARE</v>
      </c>
      <c r="D26" s="30" t="str">
        <f>IF(INDEX(Checklist!$F$8:$F$237,MATCH(A26,Checklist!$A$8:$A$237,0))="","",INDEX(Checklist!$F$8:$F$237,MATCH(A26,Checklist!$A$8:$A$237,0)))</f>
        <v/>
      </c>
      <c r="E26" s="59" t="str">
        <f>IF(INDEX(Checklist!$G$8:$G$237,MATCH(A26,Checklist!$A$8:$A$237,0))="","",INDEX(Checklist!$G$8:$G$237,MATCH(A26,Checklist!$A$8:$A$237,0)))</f>
        <v/>
      </c>
      <c r="F26" s="30" t="str">
        <f>IF(INDEX(Checklist!$H$8:$H$237,MATCH(A26,Checklist!$A$8:$A$237,0))="","",INDEX(Checklist!$H$8:$H$237,MATCH(A26,Checklist!$A$8:$A$237,0)))</f>
        <v/>
      </c>
      <c r="G26" s="60" t="str">
        <f>IFERROR(HYPERLINK("#'Checklist'!E"&amp;(MATCH(A26,Checklist!$A$8:$A$237,0)+7),"COMPILA"),"COMPILA")</f>
        <v>COMPILA</v>
      </c>
      <c r="H26" s="50" t="str">
        <f>IF(INDEX(Checklist!$I$8:$I$237,MATCH(A26,Checklist!$A$8:$A$237,0))="","",INDEX(Checklist!$I$8:$I$237,MATCH(A26,Checklist!$A$8:$A$237,0)))</f>
        <v>DA COMPILARE</v>
      </c>
      <c r="I26" s="1"/>
      <c r="J26" s="1"/>
      <c r="K26" s="1"/>
      <c r="L26" s="1"/>
      <c r="M26" s="1"/>
    </row>
    <row r="27" spans="1:13" ht="66" customHeight="1">
      <c r="A27" s="49" t="s">
        <v>357</v>
      </c>
      <c r="B27" s="30" t="s">
        <v>358</v>
      </c>
      <c r="C27" s="30" t="str">
        <f>IF(INDEX(Checklist!$L$8:$L$237,MATCH(A27,Checklist!$A$8:$A$237,0))="","",INDEX(Checklist!$L$8:$L$237,MATCH(A27,Checklist!$A$8:$A$237,0)))</f>
        <v>DA COMPILARE</v>
      </c>
      <c r="D27" s="30" t="str">
        <f>IF(INDEX(Checklist!$F$8:$F$237,MATCH(A27,Checklist!$A$8:$A$237,0))="","",INDEX(Checklist!$F$8:$F$237,MATCH(A27,Checklist!$A$8:$A$237,0)))</f>
        <v/>
      </c>
      <c r="E27" s="59" t="str">
        <f>IF(INDEX(Checklist!$G$8:$G$237,MATCH(A27,Checklist!$A$8:$A$237,0))="","",INDEX(Checklist!$G$8:$G$237,MATCH(A27,Checklist!$A$8:$A$237,0)))</f>
        <v/>
      </c>
      <c r="F27" s="30" t="str">
        <f>IF(INDEX(Checklist!$H$8:$H$237,MATCH(A27,Checklist!$A$8:$A$237,0))="","",INDEX(Checklist!$H$8:$H$237,MATCH(A27,Checklist!$A$8:$A$237,0)))</f>
        <v/>
      </c>
      <c r="G27" s="60" t="str">
        <f>IFERROR(HYPERLINK("#'Checklist'!E"&amp;(MATCH(A27,Checklist!$A$8:$A$237,0)+7),"COMPILA"),"COMPILA")</f>
        <v>COMPILA</v>
      </c>
      <c r="H27" s="50" t="str">
        <f>IF(INDEX(Checklist!$I$8:$I$237,MATCH(A27,Checklist!$A$8:$A$237,0))="","",INDEX(Checklist!$I$8:$I$237,MATCH(A27,Checklist!$A$8:$A$237,0)))</f>
        <v>DA COMPILARE</v>
      </c>
      <c r="I27" s="1"/>
      <c r="J27" s="1"/>
      <c r="K27" s="1"/>
      <c r="L27" s="1"/>
      <c r="M27" s="1"/>
    </row>
    <row r="28" spans="1:13" ht="66" customHeight="1">
      <c r="A28" s="51" t="s">
        <v>359</v>
      </c>
      <c r="B28" s="52" t="s">
        <v>360</v>
      </c>
      <c r="C28" s="52" t="str">
        <f>IF(INDEX(Checklist!$L$8:$L$237,MATCH(A28,Checklist!$A$8:$A$237,0))="","",INDEX(Checklist!$L$8:$L$237,MATCH(A28,Checklist!$A$8:$A$237,0)))</f>
        <v>DA COMPILARE</v>
      </c>
      <c r="D28" s="52" t="str">
        <f>IF(INDEX(Checklist!$F$8:$F$237,MATCH(A28,Checklist!$A$8:$A$237,0))="","",INDEX(Checklist!$F$8:$F$237,MATCH(A28,Checklist!$A$8:$A$237,0)))</f>
        <v/>
      </c>
      <c r="E28" s="61" t="str">
        <f>IF(INDEX(Checklist!$G$8:$G$237,MATCH(A28,Checklist!$A$8:$A$237,0))="","",INDEX(Checklist!$G$8:$G$237,MATCH(A28,Checklist!$A$8:$A$237,0)))</f>
        <v/>
      </c>
      <c r="F28" s="52" t="str">
        <f>IF(INDEX(Checklist!$H$8:$H$237,MATCH(A28,Checklist!$A$8:$A$237,0))="","",INDEX(Checklist!$H$8:$H$237,MATCH(A28,Checklist!$A$8:$A$237,0)))</f>
        <v/>
      </c>
      <c r="G28" s="62" t="str">
        <f>IFERROR(HYPERLINK("#'Checklist'!E"&amp;(MATCH(A28,Checklist!$A$8:$A$237,0)+7),"COMPILA"),"COMPILA")</f>
        <v>COMPILA</v>
      </c>
      <c r="H28" s="55" t="str">
        <f>IF(INDEX(Checklist!$I$8:$I$237,MATCH(A28,Checklist!$A$8:$A$237,0))="","",INDEX(Checklist!$I$8:$I$237,MATCH(A28,Checklist!$A$8:$A$237,0)))</f>
        <v>DA COMPILARE</v>
      </c>
      <c r="I28" s="1"/>
      <c r="J28" s="1"/>
      <c r="K28" s="1"/>
      <c r="L28" s="1"/>
      <c r="M28" s="1"/>
    </row>
    <row r="29" spans="1:13" ht="22.9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2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2.95" customHeight="1">
      <c r="A31" s="12" t="s">
        <v>743</v>
      </c>
      <c r="B31" s="12"/>
      <c r="C31" s="12"/>
      <c r="D31" s="12"/>
      <c r="E31" s="12"/>
      <c r="F31" s="12"/>
      <c r="G31" s="12"/>
      <c r="H31" s="12"/>
      <c r="I31" s="1"/>
      <c r="J31" s="1"/>
      <c r="K31" s="1"/>
      <c r="L31" s="1"/>
      <c r="M31" s="1"/>
    </row>
    <row r="32" spans="1:13" ht="22.95" customHeight="1">
      <c r="A32" s="12"/>
      <c r="B32" s="12"/>
      <c r="C32" s="12"/>
      <c r="D32" s="12"/>
      <c r="E32" s="12"/>
      <c r="F32" s="12"/>
      <c r="G32" s="12"/>
      <c r="H32" s="12"/>
      <c r="I32" s="1"/>
      <c r="J32" s="1"/>
      <c r="K32" s="1"/>
      <c r="L32" s="1"/>
      <c r="M32" s="1"/>
    </row>
    <row r="33" spans="1:13" ht="22.95" customHeight="1">
      <c r="A33" s="12"/>
      <c r="B33" s="12"/>
      <c r="C33" s="12"/>
      <c r="D33" s="12"/>
      <c r="E33" s="12"/>
      <c r="F33" s="12"/>
      <c r="G33" s="12"/>
      <c r="H33" s="12"/>
      <c r="I33" s="1"/>
      <c r="J33" s="1"/>
      <c r="K33" s="1"/>
      <c r="L33" s="1"/>
      <c r="M33" s="1"/>
    </row>
    <row r="34" spans="1:13" ht="22.9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2.9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2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2.9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2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2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2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2.9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2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2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2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2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2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2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22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2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22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22.9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22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22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22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2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2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22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2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2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2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2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22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2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22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2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22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22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22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22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2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2.9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22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22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22.9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22.9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2.9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2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2.9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2.9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2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2.9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2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2.9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2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2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2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2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2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2.9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2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2.9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2.9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2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2.9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2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2.9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2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2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2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2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2.9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2.9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2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2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2.9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2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2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2.9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2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2.9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</sheetData>
  <mergeCells count="5">
    <mergeCell ref="A1:H2"/>
    <mergeCell ref="A3:H3"/>
    <mergeCell ref="A4:C4"/>
    <mergeCell ref="D4:F4"/>
    <mergeCell ref="A31:H33"/>
  </mergeCells>
  <conditionalFormatting sqref="A8:H28">
    <cfRule type="expression" dxfId="176" priority="1">
      <formula>MOD(ROW(),2)=0</formula>
    </cfRule>
  </conditionalFormatting>
  <conditionalFormatting sqref="C8:C28">
    <cfRule type="expression" dxfId="175" priority="2">
      <formula>OR($C8="NC",$C8="NV")</formula>
    </cfRule>
    <cfRule type="expression" dxfId="174" priority="3">
      <formula>OR($C8="C",$C8="C dopo riesame")</formula>
    </cfRule>
  </conditionalFormatting>
  <pageMargins left="0.70866141732283472" right="0.70866141732283472" top="0.74803149606299213" bottom="0.74803149606299213" header="0.31496062992125984" footer="0.31496062992125984"/>
  <pageSetup paperSize="9" scale="38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110"/>
  <sheetViews>
    <sheetView showGridLines="0" workbookViewId="0">
      <selection activeCell="E12" sqref="E12"/>
    </sheetView>
  </sheetViews>
  <sheetFormatPr defaultRowHeight="13.8"/>
  <cols>
    <col min="1" max="1" width="12" customWidth="1"/>
    <col min="2" max="2" width="18" customWidth="1"/>
    <col min="3" max="3" width="35" customWidth="1"/>
    <col min="4" max="4" width="16" customWidth="1"/>
    <col min="5" max="5" width="14" customWidth="1"/>
    <col min="6" max="6" width="13" style="72" customWidth="1"/>
    <col min="7" max="8" width="17" customWidth="1"/>
    <col min="9" max="9" width="34" customWidth="1"/>
    <col min="10" max="10" width="22" customWidth="1"/>
    <col min="11" max="11" width="12" customWidth="1"/>
    <col min="12" max="12" width="25" customWidth="1"/>
    <col min="13" max="13" width="15" customWidth="1"/>
    <col min="14" max="14" width="13" customWidth="1"/>
    <col min="15" max="15" width="17" customWidth="1"/>
    <col min="16" max="16" width="13" customWidth="1"/>
    <col min="17" max="17" width="34" customWidth="1"/>
    <col min="18" max="18" width="13" customWidth="1"/>
  </cols>
  <sheetData>
    <row r="1" spans="1:18" ht="25.95" customHeight="1">
      <c r="A1" s="3" t="s">
        <v>744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2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31.95" customHeight="1">
      <c r="A3" s="4" t="s">
        <v>745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22.95" hidden="1" customHeight="1">
      <c r="A4" s="5" t="str">
        <f>IFERROR(HYPERLINK("#'Dashboard'!A1","◀ DASHBOARD"),"◀ DASHBOARD")</f>
        <v>◀ DASHBOARD</v>
      </c>
      <c r="B4" s="5"/>
      <c r="C4" s="5"/>
      <c r="D4" s="5" t="str">
        <f>IFERROR(HYPERLINK("#'Guida'!A1","GUIDA / LEGENDA"),"GUIDA / LEGENDA")</f>
        <v>GUIDA / LEGENDA</v>
      </c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2.95" hidden="1" customHeight="1">
      <c r="A5" s="1"/>
      <c r="B5" s="1"/>
      <c r="C5" s="1"/>
      <c r="D5" s="1"/>
      <c r="E5" s="1"/>
      <c r="F5" s="6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2.95" hidden="1" customHeight="1">
      <c r="A6" s="1"/>
      <c r="B6" s="1"/>
      <c r="C6" s="1"/>
      <c r="D6" s="1"/>
      <c r="E6" s="1"/>
      <c r="F6" s="6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6" customHeight="1">
      <c r="A7" s="46" t="s">
        <v>201</v>
      </c>
      <c r="B7" s="47" t="s">
        <v>746</v>
      </c>
      <c r="C7" s="47" t="s">
        <v>747</v>
      </c>
      <c r="D7" s="47" t="s">
        <v>748</v>
      </c>
      <c r="E7" s="47" t="s">
        <v>749</v>
      </c>
      <c r="F7" s="69" t="s">
        <v>750</v>
      </c>
      <c r="G7" s="47" t="s">
        <v>751</v>
      </c>
      <c r="H7" s="47" t="s">
        <v>752</v>
      </c>
      <c r="I7" s="47" t="s">
        <v>753</v>
      </c>
      <c r="J7" s="47" t="s">
        <v>727</v>
      </c>
      <c r="K7" s="47" t="s">
        <v>754</v>
      </c>
      <c r="L7" s="47" t="s">
        <v>755</v>
      </c>
      <c r="M7" s="47" t="s">
        <v>756</v>
      </c>
      <c r="N7" s="47" t="s">
        <v>757</v>
      </c>
      <c r="O7" s="47" t="s">
        <v>758</v>
      </c>
      <c r="P7" s="47" t="s">
        <v>759</v>
      </c>
      <c r="Q7" s="47" t="s">
        <v>760</v>
      </c>
      <c r="R7" s="48" t="s">
        <v>204</v>
      </c>
    </row>
    <row r="8" spans="1:18" ht="66" customHeight="1">
      <c r="A8" s="49" t="s">
        <v>761</v>
      </c>
      <c r="B8" s="30" t="s">
        <v>762</v>
      </c>
      <c r="C8" s="30" t="s">
        <v>763</v>
      </c>
      <c r="D8" s="38" t="s">
        <v>764</v>
      </c>
      <c r="E8" s="39"/>
      <c r="F8" s="70">
        <f>Anagrafica!$K$14</f>
        <v>12</v>
      </c>
      <c r="G8" s="39"/>
      <c r="H8" s="59" t="str">
        <f t="shared" ref="H8:H27" si="0">IF(D8&lt;&gt;"Si","",IF(G8&lt;&gt;"",IF(ISNUMBER(G8),G8,""),IF(AND(ISNUMBER(E8),ISNUMBER(F8),F8&gt;0),EDATE(E8,F8),"")))</f>
        <v/>
      </c>
      <c r="I8" s="38"/>
      <c r="J8" s="38"/>
      <c r="K8" s="65" t="str">
        <f>IF(ISNUMBER(H8),H8-Anagrafica!$K$8,"")</f>
        <v/>
      </c>
      <c r="L8" s="30" t="str">
        <f>IF(D8="No",IF(A8="SC-01","ESCLUSIONE NON AMMESSA",IF(Q8="","MOTIVO NA MANCANTE","NON APPLICABILE")),IF(D8&lt;&gt;"Si","DA DEFINIRE",IF(OR(AND(E8&lt;&gt;"",NOT(ISNUMBER(E8))),AND(F8&lt;&gt;"",NOT(ISNUMBER(F8))),AND(G8&lt;&gt;"",NOT(ISNUMBER(G8))),AND(M8&lt;&gt;"",NOT(ISNUMBER(M8))),AND(N8&lt;&gt;"",NOT(ISNUMBER(N8))),AND(O8&lt;&gt;"",NOT(ISNUMBER(O8))),AND(ISNUMBER(E8),E8&lt;=0),AND(ISNUMBER(F8),F8&lt;=0),AND(ISNUMBER(G8),G8&lt;=0),AND(ISNUMBER(M8),M8&lt;0),AND(ISNUMBER(N8),N8&lt;=0),AND(ISNUMBER(O8),O8&lt;0)),"DATI NON VALIDI",IF(OR(AND(ISNUMBER(K8),K8&lt;0),AND(ISNUMBER(P8),P8&lt;0)),"SCADUTA",IF(OR(AND(ISNUMBER(K8),K8=0),AND(ISNUMBER(P8),P8=0)),"SCADENZA OGGI / ORE",IF(AND(OR(O8&lt;&gt;"",AND(M8&lt;&gt;"",N8&lt;&gt;"")),NOT(ISNUMBER(Anagrafica!$C$19))),"CONTATORE MANCANTE",IF(AND(H8="",P8=""),"SCADENZA MANCANTE",IF(OR(I8="",J8="",Q8=""),"DOCUMENTARE",IF(OR(AND(ISNUMBER(K8),K8&lt;=Anagrafica!$K$11),AND(ISNUMBER(P8),P8&lt;=Anagrafica!$K$12)),"IN SCADENZA",IF(AND(ISNUMBER(K8),K8&lt;=Anagrafica!$K$10),"PREAVVISO","NEI TERMINI"))))))))))</f>
        <v>SCADENZA MANCANTE</v>
      </c>
      <c r="M8" s="64"/>
      <c r="N8" s="64"/>
      <c r="O8" s="64"/>
      <c r="P8" s="65" t="str">
        <f>IF(AND(D8="Si",ISNUMBER(Anagrafica!$C$19)),IF(ISNUMBER(O8),O8-Anagrafica!$C$19,IF(AND(ISNUMBER(M8),ISNUMBER(N8),N8&gt;0),M8+N8-Anagrafica!$C$19,"")),"")</f>
        <v/>
      </c>
      <c r="Q8" s="38"/>
      <c r="R8" s="50" t="s">
        <v>234</v>
      </c>
    </row>
    <row r="9" spans="1:18" ht="66" customHeight="1">
      <c r="A9" s="49" t="s">
        <v>765</v>
      </c>
      <c r="B9" s="30" t="s">
        <v>766</v>
      </c>
      <c r="C9" s="30" t="s">
        <v>767</v>
      </c>
      <c r="D9" s="38" t="s">
        <v>145</v>
      </c>
      <c r="E9" s="39"/>
      <c r="F9" s="70"/>
      <c r="G9" s="39"/>
      <c r="H9" s="59" t="str">
        <f t="shared" si="0"/>
        <v/>
      </c>
      <c r="I9" s="38"/>
      <c r="J9" s="38"/>
      <c r="K9" s="65" t="str">
        <f>IF(ISNUMBER(H9),H9-Anagrafica!$K$8,"")</f>
        <v/>
      </c>
      <c r="L9" s="30" t="str">
        <f>IF(D9="No",IF(A9="SC-01","ESCLUSIONE NON AMMESSA",IF(Q9="","MOTIVO NA MANCANTE","NON APPLICABILE")),IF(D9&lt;&gt;"Si","DA DEFINIRE",IF(OR(AND(E9&lt;&gt;"",NOT(ISNUMBER(E9))),AND(F9&lt;&gt;"",NOT(ISNUMBER(F9))),AND(G9&lt;&gt;"",NOT(ISNUMBER(G9))),AND(M9&lt;&gt;"",NOT(ISNUMBER(M9))),AND(N9&lt;&gt;"",NOT(ISNUMBER(N9))),AND(O9&lt;&gt;"",NOT(ISNUMBER(O9))),AND(ISNUMBER(E9),E9&lt;=0),AND(ISNUMBER(F9),F9&lt;=0),AND(ISNUMBER(G9),G9&lt;=0),AND(ISNUMBER(M9),M9&lt;0),AND(ISNUMBER(N9),N9&lt;=0),AND(ISNUMBER(O9),O9&lt;0)),"DATI NON VALIDI",IF(OR(AND(ISNUMBER(K9),K9&lt;0),AND(ISNUMBER(P9),P9&lt;0)),"SCADUTA",IF(OR(AND(ISNUMBER(K9),K9=0),AND(ISNUMBER(P9),P9=0)),"SCADENZA OGGI / ORE",IF(AND(OR(O9&lt;&gt;"",AND(M9&lt;&gt;"",N9&lt;&gt;"")),NOT(ISNUMBER(Anagrafica!$C$19))),"CONTATORE MANCANTE",IF(AND(H9="",P9=""),"SCADENZA MANCANTE",IF(OR(I9="",J9="",Q9=""),"DOCUMENTARE",IF(OR(AND(ISNUMBER(K9),K9&lt;=Anagrafica!$K$11),AND(ISNUMBER(P9),P9&lt;=Anagrafica!$K$12)),"IN SCADENZA",IF(AND(ISNUMBER(K9),K9&lt;=Anagrafica!$K$10),"PREAVVISO","NEI TERMINI"))))))))))</f>
        <v>DA DEFINIRE</v>
      </c>
      <c r="M9" s="64"/>
      <c r="N9" s="64"/>
      <c r="O9" s="64"/>
      <c r="P9" s="65" t="str">
        <f>IF(AND(D9="Si",ISNUMBER(Anagrafica!$C$19)),IF(ISNUMBER(O9),O9-Anagrafica!$C$19,IF(AND(ISNUMBER(M9),ISNUMBER(N9),N9&gt;0),M9+N9-Anagrafica!$C$19,"")),"")</f>
        <v/>
      </c>
      <c r="Q9" s="38"/>
      <c r="R9" s="50" t="s">
        <v>234</v>
      </c>
    </row>
    <row r="10" spans="1:18" ht="66" customHeight="1">
      <c r="A10" s="49" t="s">
        <v>768</v>
      </c>
      <c r="B10" s="30" t="s">
        <v>766</v>
      </c>
      <c r="C10" s="30" t="s">
        <v>769</v>
      </c>
      <c r="D10" s="38" t="s">
        <v>145</v>
      </c>
      <c r="E10" s="39"/>
      <c r="F10" s="70"/>
      <c r="G10" s="39"/>
      <c r="H10" s="59" t="str">
        <f t="shared" si="0"/>
        <v/>
      </c>
      <c r="I10" s="38"/>
      <c r="J10" s="38"/>
      <c r="K10" s="65" t="str">
        <f>IF(ISNUMBER(H10),H10-Anagrafica!$K$8,"")</f>
        <v/>
      </c>
      <c r="L10" s="30" t="str">
        <f>IF(D10="No",IF(A10="SC-01","ESCLUSIONE NON AMMESSA",IF(Q10="","MOTIVO NA MANCANTE","NON APPLICABILE")),IF(D10&lt;&gt;"Si","DA DEFINIRE",IF(OR(AND(E10&lt;&gt;"",NOT(ISNUMBER(E10))),AND(F10&lt;&gt;"",NOT(ISNUMBER(F10))),AND(G10&lt;&gt;"",NOT(ISNUMBER(G10))),AND(M10&lt;&gt;"",NOT(ISNUMBER(M10))),AND(N10&lt;&gt;"",NOT(ISNUMBER(N10))),AND(O10&lt;&gt;"",NOT(ISNUMBER(O10))),AND(ISNUMBER(E10),E10&lt;=0),AND(ISNUMBER(F10),F10&lt;=0),AND(ISNUMBER(G10),G10&lt;=0),AND(ISNUMBER(M10),M10&lt;0),AND(ISNUMBER(N10),N10&lt;=0),AND(ISNUMBER(O10),O10&lt;0)),"DATI NON VALIDI",IF(OR(AND(ISNUMBER(K10),K10&lt;0),AND(ISNUMBER(P10),P10&lt;0)),"SCADUTA",IF(OR(AND(ISNUMBER(K10),K10=0),AND(ISNUMBER(P10),P10=0)),"SCADENZA OGGI / ORE",IF(AND(OR(O10&lt;&gt;"",AND(M10&lt;&gt;"",N10&lt;&gt;"")),NOT(ISNUMBER(Anagrafica!$C$19))),"CONTATORE MANCANTE",IF(AND(H10="",P10=""),"SCADENZA MANCANTE",IF(OR(I10="",J10="",Q10=""),"DOCUMENTARE",IF(OR(AND(ISNUMBER(K10),K10&lt;=Anagrafica!$K$11),AND(ISNUMBER(P10),P10&lt;=Anagrafica!$K$12)),"IN SCADENZA",IF(AND(ISNUMBER(K10),K10&lt;=Anagrafica!$K$10),"PREAVVISO","NEI TERMINI"))))))))))</f>
        <v>DA DEFINIRE</v>
      </c>
      <c r="M10" s="64"/>
      <c r="N10" s="64"/>
      <c r="O10" s="64"/>
      <c r="P10" s="65" t="str">
        <f>IF(AND(D10="Si",ISNUMBER(Anagrafica!$C$19)),IF(ISNUMBER(O10),O10-Anagrafica!$C$19,IF(AND(ISNUMBER(M10),ISNUMBER(N10),N10&gt;0),M10+N10-Anagrafica!$C$19,"")),"")</f>
        <v/>
      </c>
      <c r="Q10" s="38"/>
      <c r="R10" s="50" t="s">
        <v>234</v>
      </c>
    </row>
    <row r="11" spans="1:18" ht="66" customHeight="1">
      <c r="A11" s="49" t="s">
        <v>770</v>
      </c>
      <c r="B11" s="30" t="s">
        <v>766</v>
      </c>
      <c r="C11" s="30" t="s">
        <v>771</v>
      </c>
      <c r="D11" s="38" t="s">
        <v>145</v>
      </c>
      <c r="E11" s="39"/>
      <c r="F11" s="70"/>
      <c r="G11" s="39"/>
      <c r="H11" s="59" t="str">
        <f t="shared" si="0"/>
        <v/>
      </c>
      <c r="I11" s="38"/>
      <c r="J11" s="38"/>
      <c r="K11" s="65" t="str">
        <f>IF(ISNUMBER(H11),H11-Anagrafica!$K$8,"")</f>
        <v/>
      </c>
      <c r="L11" s="30" t="str">
        <f>IF(D11="No",IF(A11="SC-01","ESCLUSIONE NON AMMESSA",IF(Q11="","MOTIVO NA MANCANTE","NON APPLICABILE")),IF(D11&lt;&gt;"Si","DA DEFINIRE",IF(OR(AND(E11&lt;&gt;"",NOT(ISNUMBER(E11))),AND(F11&lt;&gt;"",NOT(ISNUMBER(F11))),AND(G11&lt;&gt;"",NOT(ISNUMBER(G11))),AND(M11&lt;&gt;"",NOT(ISNUMBER(M11))),AND(N11&lt;&gt;"",NOT(ISNUMBER(N11))),AND(O11&lt;&gt;"",NOT(ISNUMBER(O11))),AND(ISNUMBER(E11),E11&lt;=0),AND(ISNUMBER(F11),F11&lt;=0),AND(ISNUMBER(G11),G11&lt;=0),AND(ISNUMBER(M11),M11&lt;0),AND(ISNUMBER(N11),N11&lt;=0),AND(ISNUMBER(O11),O11&lt;0)),"DATI NON VALIDI",IF(OR(AND(ISNUMBER(K11),K11&lt;0),AND(ISNUMBER(P11),P11&lt;0)),"SCADUTA",IF(OR(AND(ISNUMBER(K11),K11=0),AND(ISNUMBER(P11),P11=0)),"SCADENZA OGGI / ORE",IF(AND(OR(O11&lt;&gt;"",AND(M11&lt;&gt;"",N11&lt;&gt;"")),NOT(ISNUMBER(Anagrafica!$C$19))),"CONTATORE MANCANTE",IF(AND(H11="",P11=""),"SCADENZA MANCANTE",IF(OR(I11="",J11="",Q11=""),"DOCUMENTARE",IF(OR(AND(ISNUMBER(K11),K11&lt;=Anagrafica!$K$11),AND(ISNUMBER(P11),P11&lt;=Anagrafica!$K$12)),"IN SCADENZA",IF(AND(ISNUMBER(K11),K11&lt;=Anagrafica!$K$10),"PREAVVISO","NEI TERMINI"))))))))))</f>
        <v>DA DEFINIRE</v>
      </c>
      <c r="M11" s="64"/>
      <c r="N11" s="64"/>
      <c r="O11" s="64"/>
      <c r="P11" s="65" t="str">
        <f>IF(AND(D11="Si",ISNUMBER(Anagrafica!$C$19)),IF(ISNUMBER(O11),O11-Anagrafica!$C$19,IF(AND(ISNUMBER(M11),ISNUMBER(N11),N11&gt;0),M11+N11-Anagrafica!$C$19,"")),"")</f>
        <v/>
      </c>
      <c r="Q11" s="38"/>
      <c r="R11" s="50" t="s">
        <v>234</v>
      </c>
    </row>
    <row r="12" spans="1:18" ht="66" customHeight="1">
      <c r="A12" s="49" t="s">
        <v>772</v>
      </c>
      <c r="B12" s="30" t="s">
        <v>766</v>
      </c>
      <c r="C12" s="30" t="s">
        <v>773</v>
      </c>
      <c r="D12" s="38" t="s">
        <v>145</v>
      </c>
      <c r="E12" s="39"/>
      <c r="F12" s="70"/>
      <c r="G12" s="39"/>
      <c r="H12" s="59" t="str">
        <f t="shared" si="0"/>
        <v/>
      </c>
      <c r="I12" s="38"/>
      <c r="J12" s="38"/>
      <c r="K12" s="65" t="str">
        <f>IF(ISNUMBER(H12),H12-Anagrafica!$K$8,"")</f>
        <v/>
      </c>
      <c r="L12" s="30" t="str">
        <f>IF(D12="No",IF(A12="SC-01","ESCLUSIONE NON AMMESSA",IF(Q12="","MOTIVO NA MANCANTE","NON APPLICABILE")),IF(D12&lt;&gt;"Si","DA DEFINIRE",IF(OR(AND(E12&lt;&gt;"",NOT(ISNUMBER(E12))),AND(F12&lt;&gt;"",NOT(ISNUMBER(F12))),AND(G12&lt;&gt;"",NOT(ISNUMBER(G12))),AND(M12&lt;&gt;"",NOT(ISNUMBER(M12))),AND(N12&lt;&gt;"",NOT(ISNUMBER(N12))),AND(O12&lt;&gt;"",NOT(ISNUMBER(O12))),AND(ISNUMBER(E12),E12&lt;=0),AND(ISNUMBER(F12),F12&lt;=0),AND(ISNUMBER(G12),G12&lt;=0),AND(ISNUMBER(M12),M12&lt;0),AND(ISNUMBER(N12),N12&lt;=0),AND(ISNUMBER(O12),O12&lt;0)),"DATI NON VALIDI",IF(OR(AND(ISNUMBER(K12),K12&lt;0),AND(ISNUMBER(P12),P12&lt;0)),"SCADUTA",IF(OR(AND(ISNUMBER(K12),K12=0),AND(ISNUMBER(P12),P12=0)),"SCADENZA OGGI / ORE",IF(AND(OR(O12&lt;&gt;"",AND(M12&lt;&gt;"",N12&lt;&gt;"")),NOT(ISNUMBER(Anagrafica!$C$19))),"CONTATORE MANCANTE",IF(AND(H12="",P12=""),"SCADENZA MANCANTE",IF(OR(I12="",J12="",Q12=""),"DOCUMENTARE",IF(OR(AND(ISNUMBER(K12),K12&lt;=Anagrafica!$K$11),AND(ISNUMBER(P12),P12&lt;=Anagrafica!$K$12)),"IN SCADENZA",IF(AND(ISNUMBER(K12),K12&lt;=Anagrafica!$K$10),"PREAVVISO","NEI TERMINI"))))))))))</f>
        <v>DA DEFINIRE</v>
      </c>
      <c r="M12" s="64"/>
      <c r="N12" s="64"/>
      <c r="O12" s="64"/>
      <c r="P12" s="65" t="str">
        <f>IF(AND(D12="Si",ISNUMBER(Anagrafica!$C$19)),IF(ISNUMBER(O12),O12-Anagrafica!$C$19,IF(AND(ISNUMBER(M12),ISNUMBER(N12),N12&gt;0),M12+N12-Anagrafica!$C$19,"")),"")</f>
        <v/>
      </c>
      <c r="Q12" s="38"/>
      <c r="R12" s="50" t="s">
        <v>234</v>
      </c>
    </row>
    <row r="13" spans="1:18" ht="66" customHeight="1">
      <c r="A13" s="49" t="s">
        <v>774</v>
      </c>
      <c r="B13" s="30" t="s">
        <v>766</v>
      </c>
      <c r="C13" s="30" t="s">
        <v>775</v>
      </c>
      <c r="D13" s="38" t="s">
        <v>145</v>
      </c>
      <c r="E13" s="39"/>
      <c r="F13" s="70"/>
      <c r="G13" s="39"/>
      <c r="H13" s="59" t="str">
        <f t="shared" si="0"/>
        <v/>
      </c>
      <c r="I13" s="38"/>
      <c r="J13" s="38"/>
      <c r="K13" s="65" t="str">
        <f>IF(ISNUMBER(H13),H13-Anagrafica!$K$8,"")</f>
        <v/>
      </c>
      <c r="L13" s="30" t="str">
        <f>IF(D13="No",IF(A13="SC-01","ESCLUSIONE NON AMMESSA",IF(Q13="","MOTIVO NA MANCANTE","NON APPLICABILE")),IF(D13&lt;&gt;"Si","DA DEFINIRE",IF(OR(AND(E13&lt;&gt;"",NOT(ISNUMBER(E13))),AND(F13&lt;&gt;"",NOT(ISNUMBER(F13))),AND(G13&lt;&gt;"",NOT(ISNUMBER(G13))),AND(M13&lt;&gt;"",NOT(ISNUMBER(M13))),AND(N13&lt;&gt;"",NOT(ISNUMBER(N13))),AND(O13&lt;&gt;"",NOT(ISNUMBER(O13))),AND(ISNUMBER(E13),E13&lt;=0),AND(ISNUMBER(F13),F13&lt;=0),AND(ISNUMBER(G13),G13&lt;=0),AND(ISNUMBER(M13),M13&lt;0),AND(ISNUMBER(N13),N13&lt;=0),AND(ISNUMBER(O13),O13&lt;0)),"DATI NON VALIDI",IF(OR(AND(ISNUMBER(K13),K13&lt;0),AND(ISNUMBER(P13),P13&lt;0)),"SCADUTA",IF(OR(AND(ISNUMBER(K13),K13=0),AND(ISNUMBER(P13),P13=0)),"SCADENZA OGGI / ORE",IF(AND(OR(O13&lt;&gt;"",AND(M13&lt;&gt;"",N13&lt;&gt;"")),NOT(ISNUMBER(Anagrafica!$C$19))),"CONTATORE MANCANTE",IF(AND(H13="",P13=""),"SCADENZA MANCANTE",IF(OR(I13="",J13="",Q13=""),"DOCUMENTARE",IF(OR(AND(ISNUMBER(K13),K13&lt;=Anagrafica!$K$11),AND(ISNUMBER(P13),P13&lt;=Anagrafica!$K$12)),"IN SCADENZA",IF(AND(ISNUMBER(K13),K13&lt;=Anagrafica!$K$10),"PREAVVISO","NEI TERMINI"))))))))))</f>
        <v>DA DEFINIRE</v>
      </c>
      <c r="M13" s="64"/>
      <c r="N13" s="64"/>
      <c r="O13" s="64"/>
      <c r="P13" s="65" t="str">
        <f>IF(AND(D13="Si",ISNUMBER(Anagrafica!$C$19)),IF(ISNUMBER(O13),O13-Anagrafica!$C$19,IF(AND(ISNUMBER(M13),ISNUMBER(N13),N13&gt;0),M13+N13-Anagrafica!$C$19,"")),"")</f>
        <v/>
      </c>
      <c r="Q13" s="38"/>
      <c r="R13" s="50" t="s">
        <v>234</v>
      </c>
    </row>
    <row r="14" spans="1:18" ht="66" customHeight="1">
      <c r="A14" s="49" t="s">
        <v>776</v>
      </c>
      <c r="B14" s="30" t="s">
        <v>766</v>
      </c>
      <c r="C14" s="30" t="s">
        <v>777</v>
      </c>
      <c r="D14" s="38" t="s">
        <v>145</v>
      </c>
      <c r="E14" s="39"/>
      <c r="F14" s="70"/>
      <c r="G14" s="39"/>
      <c r="H14" s="59" t="str">
        <f t="shared" si="0"/>
        <v/>
      </c>
      <c r="I14" s="38"/>
      <c r="J14" s="38"/>
      <c r="K14" s="65" t="str">
        <f>IF(ISNUMBER(H14),H14-Anagrafica!$K$8,"")</f>
        <v/>
      </c>
      <c r="L14" s="30" t="str">
        <f>IF(D14="No",IF(A14="SC-01","ESCLUSIONE NON AMMESSA",IF(Q14="","MOTIVO NA MANCANTE","NON APPLICABILE")),IF(D14&lt;&gt;"Si","DA DEFINIRE",IF(OR(AND(E14&lt;&gt;"",NOT(ISNUMBER(E14))),AND(F14&lt;&gt;"",NOT(ISNUMBER(F14))),AND(G14&lt;&gt;"",NOT(ISNUMBER(G14))),AND(M14&lt;&gt;"",NOT(ISNUMBER(M14))),AND(N14&lt;&gt;"",NOT(ISNUMBER(N14))),AND(O14&lt;&gt;"",NOT(ISNUMBER(O14))),AND(ISNUMBER(E14),E14&lt;=0),AND(ISNUMBER(F14),F14&lt;=0),AND(ISNUMBER(G14),G14&lt;=0),AND(ISNUMBER(M14),M14&lt;0),AND(ISNUMBER(N14),N14&lt;=0),AND(ISNUMBER(O14),O14&lt;0)),"DATI NON VALIDI",IF(OR(AND(ISNUMBER(K14),K14&lt;0),AND(ISNUMBER(P14),P14&lt;0)),"SCADUTA",IF(OR(AND(ISNUMBER(K14),K14=0),AND(ISNUMBER(P14),P14=0)),"SCADENZA OGGI / ORE",IF(AND(OR(O14&lt;&gt;"",AND(M14&lt;&gt;"",N14&lt;&gt;"")),NOT(ISNUMBER(Anagrafica!$C$19))),"CONTATORE MANCANTE",IF(AND(H14="",P14=""),"SCADENZA MANCANTE",IF(OR(I14="",J14="",Q14=""),"DOCUMENTARE",IF(OR(AND(ISNUMBER(K14),K14&lt;=Anagrafica!$K$11),AND(ISNUMBER(P14),P14&lt;=Anagrafica!$K$12)),"IN SCADENZA",IF(AND(ISNUMBER(K14),K14&lt;=Anagrafica!$K$10),"PREAVVISO","NEI TERMINI"))))))))))</f>
        <v>DA DEFINIRE</v>
      </c>
      <c r="M14" s="64"/>
      <c r="N14" s="64"/>
      <c r="O14" s="64"/>
      <c r="P14" s="65" t="str">
        <f>IF(AND(D14="Si",ISNUMBER(Anagrafica!$C$19)),IF(ISNUMBER(O14),O14-Anagrafica!$C$19,IF(AND(ISNUMBER(M14),ISNUMBER(N14),N14&gt;0),M14+N14-Anagrafica!$C$19,"")),"")</f>
        <v/>
      </c>
      <c r="Q14" s="38"/>
      <c r="R14" s="50" t="s">
        <v>234</v>
      </c>
    </row>
    <row r="15" spans="1:18" ht="66" customHeight="1">
      <c r="A15" s="49" t="s">
        <v>778</v>
      </c>
      <c r="B15" s="30" t="s">
        <v>766</v>
      </c>
      <c r="C15" s="30" t="s">
        <v>779</v>
      </c>
      <c r="D15" s="38" t="s">
        <v>145</v>
      </c>
      <c r="E15" s="39"/>
      <c r="F15" s="70"/>
      <c r="G15" s="39"/>
      <c r="H15" s="59" t="str">
        <f t="shared" si="0"/>
        <v/>
      </c>
      <c r="I15" s="38"/>
      <c r="J15" s="38"/>
      <c r="K15" s="65" t="str">
        <f>IF(ISNUMBER(H15),H15-Anagrafica!$K$8,"")</f>
        <v/>
      </c>
      <c r="L15" s="30" t="str">
        <f>IF(D15="No",IF(A15="SC-01","ESCLUSIONE NON AMMESSA",IF(Q15="","MOTIVO NA MANCANTE","NON APPLICABILE")),IF(D15&lt;&gt;"Si","DA DEFINIRE",IF(OR(AND(E15&lt;&gt;"",NOT(ISNUMBER(E15))),AND(F15&lt;&gt;"",NOT(ISNUMBER(F15))),AND(G15&lt;&gt;"",NOT(ISNUMBER(G15))),AND(M15&lt;&gt;"",NOT(ISNUMBER(M15))),AND(N15&lt;&gt;"",NOT(ISNUMBER(N15))),AND(O15&lt;&gt;"",NOT(ISNUMBER(O15))),AND(ISNUMBER(E15),E15&lt;=0),AND(ISNUMBER(F15),F15&lt;=0),AND(ISNUMBER(G15),G15&lt;=0),AND(ISNUMBER(M15),M15&lt;0),AND(ISNUMBER(N15),N15&lt;=0),AND(ISNUMBER(O15),O15&lt;0)),"DATI NON VALIDI",IF(OR(AND(ISNUMBER(K15),K15&lt;0),AND(ISNUMBER(P15),P15&lt;0)),"SCADUTA",IF(OR(AND(ISNUMBER(K15),K15=0),AND(ISNUMBER(P15),P15=0)),"SCADENZA OGGI / ORE",IF(AND(OR(O15&lt;&gt;"",AND(M15&lt;&gt;"",N15&lt;&gt;"")),NOT(ISNUMBER(Anagrafica!$C$19))),"CONTATORE MANCANTE",IF(AND(H15="",P15=""),"SCADENZA MANCANTE",IF(OR(I15="",J15="",Q15=""),"DOCUMENTARE",IF(OR(AND(ISNUMBER(K15),K15&lt;=Anagrafica!$K$11),AND(ISNUMBER(P15),P15&lt;=Anagrafica!$K$12)),"IN SCADENZA",IF(AND(ISNUMBER(K15),K15&lt;=Anagrafica!$K$10),"PREAVVISO","NEI TERMINI"))))))))))</f>
        <v>DA DEFINIRE</v>
      </c>
      <c r="M15" s="64"/>
      <c r="N15" s="64"/>
      <c r="O15" s="64"/>
      <c r="P15" s="65" t="str">
        <f>IF(AND(D15="Si",ISNUMBER(Anagrafica!$C$19)),IF(ISNUMBER(O15),O15-Anagrafica!$C$19,IF(AND(ISNUMBER(M15),ISNUMBER(N15),N15&gt;0),M15+N15-Anagrafica!$C$19,"")),"")</f>
        <v/>
      </c>
      <c r="Q15" s="38"/>
      <c r="R15" s="50" t="s">
        <v>234</v>
      </c>
    </row>
    <row r="16" spans="1:18" ht="66" customHeight="1">
      <c r="A16" s="49" t="s">
        <v>780</v>
      </c>
      <c r="B16" s="30" t="s">
        <v>766</v>
      </c>
      <c r="C16" s="30" t="s">
        <v>781</v>
      </c>
      <c r="D16" s="38" t="s">
        <v>145</v>
      </c>
      <c r="E16" s="39"/>
      <c r="F16" s="70"/>
      <c r="G16" s="39"/>
      <c r="H16" s="59" t="str">
        <f t="shared" si="0"/>
        <v/>
      </c>
      <c r="I16" s="38"/>
      <c r="J16" s="38"/>
      <c r="K16" s="65" t="str">
        <f>IF(ISNUMBER(H16),H16-Anagrafica!$K$8,"")</f>
        <v/>
      </c>
      <c r="L16" s="30" t="str">
        <f>IF(D16="No",IF(A16="SC-01","ESCLUSIONE NON AMMESSA",IF(Q16="","MOTIVO NA MANCANTE","NON APPLICABILE")),IF(D16&lt;&gt;"Si","DA DEFINIRE",IF(OR(AND(E16&lt;&gt;"",NOT(ISNUMBER(E16))),AND(F16&lt;&gt;"",NOT(ISNUMBER(F16))),AND(G16&lt;&gt;"",NOT(ISNUMBER(G16))),AND(M16&lt;&gt;"",NOT(ISNUMBER(M16))),AND(N16&lt;&gt;"",NOT(ISNUMBER(N16))),AND(O16&lt;&gt;"",NOT(ISNUMBER(O16))),AND(ISNUMBER(E16),E16&lt;=0),AND(ISNUMBER(F16),F16&lt;=0),AND(ISNUMBER(G16),G16&lt;=0),AND(ISNUMBER(M16),M16&lt;0),AND(ISNUMBER(N16),N16&lt;=0),AND(ISNUMBER(O16),O16&lt;0)),"DATI NON VALIDI",IF(OR(AND(ISNUMBER(K16),K16&lt;0),AND(ISNUMBER(P16),P16&lt;0)),"SCADUTA",IF(OR(AND(ISNUMBER(K16),K16=0),AND(ISNUMBER(P16),P16=0)),"SCADENZA OGGI / ORE",IF(AND(OR(O16&lt;&gt;"",AND(M16&lt;&gt;"",N16&lt;&gt;"")),NOT(ISNUMBER(Anagrafica!$C$19))),"CONTATORE MANCANTE",IF(AND(H16="",P16=""),"SCADENZA MANCANTE",IF(OR(I16="",J16="",Q16=""),"DOCUMENTARE",IF(OR(AND(ISNUMBER(K16),K16&lt;=Anagrafica!$K$11),AND(ISNUMBER(P16),P16&lt;=Anagrafica!$K$12)),"IN SCADENZA",IF(AND(ISNUMBER(K16),K16&lt;=Anagrafica!$K$10),"PREAVVISO","NEI TERMINI"))))))))))</f>
        <v>DA DEFINIRE</v>
      </c>
      <c r="M16" s="64"/>
      <c r="N16" s="64"/>
      <c r="O16" s="64"/>
      <c r="P16" s="65" t="str">
        <f>IF(AND(D16="Si",ISNUMBER(Anagrafica!$C$19)),IF(ISNUMBER(O16),O16-Anagrafica!$C$19,IF(AND(ISNUMBER(M16),ISNUMBER(N16),N16&gt;0),M16+N16-Anagrafica!$C$19,"")),"")</f>
        <v/>
      </c>
      <c r="Q16" s="38"/>
      <c r="R16" s="50" t="s">
        <v>234</v>
      </c>
    </row>
    <row r="17" spans="1:18" ht="66" customHeight="1">
      <c r="A17" s="49" t="s">
        <v>782</v>
      </c>
      <c r="B17" s="30" t="s">
        <v>783</v>
      </c>
      <c r="C17" s="30" t="s">
        <v>784</v>
      </c>
      <c r="D17" s="38" t="s">
        <v>145</v>
      </c>
      <c r="E17" s="39"/>
      <c r="F17" s="70"/>
      <c r="G17" s="39"/>
      <c r="H17" s="59" t="str">
        <f t="shared" si="0"/>
        <v/>
      </c>
      <c r="I17" s="38"/>
      <c r="J17" s="38"/>
      <c r="K17" s="65" t="str">
        <f>IF(ISNUMBER(H17),H17-Anagrafica!$K$8,"")</f>
        <v/>
      </c>
      <c r="L17" s="30" t="str">
        <f>IF(D17="No",IF(A17="SC-01","ESCLUSIONE NON AMMESSA",IF(Q17="","MOTIVO NA MANCANTE","NON APPLICABILE")),IF(D17&lt;&gt;"Si","DA DEFINIRE",IF(OR(AND(E17&lt;&gt;"",NOT(ISNUMBER(E17))),AND(F17&lt;&gt;"",NOT(ISNUMBER(F17))),AND(G17&lt;&gt;"",NOT(ISNUMBER(G17))),AND(M17&lt;&gt;"",NOT(ISNUMBER(M17))),AND(N17&lt;&gt;"",NOT(ISNUMBER(N17))),AND(O17&lt;&gt;"",NOT(ISNUMBER(O17))),AND(ISNUMBER(E17),E17&lt;=0),AND(ISNUMBER(F17),F17&lt;=0),AND(ISNUMBER(G17),G17&lt;=0),AND(ISNUMBER(M17),M17&lt;0),AND(ISNUMBER(N17),N17&lt;=0),AND(ISNUMBER(O17),O17&lt;0)),"DATI NON VALIDI",IF(OR(AND(ISNUMBER(K17),K17&lt;0),AND(ISNUMBER(P17),P17&lt;0)),"SCADUTA",IF(OR(AND(ISNUMBER(K17),K17=0),AND(ISNUMBER(P17),P17=0)),"SCADENZA OGGI / ORE",IF(AND(OR(O17&lt;&gt;"",AND(M17&lt;&gt;"",N17&lt;&gt;"")),NOT(ISNUMBER(Anagrafica!$C$19))),"CONTATORE MANCANTE",IF(AND(H17="",P17=""),"SCADENZA MANCANTE",IF(OR(I17="",J17="",Q17=""),"DOCUMENTARE",IF(OR(AND(ISNUMBER(K17),K17&lt;=Anagrafica!$K$11),AND(ISNUMBER(P17),P17&lt;=Anagrafica!$K$12)),"IN SCADENZA",IF(AND(ISNUMBER(K17),K17&lt;=Anagrafica!$K$10),"PREAVVISO","NEI TERMINI"))))))))))</f>
        <v>DA DEFINIRE</v>
      </c>
      <c r="M17" s="64"/>
      <c r="N17" s="64"/>
      <c r="O17" s="64"/>
      <c r="P17" s="65" t="str">
        <f>IF(AND(D17="Si",ISNUMBER(Anagrafica!$C$19)),IF(ISNUMBER(O17),O17-Anagrafica!$C$19,IF(AND(ISNUMBER(M17),ISNUMBER(N17),N17&gt;0),M17+N17-Anagrafica!$C$19,"")),"")</f>
        <v/>
      </c>
      <c r="Q17" s="38"/>
      <c r="R17" s="50" t="s">
        <v>234</v>
      </c>
    </row>
    <row r="18" spans="1:18" ht="66" customHeight="1">
      <c r="A18" s="49" t="s">
        <v>785</v>
      </c>
      <c r="B18" s="30" t="s">
        <v>783</v>
      </c>
      <c r="C18" s="30" t="s">
        <v>786</v>
      </c>
      <c r="D18" s="38" t="s">
        <v>145</v>
      </c>
      <c r="E18" s="39"/>
      <c r="F18" s="70"/>
      <c r="G18" s="39"/>
      <c r="H18" s="59" t="str">
        <f t="shared" si="0"/>
        <v/>
      </c>
      <c r="I18" s="38"/>
      <c r="J18" s="38"/>
      <c r="K18" s="65" t="str">
        <f>IF(ISNUMBER(H18),H18-Anagrafica!$K$8,"")</f>
        <v/>
      </c>
      <c r="L18" s="30" t="str">
        <f>IF(D18="No",IF(A18="SC-01","ESCLUSIONE NON AMMESSA",IF(Q18="","MOTIVO NA MANCANTE","NON APPLICABILE")),IF(D18&lt;&gt;"Si","DA DEFINIRE",IF(OR(AND(E18&lt;&gt;"",NOT(ISNUMBER(E18))),AND(F18&lt;&gt;"",NOT(ISNUMBER(F18))),AND(G18&lt;&gt;"",NOT(ISNUMBER(G18))),AND(M18&lt;&gt;"",NOT(ISNUMBER(M18))),AND(N18&lt;&gt;"",NOT(ISNUMBER(N18))),AND(O18&lt;&gt;"",NOT(ISNUMBER(O18))),AND(ISNUMBER(E18),E18&lt;=0),AND(ISNUMBER(F18),F18&lt;=0),AND(ISNUMBER(G18),G18&lt;=0),AND(ISNUMBER(M18),M18&lt;0),AND(ISNUMBER(N18),N18&lt;=0),AND(ISNUMBER(O18),O18&lt;0)),"DATI NON VALIDI",IF(OR(AND(ISNUMBER(K18),K18&lt;0),AND(ISNUMBER(P18),P18&lt;0)),"SCADUTA",IF(OR(AND(ISNUMBER(K18),K18=0),AND(ISNUMBER(P18),P18=0)),"SCADENZA OGGI / ORE",IF(AND(OR(O18&lt;&gt;"",AND(M18&lt;&gt;"",N18&lt;&gt;"")),NOT(ISNUMBER(Anagrafica!$C$19))),"CONTATORE MANCANTE",IF(AND(H18="",P18=""),"SCADENZA MANCANTE",IF(OR(I18="",J18="",Q18=""),"DOCUMENTARE",IF(OR(AND(ISNUMBER(K18),K18&lt;=Anagrafica!$K$11),AND(ISNUMBER(P18),P18&lt;=Anagrafica!$K$12)),"IN SCADENZA",IF(AND(ISNUMBER(K18),K18&lt;=Anagrafica!$K$10),"PREAVVISO","NEI TERMINI"))))))))))</f>
        <v>DA DEFINIRE</v>
      </c>
      <c r="M18" s="64"/>
      <c r="N18" s="64"/>
      <c r="O18" s="64"/>
      <c r="P18" s="65" t="str">
        <f>IF(AND(D18="Si",ISNUMBER(Anagrafica!$C$19)),IF(ISNUMBER(O18),O18-Anagrafica!$C$19,IF(AND(ISNUMBER(M18),ISNUMBER(N18),N18&gt;0),M18+N18-Anagrafica!$C$19,"")),"")</f>
        <v/>
      </c>
      <c r="Q18" s="38"/>
      <c r="R18" s="50" t="s">
        <v>234</v>
      </c>
    </row>
    <row r="19" spans="1:18" ht="66" customHeight="1">
      <c r="A19" s="49" t="s">
        <v>787</v>
      </c>
      <c r="B19" s="30" t="s">
        <v>788</v>
      </c>
      <c r="C19" s="30" t="s">
        <v>789</v>
      </c>
      <c r="D19" s="38" t="s">
        <v>145</v>
      </c>
      <c r="E19" s="39"/>
      <c r="F19" s="70"/>
      <c r="G19" s="39"/>
      <c r="H19" s="59" t="str">
        <f t="shared" si="0"/>
        <v/>
      </c>
      <c r="I19" s="38"/>
      <c r="J19" s="38"/>
      <c r="K19" s="65" t="str">
        <f>IF(ISNUMBER(H19),H19-Anagrafica!$K$8,"")</f>
        <v/>
      </c>
      <c r="L19" s="30" t="str">
        <f>IF(D19="No",IF(A19="SC-01","ESCLUSIONE NON AMMESSA",IF(Q19="","MOTIVO NA MANCANTE","NON APPLICABILE")),IF(D19&lt;&gt;"Si","DA DEFINIRE",IF(OR(AND(E19&lt;&gt;"",NOT(ISNUMBER(E19))),AND(F19&lt;&gt;"",NOT(ISNUMBER(F19))),AND(G19&lt;&gt;"",NOT(ISNUMBER(G19))),AND(M19&lt;&gt;"",NOT(ISNUMBER(M19))),AND(N19&lt;&gt;"",NOT(ISNUMBER(N19))),AND(O19&lt;&gt;"",NOT(ISNUMBER(O19))),AND(ISNUMBER(E19),E19&lt;=0),AND(ISNUMBER(F19),F19&lt;=0),AND(ISNUMBER(G19),G19&lt;=0),AND(ISNUMBER(M19),M19&lt;0),AND(ISNUMBER(N19),N19&lt;=0),AND(ISNUMBER(O19),O19&lt;0)),"DATI NON VALIDI",IF(OR(AND(ISNUMBER(K19),K19&lt;0),AND(ISNUMBER(P19),P19&lt;0)),"SCADUTA",IF(OR(AND(ISNUMBER(K19),K19=0),AND(ISNUMBER(P19),P19=0)),"SCADENZA OGGI / ORE",IF(AND(OR(O19&lt;&gt;"",AND(M19&lt;&gt;"",N19&lt;&gt;"")),NOT(ISNUMBER(Anagrafica!$C$19))),"CONTATORE MANCANTE",IF(AND(H19="",P19=""),"SCADENZA MANCANTE",IF(OR(I19="",J19="",Q19=""),"DOCUMENTARE",IF(OR(AND(ISNUMBER(K19),K19&lt;=Anagrafica!$K$11),AND(ISNUMBER(P19),P19&lt;=Anagrafica!$K$12)),"IN SCADENZA",IF(AND(ISNUMBER(K19),K19&lt;=Anagrafica!$K$10),"PREAVVISO","NEI TERMINI"))))))))))</f>
        <v>DA DEFINIRE</v>
      </c>
      <c r="M19" s="64"/>
      <c r="N19" s="64"/>
      <c r="O19" s="64"/>
      <c r="P19" s="65" t="str">
        <f>IF(AND(D19="Si",ISNUMBER(Anagrafica!$C$19)),IF(ISNUMBER(O19),O19-Anagrafica!$C$19,IF(AND(ISNUMBER(M19),ISNUMBER(N19),N19&gt;0),M19+N19-Anagrafica!$C$19,"")),"")</f>
        <v/>
      </c>
      <c r="Q19" s="38"/>
      <c r="R19" s="50" t="s">
        <v>234</v>
      </c>
    </row>
    <row r="20" spans="1:18" ht="66" customHeight="1">
      <c r="A20" s="49" t="s">
        <v>790</v>
      </c>
      <c r="B20" s="30" t="s">
        <v>788</v>
      </c>
      <c r="C20" s="30" t="s">
        <v>791</v>
      </c>
      <c r="D20" s="38" t="s">
        <v>145</v>
      </c>
      <c r="E20" s="39"/>
      <c r="F20" s="70"/>
      <c r="G20" s="39"/>
      <c r="H20" s="59" t="str">
        <f t="shared" si="0"/>
        <v/>
      </c>
      <c r="I20" s="38"/>
      <c r="J20" s="38"/>
      <c r="K20" s="65" t="str">
        <f>IF(ISNUMBER(H20),H20-Anagrafica!$K$8,"")</f>
        <v/>
      </c>
      <c r="L20" s="30" t="str">
        <f>IF(D20="No",IF(A20="SC-01","ESCLUSIONE NON AMMESSA",IF(Q20="","MOTIVO NA MANCANTE","NON APPLICABILE")),IF(D20&lt;&gt;"Si","DA DEFINIRE",IF(OR(AND(E20&lt;&gt;"",NOT(ISNUMBER(E20))),AND(F20&lt;&gt;"",NOT(ISNUMBER(F20))),AND(G20&lt;&gt;"",NOT(ISNUMBER(G20))),AND(M20&lt;&gt;"",NOT(ISNUMBER(M20))),AND(N20&lt;&gt;"",NOT(ISNUMBER(N20))),AND(O20&lt;&gt;"",NOT(ISNUMBER(O20))),AND(ISNUMBER(E20),E20&lt;=0),AND(ISNUMBER(F20),F20&lt;=0),AND(ISNUMBER(G20),G20&lt;=0),AND(ISNUMBER(M20),M20&lt;0),AND(ISNUMBER(N20),N20&lt;=0),AND(ISNUMBER(O20),O20&lt;0)),"DATI NON VALIDI",IF(OR(AND(ISNUMBER(K20),K20&lt;0),AND(ISNUMBER(P20),P20&lt;0)),"SCADUTA",IF(OR(AND(ISNUMBER(K20),K20=0),AND(ISNUMBER(P20),P20=0)),"SCADENZA OGGI / ORE",IF(AND(OR(O20&lt;&gt;"",AND(M20&lt;&gt;"",N20&lt;&gt;"")),NOT(ISNUMBER(Anagrafica!$C$19))),"CONTATORE MANCANTE",IF(AND(H20="",P20=""),"SCADENZA MANCANTE",IF(OR(I20="",J20="",Q20=""),"DOCUMENTARE",IF(OR(AND(ISNUMBER(K20),K20&lt;=Anagrafica!$K$11),AND(ISNUMBER(P20),P20&lt;=Anagrafica!$K$12)),"IN SCADENZA",IF(AND(ISNUMBER(K20),K20&lt;=Anagrafica!$K$10),"PREAVVISO","NEI TERMINI"))))))))))</f>
        <v>DA DEFINIRE</v>
      </c>
      <c r="M20" s="64"/>
      <c r="N20" s="64"/>
      <c r="O20" s="64"/>
      <c r="P20" s="65" t="str">
        <f>IF(AND(D20="Si",ISNUMBER(Anagrafica!$C$19)),IF(ISNUMBER(O20),O20-Anagrafica!$C$19,IF(AND(ISNUMBER(M20),ISNUMBER(N20),N20&gt;0),M20+N20-Anagrafica!$C$19,"")),"")</f>
        <v/>
      </c>
      <c r="Q20" s="38"/>
      <c r="R20" s="50" t="s">
        <v>234</v>
      </c>
    </row>
    <row r="21" spans="1:18" ht="66" customHeight="1">
      <c r="A21" s="49" t="s">
        <v>792</v>
      </c>
      <c r="B21" s="30" t="s">
        <v>793</v>
      </c>
      <c r="C21" s="30" t="s">
        <v>794</v>
      </c>
      <c r="D21" s="38" t="s">
        <v>145</v>
      </c>
      <c r="E21" s="39"/>
      <c r="F21" s="70"/>
      <c r="G21" s="39"/>
      <c r="H21" s="59" t="str">
        <f t="shared" si="0"/>
        <v/>
      </c>
      <c r="I21" s="38"/>
      <c r="J21" s="38"/>
      <c r="K21" s="65" t="str">
        <f>IF(ISNUMBER(H21),H21-Anagrafica!$K$8,"")</f>
        <v/>
      </c>
      <c r="L21" s="30" t="str">
        <f>IF(D21="No",IF(A21="SC-01","ESCLUSIONE NON AMMESSA",IF(Q21="","MOTIVO NA MANCANTE","NON APPLICABILE")),IF(D21&lt;&gt;"Si","DA DEFINIRE",IF(OR(AND(E21&lt;&gt;"",NOT(ISNUMBER(E21))),AND(F21&lt;&gt;"",NOT(ISNUMBER(F21))),AND(G21&lt;&gt;"",NOT(ISNUMBER(G21))),AND(M21&lt;&gt;"",NOT(ISNUMBER(M21))),AND(N21&lt;&gt;"",NOT(ISNUMBER(N21))),AND(O21&lt;&gt;"",NOT(ISNUMBER(O21))),AND(ISNUMBER(E21),E21&lt;=0),AND(ISNUMBER(F21),F21&lt;=0),AND(ISNUMBER(G21),G21&lt;=0),AND(ISNUMBER(M21),M21&lt;0),AND(ISNUMBER(N21),N21&lt;=0),AND(ISNUMBER(O21),O21&lt;0)),"DATI NON VALIDI",IF(OR(AND(ISNUMBER(K21),K21&lt;0),AND(ISNUMBER(P21),P21&lt;0)),"SCADUTA",IF(OR(AND(ISNUMBER(K21),K21=0),AND(ISNUMBER(P21),P21=0)),"SCADENZA OGGI / ORE",IF(AND(OR(O21&lt;&gt;"",AND(M21&lt;&gt;"",N21&lt;&gt;"")),NOT(ISNUMBER(Anagrafica!$C$19))),"CONTATORE MANCANTE",IF(AND(H21="",P21=""),"SCADENZA MANCANTE",IF(OR(I21="",J21="",Q21=""),"DOCUMENTARE",IF(OR(AND(ISNUMBER(K21),K21&lt;=Anagrafica!$K$11),AND(ISNUMBER(P21),P21&lt;=Anagrafica!$K$12)),"IN SCADENZA",IF(AND(ISNUMBER(K21),K21&lt;=Anagrafica!$K$10),"PREAVVISO","NEI TERMINI"))))))))))</f>
        <v>DA DEFINIRE</v>
      </c>
      <c r="M21" s="64"/>
      <c r="N21" s="64"/>
      <c r="O21" s="64"/>
      <c r="P21" s="65" t="str">
        <f>IF(AND(D21="Si",ISNUMBER(Anagrafica!$C$19)),IF(ISNUMBER(O21),O21-Anagrafica!$C$19,IF(AND(ISNUMBER(M21),ISNUMBER(N21),N21&gt;0),M21+N21-Anagrafica!$C$19,"")),"")</f>
        <v/>
      </c>
      <c r="Q21" s="38"/>
      <c r="R21" s="50" t="s">
        <v>234</v>
      </c>
    </row>
    <row r="22" spans="1:18" ht="66" customHeight="1">
      <c r="A22" s="49" t="s">
        <v>795</v>
      </c>
      <c r="B22" s="30" t="s">
        <v>796</v>
      </c>
      <c r="C22" s="30" t="s">
        <v>797</v>
      </c>
      <c r="D22" s="38" t="s">
        <v>145</v>
      </c>
      <c r="E22" s="39"/>
      <c r="F22" s="70"/>
      <c r="G22" s="39"/>
      <c r="H22" s="59" t="str">
        <f t="shared" si="0"/>
        <v/>
      </c>
      <c r="I22" s="38"/>
      <c r="J22" s="38"/>
      <c r="K22" s="65" t="str">
        <f>IF(ISNUMBER(H22),H22-Anagrafica!$K$8,"")</f>
        <v/>
      </c>
      <c r="L22" s="30" t="str">
        <f>IF(D22="No",IF(A22="SC-01","ESCLUSIONE NON AMMESSA",IF(Q22="","MOTIVO NA MANCANTE","NON APPLICABILE")),IF(D22&lt;&gt;"Si","DA DEFINIRE",IF(OR(AND(E22&lt;&gt;"",NOT(ISNUMBER(E22))),AND(F22&lt;&gt;"",NOT(ISNUMBER(F22))),AND(G22&lt;&gt;"",NOT(ISNUMBER(G22))),AND(M22&lt;&gt;"",NOT(ISNUMBER(M22))),AND(N22&lt;&gt;"",NOT(ISNUMBER(N22))),AND(O22&lt;&gt;"",NOT(ISNUMBER(O22))),AND(ISNUMBER(E22),E22&lt;=0),AND(ISNUMBER(F22),F22&lt;=0),AND(ISNUMBER(G22),G22&lt;=0),AND(ISNUMBER(M22),M22&lt;0),AND(ISNUMBER(N22),N22&lt;=0),AND(ISNUMBER(O22),O22&lt;0)),"DATI NON VALIDI",IF(OR(AND(ISNUMBER(K22),K22&lt;0),AND(ISNUMBER(P22),P22&lt;0)),"SCADUTA",IF(OR(AND(ISNUMBER(K22),K22=0),AND(ISNUMBER(P22),P22=0)),"SCADENZA OGGI / ORE",IF(AND(OR(O22&lt;&gt;"",AND(M22&lt;&gt;"",N22&lt;&gt;"")),NOT(ISNUMBER(Anagrafica!$C$19))),"CONTATORE MANCANTE",IF(AND(H22="",P22=""),"SCADENZA MANCANTE",IF(OR(I22="",J22="",Q22=""),"DOCUMENTARE",IF(OR(AND(ISNUMBER(K22),K22&lt;=Anagrafica!$K$11),AND(ISNUMBER(P22),P22&lt;=Anagrafica!$K$12)),"IN SCADENZA",IF(AND(ISNUMBER(K22),K22&lt;=Anagrafica!$K$10),"PREAVVISO","NEI TERMINI"))))))))))</f>
        <v>DA DEFINIRE</v>
      </c>
      <c r="M22" s="64"/>
      <c r="N22" s="64"/>
      <c r="O22" s="64"/>
      <c r="P22" s="65" t="str">
        <f>IF(AND(D22="Si",ISNUMBER(Anagrafica!$C$19)),IF(ISNUMBER(O22),O22-Anagrafica!$C$19,IF(AND(ISNUMBER(M22),ISNUMBER(N22),N22&gt;0),M22+N22-Anagrafica!$C$19,"")),"")</f>
        <v/>
      </c>
      <c r="Q22" s="38"/>
      <c r="R22" s="50" t="s">
        <v>234</v>
      </c>
    </row>
    <row r="23" spans="1:18" ht="66" customHeight="1">
      <c r="A23" s="49" t="s">
        <v>798</v>
      </c>
      <c r="B23" s="30" t="s">
        <v>799</v>
      </c>
      <c r="C23" s="30" t="s">
        <v>800</v>
      </c>
      <c r="D23" s="38" t="s">
        <v>145</v>
      </c>
      <c r="E23" s="39"/>
      <c r="F23" s="70"/>
      <c r="G23" s="39"/>
      <c r="H23" s="59" t="str">
        <f t="shared" si="0"/>
        <v/>
      </c>
      <c r="I23" s="38"/>
      <c r="J23" s="38"/>
      <c r="K23" s="65" t="str">
        <f>IF(ISNUMBER(H23),H23-Anagrafica!$K$8,"")</f>
        <v/>
      </c>
      <c r="L23" s="30" t="str">
        <f>IF(D23="No",IF(A23="SC-01","ESCLUSIONE NON AMMESSA",IF(Q23="","MOTIVO NA MANCANTE","NON APPLICABILE")),IF(D23&lt;&gt;"Si","DA DEFINIRE",IF(OR(AND(E23&lt;&gt;"",NOT(ISNUMBER(E23))),AND(F23&lt;&gt;"",NOT(ISNUMBER(F23))),AND(G23&lt;&gt;"",NOT(ISNUMBER(G23))),AND(M23&lt;&gt;"",NOT(ISNUMBER(M23))),AND(N23&lt;&gt;"",NOT(ISNUMBER(N23))),AND(O23&lt;&gt;"",NOT(ISNUMBER(O23))),AND(ISNUMBER(E23),E23&lt;=0),AND(ISNUMBER(F23),F23&lt;=0),AND(ISNUMBER(G23),G23&lt;=0),AND(ISNUMBER(M23),M23&lt;0),AND(ISNUMBER(N23),N23&lt;=0),AND(ISNUMBER(O23),O23&lt;0)),"DATI NON VALIDI",IF(OR(AND(ISNUMBER(K23),K23&lt;0),AND(ISNUMBER(P23),P23&lt;0)),"SCADUTA",IF(OR(AND(ISNUMBER(K23),K23=0),AND(ISNUMBER(P23),P23=0)),"SCADENZA OGGI / ORE",IF(AND(OR(O23&lt;&gt;"",AND(M23&lt;&gt;"",N23&lt;&gt;"")),NOT(ISNUMBER(Anagrafica!$C$19))),"CONTATORE MANCANTE",IF(AND(H23="",P23=""),"SCADENZA MANCANTE",IF(OR(I23="",J23="",Q23=""),"DOCUMENTARE",IF(OR(AND(ISNUMBER(K23),K23&lt;=Anagrafica!$K$11),AND(ISNUMBER(P23),P23&lt;=Anagrafica!$K$12)),"IN SCADENZA",IF(AND(ISNUMBER(K23),K23&lt;=Anagrafica!$K$10),"PREAVVISO","NEI TERMINI"))))))))))</f>
        <v>DA DEFINIRE</v>
      </c>
      <c r="M23" s="64"/>
      <c r="N23" s="64"/>
      <c r="O23" s="64"/>
      <c r="P23" s="65" t="str">
        <f>IF(AND(D23="Si",ISNUMBER(Anagrafica!$C$19)),IF(ISNUMBER(O23),O23-Anagrafica!$C$19,IF(AND(ISNUMBER(M23),ISNUMBER(N23),N23&gt;0),M23+N23-Anagrafica!$C$19,"")),"")</f>
        <v/>
      </c>
      <c r="Q23" s="38"/>
      <c r="R23" s="50" t="s">
        <v>234</v>
      </c>
    </row>
    <row r="24" spans="1:18" ht="66" customHeight="1">
      <c r="A24" s="49" t="s">
        <v>801</v>
      </c>
      <c r="B24" s="30" t="s">
        <v>799</v>
      </c>
      <c r="C24" s="30" t="s">
        <v>802</v>
      </c>
      <c r="D24" s="38" t="s">
        <v>145</v>
      </c>
      <c r="E24" s="39"/>
      <c r="F24" s="70"/>
      <c r="G24" s="39"/>
      <c r="H24" s="59" t="str">
        <f t="shared" si="0"/>
        <v/>
      </c>
      <c r="I24" s="38"/>
      <c r="J24" s="38"/>
      <c r="K24" s="65" t="str">
        <f>IF(ISNUMBER(H24),H24-Anagrafica!$K$8,"")</f>
        <v/>
      </c>
      <c r="L24" s="30" t="str">
        <f>IF(D24="No",IF(A24="SC-01","ESCLUSIONE NON AMMESSA",IF(Q24="","MOTIVO NA MANCANTE","NON APPLICABILE")),IF(D24&lt;&gt;"Si","DA DEFINIRE",IF(OR(AND(E24&lt;&gt;"",NOT(ISNUMBER(E24))),AND(F24&lt;&gt;"",NOT(ISNUMBER(F24))),AND(G24&lt;&gt;"",NOT(ISNUMBER(G24))),AND(M24&lt;&gt;"",NOT(ISNUMBER(M24))),AND(N24&lt;&gt;"",NOT(ISNUMBER(N24))),AND(O24&lt;&gt;"",NOT(ISNUMBER(O24))),AND(ISNUMBER(E24),E24&lt;=0),AND(ISNUMBER(F24),F24&lt;=0),AND(ISNUMBER(G24),G24&lt;=0),AND(ISNUMBER(M24),M24&lt;0),AND(ISNUMBER(N24),N24&lt;=0),AND(ISNUMBER(O24),O24&lt;0)),"DATI NON VALIDI",IF(OR(AND(ISNUMBER(K24),K24&lt;0),AND(ISNUMBER(P24),P24&lt;0)),"SCADUTA",IF(OR(AND(ISNUMBER(K24),K24=0),AND(ISNUMBER(P24),P24=0)),"SCADENZA OGGI / ORE",IF(AND(OR(O24&lt;&gt;"",AND(M24&lt;&gt;"",N24&lt;&gt;"")),NOT(ISNUMBER(Anagrafica!$C$19))),"CONTATORE MANCANTE",IF(AND(H24="",P24=""),"SCADENZA MANCANTE",IF(OR(I24="",J24="",Q24=""),"DOCUMENTARE",IF(OR(AND(ISNUMBER(K24),K24&lt;=Anagrafica!$K$11),AND(ISNUMBER(P24),P24&lt;=Anagrafica!$K$12)),"IN SCADENZA",IF(AND(ISNUMBER(K24),K24&lt;=Anagrafica!$K$10),"PREAVVISO","NEI TERMINI"))))))))))</f>
        <v>DA DEFINIRE</v>
      </c>
      <c r="M24" s="64"/>
      <c r="N24" s="64"/>
      <c r="O24" s="64"/>
      <c r="P24" s="65" t="str">
        <f>IF(AND(D24="Si",ISNUMBER(Anagrafica!$C$19)),IF(ISNUMBER(O24),O24-Anagrafica!$C$19,IF(AND(ISNUMBER(M24),ISNUMBER(N24),N24&gt;0),M24+N24-Anagrafica!$C$19,"")),"")</f>
        <v/>
      </c>
      <c r="Q24" s="38"/>
      <c r="R24" s="50" t="s">
        <v>216</v>
      </c>
    </row>
    <row r="25" spans="1:18" ht="66" customHeight="1">
      <c r="A25" s="49" t="s">
        <v>803</v>
      </c>
      <c r="B25" s="30" t="s">
        <v>804</v>
      </c>
      <c r="C25" s="30" t="s">
        <v>805</v>
      </c>
      <c r="D25" s="38" t="s">
        <v>145</v>
      </c>
      <c r="E25" s="39"/>
      <c r="F25" s="70"/>
      <c r="G25" s="39"/>
      <c r="H25" s="59" t="str">
        <f t="shared" si="0"/>
        <v/>
      </c>
      <c r="I25" s="38"/>
      <c r="J25" s="38"/>
      <c r="K25" s="65" t="str">
        <f>IF(ISNUMBER(H25),H25-Anagrafica!$K$8,"")</f>
        <v/>
      </c>
      <c r="L25" s="30" t="str">
        <f>IF(D25="No",IF(A25="SC-01","ESCLUSIONE NON AMMESSA",IF(Q25="","MOTIVO NA MANCANTE","NON APPLICABILE")),IF(D25&lt;&gt;"Si","DA DEFINIRE",IF(OR(AND(E25&lt;&gt;"",NOT(ISNUMBER(E25))),AND(F25&lt;&gt;"",NOT(ISNUMBER(F25))),AND(G25&lt;&gt;"",NOT(ISNUMBER(G25))),AND(M25&lt;&gt;"",NOT(ISNUMBER(M25))),AND(N25&lt;&gt;"",NOT(ISNUMBER(N25))),AND(O25&lt;&gt;"",NOT(ISNUMBER(O25))),AND(ISNUMBER(E25),E25&lt;=0),AND(ISNUMBER(F25),F25&lt;=0),AND(ISNUMBER(G25),G25&lt;=0),AND(ISNUMBER(M25),M25&lt;0),AND(ISNUMBER(N25),N25&lt;=0),AND(ISNUMBER(O25),O25&lt;0)),"DATI NON VALIDI",IF(OR(AND(ISNUMBER(K25),K25&lt;0),AND(ISNUMBER(P25),P25&lt;0)),"SCADUTA",IF(OR(AND(ISNUMBER(K25),K25=0),AND(ISNUMBER(P25),P25=0)),"SCADENZA OGGI / ORE",IF(AND(OR(O25&lt;&gt;"",AND(M25&lt;&gt;"",N25&lt;&gt;"")),NOT(ISNUMBER(Anagrafica!$C$19))),"CONTATORE MANCANTE",IF(AND(H25="",P25=""),"SCADENZA MANCANTE",IF(OR(I25="",J25="",Q25=""),"DOCUMENTARE",IF(OR(AND(ISNUMBER(K25),K25&lt;=Anagrafica!$K$11),AND(ISNUMBER(P25),P25&lt;=Anagrafica!$K$12)),"IN SCADENZA",IF(AND(ISNUMBER(K25),K25&lt;=Anagrafica!$K$10),"PREAVVISO","NEI TERMINI"))))))))))</f>
        <v>DA DEFINIRE</v>
      </c>
      <c r="M25" s="64"/>
      <c r="N25" s="64"/>
      <c r="O25" s="64"/>
      <c r="P25" s="65" t="str">
        <f>IF(AND(D25="Si",ISNUMBER(Anagrafica!$C$19)),IF(ISNUMBER(O25),O25-Anagrafica!$C$19,IF(AND(ISNUMBER(M25),ISNUMBER(N25),N25&gt;0),M25+N25-Anagrafica!$C$19,"")),"")</f>
        <v/>
      </c>
      <c r="Q25" s="38"/>
      <c r="R25" s="50" t="s">
        <v>216</v>
      </c>
    </row>
    <row r="26" spans="1:18" ht="66" customHeight="1">
      <c r="A26" s="49" t="s">
        <v>806</v>
      </c>
      <c r="B26" s="30" t="s">
        <v>804</v>
      </c>
      <c r="C26" s="30" t="s">
        <v>807</v>
      </c>
      <c r="D26" s="38" t="s">
        <v>145</v>
      </c>
      <c r="E26" s="39"/>
      <c r="F26" s="70"/>
      <c r="G26" s="39"/>
      <c r="H26" s="59" t="str">
        <f t="shared" si="0"/>
        <v/>
      </c>
      <c r="I26" s="38"/>
      <c r="J26" s="38"/>
      <c r="K26" s="65" t="str">
        <f>IF(ISNUMBER(H26),H26-Anagrafica!$K$8,"")</f>
        <v/>
      </c>
      <c r="L26" s="30" t="str">
        <f>IF(D26="No",IF(A26="SC-01","ESCLUSIONE NON AMMESSA",IF(Q26="","MOTIVO NA MANCANTE","NON APPLICABILE")),IF(D26&lt;&gt;"Si","DA DEFINIRE",IF(OR(AND(E26&lt;&gt;"",NOT(ISNUMBER(E26))),AND(F26&lt;&gt;"",NOT(ISNUMBER(F26))),AND(G26&lt;&gt;"",NOT(ISNUMBER(G26))),AND(M26&lt;&gt;"",NOT(ISNUMBER(M26))),AND(N26&lt;&gt;"",NOT(ISNUMBER(N26))),AND(O26&lt;&gt;"",NOT(ISNUMBER(O26))),AND(ISNUMBER(E26),E26&lt;=0),AND(ISNUMBER(F26),F26&lt;=0),AND(ISNUMBER(G26),G26&lt;=0),AND(ISNUMBER(M26),M26&lt;0),AND(ISNUMBER(N26),N26&lt;=0),AND(ISNUMBER(O26),O26&lt;0)),"DATI NON VALIDI",IF(OR(AND(ISNUMBER(K26),K26&lt;0),AND(ISNUMBER(P26),P26&lt;0)),"SCADUTA",IF(OR(AND(ISNUMBER(K26),K26=0),AND(ISNUMBER(P26),P26=0)),"SCADENZA OGGI / ORE",IF(AND(OR(O26&lt;&gt;"",AND(M26&lt;&gt;"",N26&lt;&gt;"")),NOT(ISNUMBER(Anagrafica!$C$19))),"CONTATORE MANCANTE",IF(AND(H26="",P26=""),"SCADENZA MANCANTE",IF(OR(I26="",J26="",Q26=""),"DOCUMENTARE",IF(OR(AND(ISNUMBER(K26),K26&lt;=Anagrafica!$K$11),AND(ISNUMBER(P26),P26&lt;=Anagrafica!$K$12)),"IN SCADENZA",IF(AND(ISNUMBER(K26),K26&lt;=Anagrafica!$K$10),"PREAVVISO","NEI TERMINI"))))))))))</f>
        <v>DA DEFINIRE</v>
      </c>
      <c r="M26" s="64"/>
      <c r="N26" s="64"/>
      <c r="O26" s="64"/>
      <c r="P26" s="65" t="str">
        <f>IF(AND(D26="Si",ISNUMBER(Anagrafica!$C$19)),IF(ISNUMBER(O26),O26-Anagrafica!$C$19,IF(AND(ISNUMBER(M26),ISNUMBER(N26),N26&gt;0),M26+N26-Anagrafica!$C$19,"")),"")</f>
        <v/>
      </c>
      <c r="Q26" s="38"/>
      <c r="R26" s="50" t="s">
        <v>234</v>
      </c>
    </row>
    <row r="27" spans="1:18" ht="66" customHeight="1">
      <c r="A27" s="51" t="s">
        <v>808</v>
      </c>
      <c r="B27" s="52" t="s">
        <v>809</v>
      </c>
      <c r="C27" s="52" t="s">
        <v>810</v>
      </c>
      <c r="D27" s="53" t="s">
        <v>145</v>
      </c>
      <c r="E27" s="54"/>
      <c r="F27" s="71"/>
      <c r="G27" s="54"/>
      <c r="H27" s="61" t="str">
        <f t="shared" si="0"/>
        <v/>
      </c>
      <c r="I27" s="53"/>
      <c r="J27" s="53"/>
      <c r="K27" s="67" t="str">
        <f>IF(ISNUMBER(H27),H27-Anagrafica!$K$8,"")</f>
        <v/>
      </c>
      <c r="L27" s="52" t="str">
        <f>IF(D27="No",IF(A27="SC-01","ESCLUSIONE NON AMMESSA",IF(Q27="","MOTIVO NA MANCANTE","NON APPLICABILE")),IF(D27&lt;&gt;"Si","DA DEFINIRE",IF(OR(AND(E27&lt;&gt;"",NOT(ISNUMBER(E27))),AND(F27&lt;&gt;"",NOT(ISNUMBER(F27))),AND(G27&lt;&gt;"",NOT(ISNUMBER(G27))),AND(M27&lt;&gt;"",NOT(ISNUMBER(M27))),AND(N27&lt;&gt;"",NOT(ISNUMBER(N27))),AND(O27&lt;&gt;"",NOT(ISNUMBER(O27))),AND(ISNUMBER(E27),E27&lt;=0),AND(ISNUMBER(F27),F27&lt;=0),AND(ISNUMBER(G27),G27&lt;=0),AND(ISNUMBER(M27),M27&lt;0),AND(ISNUMBER(N27),N27&lt;=0),AND(ISNUMBER(O27),O27&lt;0)),"DATI NON VALIDI",IF(OR(AND(ISNUMBER(K27),K27&lt;0),AND(ISNUMBER(P27),P27&lt;0)),"SCADUTA",IF(OR(AND(ISNUMBER(K27),K27=0),AND(ISNUMBER(P27),P27=0)),"SCADENZA OGGI / ORE",IF(AND(OR(O27&lt;&gt;"",AND(M27&lt;&gt;"",N27&lt;&gt;"")),NOT(ISNUMBER(Anagrafica!$C$19))),"CONTATORE MANCANTE",IF(AND(H27="",P27=""),"SCADENZA MANCANTE",IF(OR(I27="",J27="",Q27=""),"DOCUMENTARE",IF(OR(AND(ISNUMBER(K27),K27&lt;=Anagrafica!$K$11),AND(ISNUMBER(P27),P27&lt;=Anagrafica!$K$12)),"IN SCADENZA",IF(AND(ISNUMBER(K27),K27&lt;=Anagrafica!$K$10),"PREAVVISO","NEI TERMINI"))))))))))</f>
        <v>DA DEFINIRE</v>
      </c>
      <c r="M27" s="66"/>
      <c r="N27" s="66"/>
      <c r="O27" s="66"/>
      <c r="P27" s="67" t="str">
        <f>IF(AND(D27="Si",ISNUMBER(Anagrafica!$C$19)),IF(ISNUMBER(O27),O27-Anagrafica!$C$19,IF(AND(ISNUMBER(M27),ISNUMBER(N27),N27&gt;0),M27+N27-Anagrafica!$C$19,"")),"")</f>
        <v/>
      </c>
      <c r="Q27" s="53"/>
      <c r="R27" s="55" t="s">
        <v>234</v>
      </c>
    </row>
    <row r="28" spans="1:18" ht="22.95" customHeight="1">
      <c r="A28" s="1"/>
      <c r="B28" s="1"/>
      <c r="C28" s="1"/>
      <c r="D28" s="1"/>
      <c r="E28" s="1"/>
      <c r="F28" s="68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22.95" customHeight="1">
      <c r="A29" s="14" t="s">
        <v>811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22.9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22.95" customHeight="1">
      <c r="A31" s="1"/>
      <c r="B31" s="1"/>
      <c r="C31" s="1"/>
      <c r="D31" s="1"/>
      <c r="E31" s="1"/>
      <c r="F31" s="6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22.95" customHeight="1">
      <c r="A32" s="1"/>
      <c r="B32" s="1"/>
      <c r="C32" s="1"/>
      <c r="D32" s="1"/>
      <c r="E32" s="1"/>
      <c r="F32" s="6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22.95" customHeight="1">
      <c r="A33" s="1"/>
      <c r="B33" s="1"/>
      <c r="C33" s="1"/>
      <c r="D33" s="1"/>
      <c r="E33" s="1"/>
      <c r="F33" s="6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22.95" customHeight="1">
      <c r="A34" s="1"/>
      <c r="B34" s="1"/>
      <c r="C34" s="1"/>
      <c r="D34" s="1"/>
      <c r="E34" s="1"/>
      <c r="F34" s="6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22.95" customHeight="1">
      <c r="A35" s="1"/>
      <c r="B35" s="1"/>
      <c r="C35" s="1"/>
      <c r="D35" s="1"/>
      <c r="E35" s="1"/>
      <c r="F35" s="6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22.95" customHeight="1">
      <c r="A36" s="1"/>
      <c r="B36" s="1"/>
      <c r="C36" s="1"/>
      <c r="D36" s="1"/>
      <c r="E36" s="1"/>
      <c r="F36" s="6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22.95" customHeight="1">
      <c r="A37" s="1"/>
      <c r="B37" s="1"/>
      <c r="C37" s="1"/>
      <c r="D37" s="1"/>
      <c r="E37" s="1"/>
      <c r="F37" s="6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22.95" customHeight="1">
      <c r="A38" s="1"/>
      <c r="B38" s="1"/>
      <c r="C38" s="1"/>
      <c r="D38" s="1"/>
      <c r="E38" s="1"/>
      <c r="F38" s="6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22.95" customHeight="1">
      <c r="A39" s="1"/>
      <c r="B39" s="1"/>
      <c r="C39" s="1"/>
      <c r="D39" s="1"/>
      <c r="E39" s="1"/>
      <c r="F39" s="68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22.95" customHeight="1">
      <c r="A40" s="1"/>
      <c r="B40" s="1"/>
      <c r="C40" s="1"/>
      <c r="D40" s="1"/>
      <c r="E40" s="1"/>
      <c r="F40" s="68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22.95" customHeight="1">
      <c r="A41" s="1"/>
      <c r="B41" s="1"/>
      <c r="C41" s="1"/>
      <c r="D41" s="1"/>
      <c r="E41" s="1"/>
      <c r="F41" s="68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22.95" customHeight="1">
      <c r="A42" s="1"/>
      <c r="B42" s="1"/>
      <c r="C42" s="1"/>
      <c r="D42" s="1"/>
      <c r="E42" s="1"/>
      <c r="F42" s="68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22.95" customHeight="1">
      <c r="A43" s="1"/>
      <c r="B43" s="1"/>
      <c r="C43" s="1"/>
      <c r="D43" s="1"/>
      <c r="E43" s="1"/>
      <c r="F43" s="68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22.95" customHeight="1">
      <c r="A44" s="1"/>
      <c r="B44" s="1"/>
      <c r="C44" s="1"/>
      <c r="D44" s="1"/>
      <c r="E44" s="1"/>
      <c r="F44" s="68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22.95" customHeight="1">
      <c r="A45" s="1"/>
      <c r="B45" s="1"/>
      <c r="C45" s="1"/>
      <c r="D45" s="1"/>
      <c r="E45" s="1"/>
      <c r="F45" s="68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22.95" customHeight="1">
      <c r="A46" s="1"/>
      <c r="B46" s="1"/>
      <c r="C46" s="1"/>
      <c r="D46" s="1"/>
      <c r="E46" s="1"/>
      <c r="F46" s="68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22.95" customHeight="1">
      <c r="A47" s="1"/>
      <c r="B47" s="1"/>
      <c r="C47" s="1"/>
      <c r="D47" s="1"/>
      <c r="E47" s="1"/>
      <c r="F47" s="68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22.95" customHeight="1">
      <c r="A48" s="1"/>
      <c r="B48" s="1"/>
      <c r="C48" s="1"/>
      <c r="D48" s="1"/>
      <c r="E48" s="1"/>
      <c r="F48" s="68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22.95" customHeight="1">
      <c r="A49" s="1"/>
      <c r="B49" s="1"/>
      <c r="C49" s="1"/>
      <c r="D49" s="1"/>
      <c r="E49" s="1"/>
      <c r="F49" s="68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22.95" customHeight="1">
      <c r="A50" s="1"/>
      <c r="B50" s="1"/>
      <c r="C50" s="1"/>
      <c r="D50" s="1"/>
      <c r="E50" s="1"/>
      <c r="F50" s="68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22.95" customHeight="1">
      <c r="A51" s="1"/>
      <c r="B51" s="1"/>
      <c r="C51" s="1"/>
      <c r="D51" s="1"/>
      <c r="E51" s="1"/>
      <c r="F51" s="6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22.95" customHeight="1">
      <c r="A52" s="1"/>
      <c r="B52" s="1"/>
      <c r="C52" s="1"/>
      <c r="D52" s="1"/>
      <c r="E52" s="1"/>
      <c r="F52" s="68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22.95" customHeight="1">
      <c r="A53" s="1"/>
      <c r="B53" s="1"/>
      <c r="C53" s="1"/>
      <c r="D53" s="1"/>
      <c r="E53" s="1"/>
      <c r="F53" s="68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22.95" customHeight="1">
      <c r="A54" s="1"/>
      <c r="B54" s="1"/>
      <c r="C54" s="1"/>
      <c r="D54" s="1"/>
      <c r="E54" s="1"/>
      <c r="F54" s="68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22.95" customHeight="1">
      <c r="A55" s="1"/>
      <c r="B55" s="1"/>
      <c r="C55" s="1"/>
      <c r="D55" s="1"/>
      <c r="E55" s="1"/>
      <c r="F55" s="68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22.95" customHeight="1">
      <c r="A56" s="1"/>
      <c r="B56" s="1"/>
      <c r="C56" s="1"/>
      <c r="D56" s="1"/>
      <c r="E56" s="1"/>
      <c r="F56" s="68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22.95" customHeight="1">
      <c r="A57" s="1"/>
      <c r="B57" s="1"/>
      <c r="C57" s="1"/>
      <c r="D57" s="1"/>
      <c r="E57" s="1"/>
      <c r="F57" s="6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22.95" customHeight="1">
      <c r="A58" s="1"/>
      <c r="B58" s="1"/>
      <c r="C58" s="1"/>
      <c r="D58" s="1"/>
      <c r="E58" s="1"/>
      <c r="F58" s="68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22.95" customHeight="1">
      <c r="A59" s="1"/>
      <c r="B59" s="1"/>
      <c r="C59" s="1"/>
      <c r="D59" s="1"/>
      <c r="E59" s="1"/>
      <c r="F59" s="68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22.95" customHeight="1">
      <c r="A60" s="1"/>
      <c r="B60" s="1"/>
      <c r="C60" s="1"/>
      <c r="D60" s="1"/>
      <c r="E60" s="1"/>
      <c r="F60" s="68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22.95" customHeight="1">
      <c r="A61" s="1"/>
      <c r="B61" s="1"/>
      <c r="C61" s="1"/>
      <c r="D61" s="1"/>
      <c r="E61" s="1"/>
      <c r="F61" s="6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22.95" customHeight="1">
      <c r="A62" s="1"/>
      <c r="B62" s="1"/>
      <c r="C62" s="1"/>
      <c r="D62" s="1"/>
      <c r="E62" s="1"/>
      <c r="F62" s="68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22.95" customHeight="1">
      <c r="A63" s="1"/>
      <c r="B63" s="1"/>
      <c r="C63" s="1"/>
      <c r="D63" s="1"/>
      <c r="E63" s="1"/>
      <c r="F63" s="68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22.95" customHeight="1">
      <c r="A64" s="1"/>
      <c r="B64" s="1"/>
      <c r="C64" s="1"/>
      <c r="D64" s="1"/>
      <c r="E64" s="1"/>
      <c r="F64" s="6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22.95" customHeight="1">
      <c r="A65" s="1"/>
      <c r="B65" s="1"/>
      <c r="C65" s="1"/>
      <c r="D65" s="1"/>
      <c r="E65" s="1"/>
      <c r="F65" s="6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22.95" customHeight="1">
      <c r="A66" s="1"/>
      <c r="B66" s="1"/>
      <c r="C66" s="1"/>
      <c r="D66" s="1"/>
      <c r="E66" s="1"/>
      <c r="F66" s="6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22.95" customHeight="1">
      <c r="A67" s="1"/>
      <c r="B67" s="1"/>
      <c r="C67" s="1"/>
      <c r="D67" s="1"/>
      <c r="E67" s="1"/>
      <c r="F67" s="6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22.95" customHeight="1">
      <c r="A68" s="1"/>
      <c r="B68" s="1"/>
      <c r="C68" s="1"/>
      <c r="D68" s="1"/>
      <c r="E68" s="1"/>
      <c r="F68" s="6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22.95" customHeight="1">
      <c r="A69" s="1"/>
      <c r="B69" s="1"/>
      <c r="C69" s="1"/>
      <c r="D69" s="1"/>
      <c r="E69" s="1"/>
      <c r="F69" s="68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22.95" customHeight="1">
      <c r="A70" s="1"/>
      <c r="B70" s="1"/>
      <c r="C70" s="1"/>
      <c r="D70" s="1"/>
      <c r="E70" s="1"/>
      <c r="F70" s="6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22.95" customHeight="1">
      <c r="A71" s="1"/>
      <c r="B71" s="1"/>
      <c r="C71" s="1"/>
      <c r="D71" s="1"/>
      <c r="E71" s="1"/>
      <c r="F71" s="6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22.95" customHeight="1">
      <c r="A72" s="1"/>
      <c r="B72" s="1"/>
      <c r="C72" s="1"/>
      <c r="D72" s="1"/>
      <c r="E72" s="1"/>
      <c r="F72" s="6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22.95" customHeight="1">
      <c r="A73" s="1"/>
      <c r="B73" s="1"/>
      <c r="C73" s="1"/>
      <c r="D73" s="1"/>
      <c r="E73" s="1"/>
      <c r="F73" s="6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22.95" customHeight="1">
      <c r="A74" s="1"/>
      <c r="B74" s="1"/>
      <c r="C74" s="1"/>
      <c r="D74" s="1"/>
      <c r="E74" s="1"/>
      <c r="F74" s="6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22.95" customHeight="1">
      <c r="A75" s="1"/>
      <c r="B75" s="1"/>
      <c r="C75" s="1"/>
      <c r="D75" s="1"/>
      <c r="E75" s="1"/>
      <c r="F75" s="6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22.95" customHeight="1">
      <c r="A76" s="1"/>
      <c r="B76" s="1"/>
      <c r="C76" s="1"/>
      <c r="D76" s="1"/>
      <c r="E76" s="1"/>
      <c r="F76" s="6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22.95" customHeight="1">
      <c r="A77" s="1"/>
      <c r="B77" s="1"/>
      <c r="C77" s="1"/>
      <c r="D77" s="1"/>
      <c r="E77" s="1"/>
      <c r="F77" s="6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22.95" customHeight="1">
      <c r="A78" s="1"/>
      <c r="B78" s="1"/>
      <c r="C78" s="1"/>
      <c r="D78" s="1"/>
      <c r="E78" s="1"/>
      <c r="F78" s="6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22.95" customHeight="1">
      <c r="A79" s="1"/>
      <c r="B79" s="1"/>
      <c r="C79" s="1"/>
      <c r="D79" s="1"/>
      <c r="E79" s="1"/>
      <c r="F79" s="6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22.95" customHeight="1">
      <c r="A80" s="1"/>
      <c r="B80" s="1"/>
      <c r="C80" s="1"/>
      <c r="D80" s="1"/>
      <c r="E80" s="1"/>
      <c r="F80" s="6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22.95" customHeight="1">
      <c r="A81" s="1"/>
      <c r="B81" s="1"/>
      <c r="C81" s="1"/>
      <c r="D81" s="1"/>
      <c r="E81" s="1"/>
      <c r="F81" s="6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22.95" customHeight="1">
      <c r="A82" s="1"/>
      <c r="B82" s="1"/>
      <c r="C82" s="1"/>
      <c r="D82" s="1"/>
      <c r="E82" s="1"/>
      <c r="F82" s="6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22.95" customHeight="1">
      <c r="A83" s="1"/>
      <c r="B83" s="1"/>
      <c r="C83" s="1"/>
      <c r="D83" s="1"/>
      <c r="E83" s="1"/>
      <c r="F83" s="6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22.95" customHeight="1">
      <c r="A84" s="1"/>
      <c r="B84" s="1"/>
      <c r="C84" s="1"/>
      <c r="D84" s="1"/>
      <c r="E84" s="1"/>
      <c r="F84" s="6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22.95" customHeight="1">
      <c r="A85" s="1"/>
      <c r="B85" s="1"/>
      <c r="C85" s="1"/>
      <c r="D85" s="1"/>
      <c r="E85" s="1"/>
      <c r="F85" s="6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22.95" customHeight="1">
      <c r="A86" s="1"/>
      <c r="B86" s="1"/>
      <c r="C86" s="1"/>
      <c r="D86" s="1"/>
      <c r="E86" s="1"/>
      <c r="F86" s="6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22.95" customHeight="1">
      <c r="A87" s="1"/>
      <c r="B87" s="1"/>
      <c r="C87" s="1"/>
      <c r="D87" s="1"/>
      <c r="E87" s="1"/>
      <c r="F87" s="6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22.95" customHeight="1">
      <c r="A88" s="1"/>
      <c r="B88" s="1"/>
      <c r="C88" s="1"/>
      <c r="D88" s="1"/>
      <c r="E88" s="1"/>
      <c r="F88" s="6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22.95" customHeight="1">
      <c r="A89" s="1"/>
      <c r="B89" s="1"/>
      <c r="C89" s="1"/>
      <c r="D89" s="1"/>
      <c r="E89" s="1"/>
      <c r="F89" s="6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22.95" customHeight="1">
      <c r="A90" s="1"/>
      <c r="B90" s="1"/>
      <c r="C90" s="1"/>
      <c r="D90" s="1"/>
      <c r="E90" s="1"/>
      <c r="F90" s="6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22.95" customHeight="1">
      <c r="A91" s="1"/>
      <c r="B91" s="1"/>
      <c r="C91" s="1"/>
      <c r="D91" s="1"/>
      <c r="E91" s="1"/>
      <c r="F91" s="6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22.95" customHeight="1">
      <c r="A92" s="1"/>
      <c r="B92" s="1"/>
      <c r="C92" s="1"/>
      <c r="D92" s="1"/>
      <c r="E92" s="1"/>
      <c r="F92" s="6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22.95" customHeight="1">
      <c r="A93" s="1"/>
      <c r="B93" s="1"/>
      <c r="C93" s="1"/>
      <c r="D93" s="1"/>
      <c r="E93" s="1"/>
      <c r="F93" s="6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22.95" customHeight="1">
      <c r="A94" s="1"/>
      <c r="B94" s="1"/>
      <c r="C94" s="1"/>
      <c r="D94" s="1"/>
      <c r="E94" s="1"/>
      <c r="F94" s="6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22.95" customHeight="1">
      <c r="A95" s="1"/>
      <c r="B95" s="1"/>
      <c r="C95" s="1"/>
      <c r="D95" s="1"/>
      <c r="E95" s="1"/>
      <c r="F95" s="6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22.95" customHeight="1">
      <c r="A96" s="1"/>
      <c r="B96" s="1"/>
      <c r="C96" s="1"/>
      <c r="D96" s="1"/>
      <c r="E96" s="1"/>
      <c r="F96" s="6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22.95" customHeight="1">
      <c r="A97" s="1"/>
      <c r="B97" s="1"/>
      <c r="C97" s="1"/>
      <c r="D97" s="1"/>
      <c r="E97" s="1"/>
      <c r="F97" s="6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22.95" customHeight="1">
      <c r="A98" s="1"/>
      <c r="B98" s="1"/>
      <c r="C98" s="1"/>
      <c r="D98" s="1"/>
      <c r="E98" s="1"/>
      <c r="F98" s="6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22.95" customHeight="1">
      <c r="A99" s="1"/>
      <c r="B99" s="1"/>
      <c r="C99" s="1"/>
      <c r="D99" s="1"/>
      <c r="E99" s="1"/>
      <c r="F99" s="6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22.95" customHeight="1">
      <c r="A100" s="1"/>
      <c r="B100" s="1"/>
      <c r="C100" s="1"/>
      <c r="D100" s="1"/>
      <c r="E100" s="1"/>
      <c r="F100" s="6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22.95" customHeight="1">
      <c r="A101" s="1"/>
      <c r="B101" s="1"/>
      <c r="C101" s="1"/>
      <c r="D101" s="1"/>
      <c r="E101" s="1"/>
      <c r="F101" s="6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22.95" customHeight="1">
      <c r="A102" s="1"/>
      <c r="B102" s="1"/>
      <c r="C102" s="1"/>
      <c r="D102" s="1"/>
      <c r="E102" s="1"/>
      <c r="F102" s="6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22.95" customHeight="1">
      <c r="A103" s="1"/>
      <c r="B103" s="1"/>
      <c r="C103" s="1"/>
      <c r="D103" s="1"/>
      <c r="E103" s="1"/>
      <c r="F103" s="6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22.95" customHeight="1">
      <c r="A104" s="1"/>
      <c r="B104" s="1"/>
      <c r="C104" s="1"/>
      <c r="D104" s="1"/>
      <c r="E104" s="1"/>
      <c r="F104" s="6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22.95" customHeight="1">
      <c r="A105" s="1"/>
      <c r="B105" s="1"/>
      <c r="C105" s="1"/>
      <c r="D105" s="1"/>
      <c r="E105" s="1"/>
      <c r="F105" s="6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22.95" customHeight="1">
      <c r="A106" s="1"/>
      <c r="B106" s="1"/>
      <c r="C106" s="1"/>
      <c r="D106" s="1"/>
      <c r="E106" s="1"/>
      <c r="F106" s="6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22.95" customHeight="1">
      <c r="A107" s="1"/>
      <c r="B107" s="1"/>
      <c r="C107" s="1"/>
      <c r="D107" s="1"/>
      <c r="E107" s="1"/>
      <c r="F107" s="6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22.95" customHeight="1">
      <c r="A108" s="1"/>
      <c r="B108" s="1"/>
      <c r="C108" s="1"/>
      <c r="D108" s="1"/>
      <c r="E108" s="1"/>
      <c r="F108" s="6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22.95" customHeight="1">
      <c r="A109" s="1"/>
      <c r="B109" s="1"/>
      <c r="C109" s="1"/>
      <c r="D109" s="1"/>
      <c r="E109" s="1"/>
      <c r="F109" s="6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22.95" customHeight="1">
      <c r="A110" s="1"/>
      <c r="B110" s="1"/>
      <c r="C110" s="1"/>
      <c r="D110" s="1"/>
      <c r="E110" s="1"/>
      <c r="F110" s="6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</sheetData>
  <mergeCells count="5">
    <mergeCell ref="A1:R2"/>
    <mergeCell ref="A3:R3"/>
    <mergeCell ref="A4:C4"/>
    <mergeCell ref="D4:F4"/>
    <mergeCell ref="A29:R30"/>
  </mergeCells>
  <conditionalFormatting sqref="L8:L27">
    <cfRule type="expression" dxfId="173" priority="2">
      <formula>OR($L8="SCADUTA",$L8="SCADENZA OGGI / ORE",$L8="ESCLUSIONE NON AMMESSA")</formula>
    </cfRule>
    <cfRule type="expression" dxfId="172" priority="3">
      <formula>$L8="NEI TERMINI"</formula>
    </cfRule>
    <cfRule type="expression" dxfId="171" priority="4">
      <formula>OR($L8="IN SCADENZA",$L8="PREAVVISO",$L8="DA DEFINIRE",$L8="DOCUMENTARE")</formula>
    </cfRule>
    <cfRule type="expression" dxfId="170" priority="5">
      <formula>OR($L8="SCADUTA",$L8="SCADENZA OGGI / ORE",$L8="ESCLUSIONE NON AMMESSA")</formula>
    </cfRule>
    <cfRule type="expression" dxfId="169" priority="6">
      <formula>$L8="NEI TERMINI"</formula>
    </cfRule>
    <cfRule type="expression" dxfId="168" priority="7">
      <formula>OR($L8="IN SCADENZA",$L8="PREAVVISO")</formula>
    </cfRule>
  </conditionalFormatting>
  <dataValidations count="1">
    <dataValidation type="list" sqref="D8:D27" xr:uid="{00000000-0002-0000-0600-000000000000}">
      <formula1>"Si,No,Da definire"</formula1>
    </dataValidation>
  </dataValidations>
  <pageMargins left="0.70866141732283472" right="0.70866141732283472" top="0.74803149606299213" bottom="0.74803149606299213" header="0.31496062992125984" footer="0.31496062992125984"/>
  <pageSetup paperSize="9" scale="36" fitToHeight="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110"/>
  <sheetViews>
    <sheetView showGridLines="0" workbookViewId="0">
      <selection sqref="A1:P27"/>
    </sheetView>
  </sheetViews>
  <sheetFormatPr defaultRowHeight="13.8"/>
  <cols>
    <col min="1" max="1" width="23" customWidth="1"/>
    <col min="2" max="2" width="22" customWidth="1"/>
    <col min="3" max="3" width="13" customWidth="1"/>
    <col min="4" max="4" width="21" customWidth="1"/>
    <col min="5" max="5" width="30" customWidth="1"/>
    <col min="6" max="8" width="18" customWidth="1"/>
    <col min="9" max="9" width="19" customWidth="1"/>
    <col min="10" max="11" width="30" customWidth="1"/>
    <col min="12" max="12" width="27" customWidth="1"/>
    <col min="13" max="13" width="22" customWidth="1"/>
    <col min="14" max="14" width="15" customWidth="1"/>
    <col min="15" max="15" width="29" customWidth="1"/>
    <col min="16" max="16" width="13" customWidth="1"/>
  </cols>
  <sheetData>
    <row r="1" spans="1:16" ht="25.95" customHeight="1">
      <c r="A1" s="3" t="s">
        <v>812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31.95" customHeight="1">
      <c r="A3" s="4" t="s">
        <v>813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22.95" hidden="1" customHeight="1">
      <c r="A4" s="5" t="str">
        <f>IFERROR(HYPERLINK("#'Dashboard'!A1","◀ DASHBOARD"),"◀ DASHBOARD")</f>
        <v>◀ DASHBOARD</v>
      </c>
      <c r="B4" s="5"/>
      <c r="C4" s="5"/>
      <c r="D4" s="5" t="str">
        <f>IFERROR(HYPERLINK("#'Guida'!A1","GUIDA / LEGENDA"),"GUIDA / LEGENDA")</f>
        <v>GUIDA / LEGENDA</v>
      </c>
      <c r="E4" s="5"/>
      <c r="F4" s="5"/>
      <c r="G4" s="1"/>
      <c r="H4" s="1"/>
      <c r="I4" s="1"/>
      <c r="J4" s="1"/>
      <c r="K4" s="1"/>
      <c r="L4" s="1"/>
      <c r="M4" s="1"/>
    </row>
    <row r="5" spans="1:16" ht="22.95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6" ht="22.9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6" ht="36" customHeight="1">
      <c r="A7" s="46" t="s">
        <v>814</v>
      </c>
      <c r="B7" s="47" t="s">
        <v>815</v>
      </c>
      <c r="C7" s="47" t="s">
        <v>816</v>
      </c>
      <c r="D7" s="47" t="s">
        <v>817</v>
      </c>
      <c r="E7" s="47" t="s">
        <v>818</v>
      </c>
      <c r="F7" s="47" t="s">
        <v>819</v>
      </c>
      <c r="G7" s="47" t="s">
        <v>751</v>
      </c>
      <c r="H7" s="47" t="s">
        <v>820</v>
      </c>
      <c r="I7" s="47" t="s">
        <v>821</v>
      </c>
      <c r="J7" s="47" t="s">
        <v>822</v>
      </c>
      <c r="K7" s="47" t="s">
        <v>823</v>
      </c>
      <c r="L7" s="47" t="s">
        <v>824</v>
      </c>
      <c r="M7" s="47" t="s">
        <v>825</v>
      </c>
      <c r="N7" s="73" t="s">
        <v>826</v>
      </c>
      <c r="O7" s="73" t="s">
        <v>755</v>
      </c>
      <c r="P7" s="74" t="s">
        <v>754</v>
      </c>
    </row>
    <row r="8" spans="1:16" ht="66" customHeight="1">
      <c r="A8" s="75"/>
      <c r="B8" s="38"/>
      <c r="C8" s="38"/>
      <c r="D8" s="38"/>
      <c r="E8" s="38"/>
      <c r="F8" s="39"/>
      <c r="G8" s="39"/>
      <c r="H8" s="59" t="str">
        <f>IF(A8="","",IF(ISNUMBER(G8),G8,IF(ISNUMBER(F8),EDATE(F8,Anagrafica!$K$13),"")))</f>
        <v/>
      </c>
      <c r="I8" s="38"/>
      <c r="J8" s="38"/>
      <c r="K8" s="38"/>
      <c r="L8" s="38"/>
      <c r="M8" s="38"/>
      <c r="N8" s="76"/>
      <c r="O8" s="56" t="str">
        <f>IF(AND(A8&lt;&gt;"",C8="Si",OR(AND(G8&lt;&gt;"",NOT(ISNUMBER(G8))),AND(ISNUMBER(G8),G8&lt;=0),AND(ISNUMBER(F8),F8&lt;=0),AND(ISNUMBER(N8),N8&lt;=0),AND(ISNUMBER(G8),ISNUMBER(F8),G8&lt;F8))),"DATE DA VERIFICARE",IF(A8="","",IF(C8="No","NON ASSEGNATO",IF(C8&lt;&gt;"Si","ASSEGNAZIONE DA DEFINIRE",IF(OR(D8="",E8="",F8="",I8="",J8="",K8="",L8="",M8="",N8=""),"REQUISITI INCOMPLETI",IF(OR(NOT(ISNUMBER(F8)),NOT(ISNUMBER(N8)),H8="",F8&gt;Anagrafica!$K$8,N8&gt;Anagrafica!$K$8),"DATE DA VERIFICARE",IF(OR(AND(Anagrafica!$C$16="Fisso",NOT(OR(D8="Fisso",D8="Fisso e rotativo"))),AND(Anagrafica!$C$16="Rotativo",NOT(OR(D8="Rotativo",D8="Fisso e rotativo")))),"CATEGORIA NON COERENTE",IF(AND(OR(Anagrafica!$K$16="Si",Anagrafica!$K$17="Si"),I8&lt;&gt;"Verificate"),"FUNZIONE NON VERIFICATA",IF(H8&lt;=Anagrafica!$K$8,"AGGIORNAMENTO DA ESEGUIRE",IF(P8&lt;=Anagrafica!$K$10,"REQUISITI IN SCADENZA","REQUISITI DOCUMENTATI"))))))))))</f>
        <v/>
      </c>
      <c r="P8" s="77" t="str">
        <f>IF(AND(A8&lt;&gt;"",ISNUMBER(H8)),H8-Anagrafica!$K$8,"")</f>
        <v/>
      </c>
    </row>
    <row r="9" spans="1:16" ht="66" customHeight="1">
      <c r="A9" s="75"/>
      <c r="B9" s="38"/>
      <c r="C9" s="38"/>
      <c r="D9" s="38"/>
      <c r="E9" s="38"/>
      <c r="F9" s="39"/>
      <c r="G9" s="39"/>
      <c r="H9" s="59" t="str">
        <f>IF(A9="","",IF(ISNUMBER(G9),G9,IF(ISNUMBER(F9),EDATE(F9,Anagrafica!$K$13),"")))</f>
        <v/>
      </c>
      <c r="I9" s="38"/>
      <c r="J9" s="38"/>
      <c r="K9" s="38"/>
      <c r="L9" s="38"/>
      <c r="M9" s="38"/>
      <c r="N9" s="76"/>
      <c r="O9" s="56" t="str">
        <f>IF(AND(A9&lt;&gt;"",C9="Si",OR(AND(G9&lt;&gt;"",NOT(ISNUMBER(G9))),AND(ISNUMBER(G9),G9&lt;=0),AND(ISNUMBER(F9),F9&lt;=0),AND(ISNUMBER(N9),N9&lt;=0),AND(ISNUMBER(G9),ISNUMBER(F9),G9&lt;F9))),"DATE DA VERIFICARE",IF(A9="","",IF(C9="No","NON ASSEGNATO",IF(C9&lt;&gt;"Si","ASSEGNAZIONE DA DEFINIRE",IF(OR(D9="",E9="",F9="",I9="",J9="",K9="",L9="",M9="",N9=""),"REQUISITI INCOMPLETI",IF(OR(NOT(ISNUMBER(F9)),NOT(ISNUMBER(N9)),H9="",F9&gt;Anagrafica!$K$8,N9&gt;Anagrafica!$K$8),"DATE DA VERIFICARE",IF(OR(AND(Anagrafica!$C$16="Fisso",NOT(OR(D9="Fisso",D9="Fisso e rotativo"))),AND(Anagrafica!$C$16="Rotativo",NOT(OR(D9="Rotativo",D9="Fisso e rotativo")))),"CATEGORIA NON COERENTE",IF(AND(OR(Anagrafica!$K$16="Si",Anagrafica!$K$17="Si"),I9&lt;&gt;"Verificate"),"FUNZIONE NON VERIFICATA",IF(H9&lt;=Anagrafica!$K$8,"AGGIORNAMENTO DA ESEGUIRE",IF(P9&lt;=Anagrafica!$K$10,"REQUISITI IN SCADENZA","REQUISITI DOCUMENTATI"))))))))))</f>
        <v/>
      </c>
      <c r="P9" s="77" t="str">
        <f>IF(AND(A9&lt;&gt;"",ISNUMBER(H9)),H9-Anagrafica!$K$8,"")</f>
        <v/>
      </c>
    </row>
    <row r="10" spans="1:16" ht="66" customHeight="1">
      <c r="A10" s="75"/>
      <c r="B10" s="38"/>
      <c r="C10" s="38"/>
      <c r="D10" s="38"/>
      <c r="E10" s="38"/>
      <c r="F10" s="39"/>
      <c r="G10" s="39"/>
      <c r="H10" s="59" t="str">
        <f>IF(A10="","",IF(ISNUMBER(G10),G10,IF(ISNUMBER(F10),EDATE(F10,Anagrafica!$K$13),"")))</f>
        <v/>
      </c>
      <c r="I10" s="38"/>
      <c r="J10" s="38"/>
      <c r="K10" s="38"/>
      <c r="L10" s="38"/>
      <c r="M10" s="38"/>
      <c r="N10" s="76"/>
      <c r="O10" s="56" t="str">
        <f>IF(AND(A10&lt;&gt;"",C10="Si",OR(AND(G10&lt;&gt;"",NOT(ISNUMBER(G10))),AND(ISNUMBER(G10),G10&lt;=0),AND(ISNUMBER(F10),F10&lt;=0),AND(ISNUMBER(N10),N10&lt;=0),AND(ISNUMBER(G10),ISNUMBER(F10),G10&lt;F10))),"DATE DA VERIFICARE",IF(A10="","",IF(C10="No","NON ASSEGNATO",IF(C10&lt;&gt;"Si","ASSEGNAZIONE DA DEFINIRE",IF(OR(D10="",E10="",F10="",I10="",J10="",K10="",L10="",M10="",N10=""),"REQUISITI INCOMPLETI",IF(OR(NOT(ISNUMBER(F10)),NOT(ISNUMBER(N10)),H10="",F10&gt;Anagrafica!$K$8,N10&gt;Anagrafica!$K$8),"DATE DA VERIFICARE",IF(OR(AND(Anagrafica!$C$16="Fisso",NOT(OR(D10="Fisso",D10="Fisso e rotativo"))),AND(Anagrafica!$C$16="Rotativo",NOT(OR(D10="Rotativo",D10="Fisso e rotativo")))),"CATEGORIA NON COERENTE",IF(AND(OR(Anagrafica!$K$16="Si",Anagrafica!$K$17="Si"),I10&lt;&gt;"Verificate"),"FUNZIONE NON VERIFICATA",IF(H10&lt;=Anagrafica!$K$8,"AGGIORNAMENTO DA ESEGUIRE",IF(P10&lt;=Anagrafica!$K$10,"REQUISITI IN SCADENZA","REQUISITI DOCUMENTATI"))))))))))</f>
        <v/>
      </c>
      <c r="P10" s="77" t="str">
        <f>IF(AND(A10&lt;&gt;"",ISNUMBER(H10)),H10-Anagrafica!$K$8,"")</f>
        <v/>
      </c>
    </row>
    <row r="11" spans="1:16" ht="66" customHeight="1">
      <c r="A11" s="75"/>
      <c r="B11" s="38"/>
      <c r="C11" s="38"/>
      <c r="D11" s="38"/>
      <c r="E11" s="38"/>
      <c r="F11" s="39"/>
      <c r="G11" s="39"/>
      <c r="H11" s="59" t="str">
        <f>IF(A11="","",IF(ISNUMBER(G11),G11,IF(ISNUMBER(F11),EDATE(F11,Anagrafica!$K$13),"")))</f>
        <v/>
      </c>
      <c r="I11" s="38"/>
      <c r="J11" s="38"/>
      <c r="K11" s="38"/>
      <c r="L11" s="38"/>
      <c r="M11" s="38"/>
      <c r="N11" s="76"/>
      <c r="O11" s="56" t="str">
        <f>IF(AND(A11&lt;&gt;"",C11="Si",OR(AND(G11&lt;&gt;"",NOT(ISNUMBER(G11))),AND(ISNUMBER(G11),G11&lt;=0),AND(ISNUMBER(F11),F11&lt;=0),AND(ISNUMBER(N11),N11&lt;=0),AND(ISNUMBER(G11),ISNUMBER(F11),G11&lt;F11))),"DATE DA VERIFICARE",IF(A11="","",IF(C11="No","NON ASSEGNATO",IF(C11&lt;&gt;"Si","ASSEGNAZIONE DA DEFINIRE",IF(OR(D11="",E11="",F11="",I11="",J11="",K11="",L11="",M11="",N11=""),"REQUISITI INCOMPLETI",IF(OR(NOT(ISNUMBER(F11)),NOT(ISNUMBER(N11)),H11="",F11&gt;Anagrafica!$K$8,N11&gt;Anagrafica!$K$8),"DATE DA VERIFICARE",IF(OR(AND(Anagrafica!$C$16="Fisso",NOT(OR(D11="Fisso",D11="Fisso e rotativo"))),AND(Anagrafica!$C$16="Rotativo",NOT(OR(D11="Rotativo",D11="Fisso e rotativo")))),"CATEGORIA NON COERENTE",IF(AND(OR(Anagrafica!$K$16="Si",Anagrafica!$K$17="Si"),I11&lt;&gt;"Verificate"),"FUNZIONE NON VERIFICATA",IF(H11&lt;=Anagrafica!$K$8,"AGGIORNAMENTO DA ESEGUIRE",IF(P11&lt;=Anagrafica!$K$10,"REQUISITI IN SCADENZA","REQUISITI DOCUMENTATI"))))))))))</f>
        <v/>
      </c>
      <c r="P11" s="77" t="str">
        <f>IF(AND(A11&lt;&gt;"",ISNUMBER(H11)),H11-Anagrafica!$K$8,"")</f>
        <v/>
      </c>
    </row>
    <row r="12" spans="1:16" ht="66" customHeight="1">
      <c r="A12" s="75"/>
      <c r="B12" s="38"/>
      <c r="C12" s="38"/>
      <c r="D12" s="38"/>
      <c r="E12" s="38"/>
      <c r="F12" s="39"/>
      <c r="G12" s="39"/>
      <c r="H12" s="59" t="str">
        <f>IF(A12="","",IF(ISNUMBER(G12),G12,IF(ISNUMBER(F12),EDATE(F12,Anagrafica!$K$13),"")))</f>
        <v/>
      </c>
      <c r="I12" s="38"/>
      <c r="J12" s="38"/>
      <c r="K12" s="38"/>
      <c r="L12" s="38"/>
      <c r="M12" s="38"/>
      <c r="N12" s="76"/>
      <c r="O12" s="56" t="str">
        <f>IF(AND(A12&lt;&gt;"",C12="Si",OR(AND(G12&lt;&gt;"",NOT(ISNUMBER(G12))),AND(ISNUMBER(G12),G12&lt;=0),AND(ISNUMBER(F12),F12&lt;=0),AND(ISNUMBER(N12),N12&lt;=0),AND(ISNUMBER(G12),ISNUMBER(F12),G12&lt;F12))),"DATE DA VERIFICARE",IF(A12="","",IF(C12="No","NON ASSEGNATO",IF(C12&lt;&gt;"Si","ASSEGNAZIONE DA DEFINIRE",IF(OR(D12="",E12="",F12="",I12="",J12="",K12="",L12="",M12="",N12=""),"REQUISITI INCOMPLETI",IF(OR(NOT(ISNUMBER(F12)),NOT(ISNUMBER(N12)),H12="",F12&gt;Anagrafica!$K$8,N12&gt;Anagrafica!$K$8),"DATE DA VERIFICARE",IF(OR(AND(Anagrafica!$C$16="Fisso",NOT(OR(D12="Fisso",D12="Fisso e rotativo"))),AND(Anagrafica!$C$16="Rotativo",NOT(OR(D12="Rotativo",D12="Fisso e rotativo")))),"CATEGORIA NON COERENTE",IF(AND(OR(Anagrafica!$K$16="Si",Anagrafica!$K$17="Si"),I12&lt;&gt;"Verificate"),"FUNZIONE NON VERIFICATA",IF(H12&lt;=Anagrafica!$K$8,"AGGIORNAMENTO DA ESEGUIRE",IF(P12&lt;=Anagrafica!$K$10,"REQUISITI IN SCADENZA","REQUISITI DOCUMENTATI"))))))))))</f>
        <v/>
      </c>
      <c r="P12" s="77" t="str">
        <f>IF(AND(A12&lt;&gt;"",ISNUMBER(H12)),H12-Anagrafica!$K$8,"")</f>
        <v/>
      </c>
    </row>
    <row r="13" spans="1:16" ht="66" customHeight="1">
      <c r="A13" s="75"/>
      <c r="B13" s="38"/>
      <c r="C13" s="38"/>
      <c r="D13" s="38"/>
      <c r="E13" s="38"/>
      <c r="F13" s="39"/>
      <c r="G13" s="39"/>
      <c r="H13" s="59" t="str">
        <f>IF(A13="","",IF(ISNUMBER(G13),G13,IF(ISNUMBER(F13),EDATE(F13,Anagrafica!$K$13),"")))</f>
        <v/>
      </c>
      <c r="I13" s="38"/>
      <c r="J13" s="38"/>
      <c r="K13" s="38"/>
      <c r="L13" s="38"/>
      <c r="M13" s="38"/>
      <c r="N13" s="76"/>
      <c r="O13" s="56" t="str">
        <f>IF(AND(A13&lt;&gt;"",C13="Si",OR(AND(G13&lt;&gt;"",NOT(ISNUMBER(G13))),AND(ISNUMBER(G13),G13&lt;=0),AND(ISNUMBER(F13),F13&lt;=0),AND(ISNUMBER(N13),N13&lt;=0),AND(ISNUMBER(G13),ISNUMBER(F13),G13&lt;F13))),"DATE DA VERIFICARE",IF(A13="","",IF(C13="No","NON ASSEGNATO",IF(C13&lt;&gt;"Si","ASSEGNAZIONE DA DEFINIRE",IF(OR(D13="",E13="",F13="",I13="",J13="",K13="",L13="",M13="",N13=""),"REQUISITI INCOMPLETI",IF(OR(NOT(ISNUMBER(F13)),NOT(ISNUMBER(N13)),H13="",F13&gt;Anagrafica!$K$8,N13&gt;Anagrafica!$K$8),"DATE DA VERIFICARE",IF(OR(AND(Anagrafica!$C$16="Fisso",NOT(OR(D13="Fisso",D13="Fisso e rotativo"))),AND(Anagrafica!$C$16="Rotativo",NOT(OR(D13="Rotativo",D13="Fisso e rotativo")))),"CATEGORIA NON COERENTE",IF(AND(OR(Anagrafica!$K$16="Si",Anagrafica!$K$17="Si"),I13&lt;&gt;"Verificate"),"FUNZIONE NON VERIFICATA",IF(H13&lt;=Anagrafica!$K$8,"AGGIORNAMENTO DA ESEGUIRE",IF(P13&lt;=Anagrafica!$K$10,"REQUISITI IN SCADENZA","REQUISITI DOCUMENTATI"))))))))))</f>
        <v/>
      </c>
      <c r="P13" s="77" t="str">
        <f>IF(AND(A13&lt;&gt;"",ISNUMBER(H13)),H13-Anagrafica!$K$8,"")</f>
        <v/>
      </c>
    </row>
    <row r="14" spans="1:16" ht="66" customHeight="1">
      <c r="A14" s="75"/>
      <c r="B14" s="38"/>
      <c r="C14" s="38"/>
      <c r="D14" s="38"/>
      <c r="E14" s="38"/>
      <c r="F14" s="39"/>
      <c r="G14" s="39"/>
      <c r="H14" s="59" t="str">
        <f>IF(A14="","",IF(ISNUMBER(G14),G14,IF(ISNUMBER(F14),EDATE(F14,Anagrafica!$K$13),"")))</f>
        <v/>
      </c>
      <c r="I14" s="38"/>
      <c r="J14" s="38"/>
      <c r="K14" s="38"/>
      <c r="L14" s="38"/>
      <c r="M14" s="38"/>
      <c r="N14" s="76"/>
      <c r="O14" s="56" t="str">
        <f>IF(AND(A14&lt;&gt;"",C14="Si",OR(AND(G14&lt;&gt;"",NOT(ISNUMBER(G14))),AND(ISNUMBER(G14),G14&lt;=0),AND(ISNUMBER(F14),F14&lt;=0),AND(ISNUMBER(N14),N14&lt;=0),AND(ISNUMBER(G14),ISNUMBER(F14),G14&lt;F14))),"DATE DA VERIFICARE",IF(A14="","",IF(C14="No","NON ASSEGNATO",IF(C14&lt;&gt;"Si","ASSEGNAZIONE DA DEFINIRE",IF(OR(D14="",E14="",F14="",I14="",J14="",K14="",L14="",M14="",N14=""),"REQUISITI INCOMPLETI",IF(OR(NOT(ISNUMBER(F14)),NOT(ISNUMBER(N14)),H14="",F14&gt;Anagrafica!$K$8,N14&gt;Anagrafica!$K$8),"DATE DA VERIFICARE",IF(OR(AND(Anagrafica!$C$16="Fisso",NOT(OR(D14="Fisso",D14="Fisso e rotativo"))),AND(Anagrafica!$C$16="Rotativo",NOT(OR(D14="Rotativo",D14="Fisso e rotativo")))),"CATEGORIA NON COERENTE",IF(AND(OR(Anagrafica!$K$16="Si",Anagrafica!$K$17="Si"),I14&lt;&gt;"Verificate"),"FUNZIONE NON VERIFICATA",IF(H14&lt;=Anagrafica!$K$8,"AGGIORNAMENTO DA ESEGUIRE",IF(P14&lt;=Anagrafica!$K$10,"REQUISITI IN SCADENZA","REQUISITI DOCUMENTATI"))))))))))</f>
        <v/>
      </c>
      <c r="P14" s="77" t="str">
        <f>IF(AND(A14&lt;&gt;"",ISNUMBER(H14)),H14-Anagrafica!$K$8,"")</f>
        <v/>
      </c>
    </row>
    <row r="15" spans="1:16" ht="66" customHeight="1">
      <c r="A15" s="75"/>
      <c r="B15" s="38"/>
      <c r="C15" s="38"/>
      <c r="D15" s="38"/>
      <c r="E15" s="38"/>
      <c r="F15" s="39"/>
      <c r="G15" s="39"/>
      <c r="H15" s="59" t="str">
        <f>IF(A15="","",IF(ISNUMBER(G15),G15,IF(ISNUMBER(F15),EDATE(F15,Anagrafica!$K$13),"")))</f>
        <v/>
      </c>
      <c r="I15" s="38"/>
      <c r="J15" s="38"/>
      <c r="K15" s="38"/>
      <c r="L15" s="38"/>
      <c r="M15" s="38"/>
      <c r="N15" s="76"/>
      <c r="O15" s="56" t="str">
        <f>IF(AND(A15&lt;&gt;"",C15="Si",OR(AND(G15&lt;&gt;"",NOT(ISNUMBER(G15))),AND(ISNUMBER(G15),G15&lt;=0),AND(ISNUMBER(F15),F15&lt;=0),AND(ISNUMBER(N15),N15&lt;=0),AND(ISNUMBER(G15),ISNUMBER(F15),G15&lt;F15))),"DATE DA VERIFICARE",IF(A15="","",IF(C15="No","NON ASSEGNATO",IF(C15&lt;&gt;"Si","ASSEGNAZIONE DA DEFINIRE",IF(OR(D15="",E15="",F15="",I15="",J15="",K15="",L15="",M15="",N15=""),"REQUISITI INCOMPLETI",IF(OR(NOT(ISNUMBER(F15)),NOT(ISNUMBER(N15)),H15="",F15&gt;Anagrafica!$K$8,N15&gt;Anagrafica!$K$8),"DATE DA VERIFICARE",IF(OR(AND(Anagrafica!$C$16="Fisso",NOT(OR(D15="Fisso",D15="Fisso e rotativo"))),AND(Anagrafica!$C$16="Rotativo",NOT(OR(D15="Rotativo",D15="Fisso e rotativo")))),"CATEGORIA NON COERENTE",IF(AND(OR(Anagrafica!$K$16="Si",Anagrafica!$K$17="Si"),I15&lt;&gt;"Verificate"),"FUNZIONE NON VERIFICATA",IF(H15&lt;=Anagrafica!$K$8,"AGGIORNAMENTO DA ESEGUIRE",IF(P15&lt;=Anagrafica!$K$10,"REQUISITI IN SCADENZA","REQUISITI DOCUMENTATI"))))))))))</f>
        <v/>
      </c>
      <c r="P15" s="77" t="str">
        <f>IF(AND(A15&lt;&gt;"",ISNUMBER(H15)),H15-Anagrafica!$K$8,"")</f>
        <v/>
      </c>
    </row>
    <row r="16" spans="1:16" ht="66" customHeight="1">
      <c r="A16" s="75"/>
      <c r="B16" s="38"/>
      <c r="C16" s="38"/>
      <c r="D16" s="38"/>
      <c r="E16" s="38"/>
      <c r="F16" s="39"/>
      <c r="G16" s="39"/>
      <c r="H16" s="59" t="str">
        <f>IF(A16="","",IF(ISNUMBER(G16),G16,IF(ISNUMBER(F16),EDATE(F16,Anagrafica!$K$13),"")))</f>
        <v/>
      </c>
      <c r="I16" s="38"/>
      <c r="J16" s="38"/>
      <c r="K16" s="38"/>
      <c r="L16" s="38"/>
      <c r="M16" s="38"/>
      <c r="N16" s="76"/>
      <c r="O16" s="56" t="str">
        <f>IF(AND(A16&lt;&gt;"",C16="Si",OR(AND(G16&lt;&gt;"",NOT(ISNUMBER(G16))),AND(ISNUMBER(G16),G16&lt;=0),AND(ISNUMBER(F16),F16&lt;=0),AND(ISNUMBER(N16),N16&lt;=0),AND(ISNUMBER(G16),ISNUMBER(F16),G16&lt;F16))),"DATE DA VERIFICARE",IF(A16="","",IF(C16="No","NON ASSEGNATO",IF(C16&lt;&gt;"Si","ASSEGNAZIONE DA DEFINIRE",IF(OR(D16="",E16="",F16="",I16="",J16="",K16="",L16="",M16="",N16=""),"REQUISITI INCOMPLETI",IF(OR(NOT(ISNUMBER(F16)),NOT(ISNUMBER(N16)),H16="",F16&gt;Anagrafica!$K$8,N16&gt;Anagrafica!$K$8),"DATE DA VERIFICARE",IF(OR(AND(Anagrafica!$C$16="Fisso",NOT(OR(D16="Fisso",D16="Fisso e rotativo"))),AND(Anagrafica!$C$16="Rotativo",NOT(OR(D16="Rotativo",D16="Fisso e rotativo")))),"CATEGORIA NON COERENTE",IF(AND(OR(Anagrafica!$K$16="Si",Anagrafica!$K$17="Si"),I16&lt;&gt;"Verificate"),"FUNZIONE NON VERIFICATA",IF(H16&lt;=Anagrafica!$K$8,"AGGIORNAMENTO DA ESEGUIRE",IF(P16&lt;=Anagrafica!$K$10,"REQUISITI IN SCADENZA","REQUISITI DOCUMENTATI"))))))))))</f>
        <v/>
      </c>
      <c r="P16" s="77" t="str">
        <f>IF(AND(A16&lt;&gt;"",ISNUMBER(H16)),H16-Anagrafica!$K$8,"")</f>
        <v/>
      </c>
    </row>
    <row r="17" spans="1:16" ht="66" customHeight="1">
      <c r="A17" s="75"/>
      <c r="B17" s="38"/>
      <c r="C17" s="38"/>
      <c r="D17" s="38"/>
      <c r="E17" s="38"/>
      <c r="F17" s="39"/>
      <c r="G17" s="39"/>
      <c r="H17" s="59" t="str">
        <f>IF(A17="","",IF(ISNUMBER(G17),G17,IF(ISNUMBER(F17),EDATE(F17,Anagrafica!$K$13),"")))</f>
        <v/>
      </c>
      <c r="I17" s="38"/>
      <c r="J17" s="38"/>
      <c r="K17" s="38"/>
      <c r="L17" s="38"/>
      <c r="M17" s="38"/>
      <c r="N17" s="76"/>
      <c r="O17" s="56" t="str">
        <f>IF(AND(A17&lt;&gt;"",C17="Si",OR(AND(G17&lt;&gt;"",NOT(ISNUMBER(G17))),AND(ISNUMBER(G17),G17&lt;=0),AND(ISNUMBER(F17),F17&lt;=0),AND(ISNUMBER(N17),N17&lt;=0),AND(ISNUMBER(G17),ISNUMBER(F17),G17&lt;F17))),"DATE DA VERIFICARE",IF(A17="","",IF(C17="No","NON ASSEGNATO",IF(C17&lt;&gt;"Si","ASSEGNAZIONE DA DEFINIRE",IF(OR(D17="",E17="",F17="",I17="",J17="",K17="",L17="",M17="",N17=""),"REQUISITI INCOMPLETI",IF(OR(NOT(ISNUMBER(F17)),NOT(ISNUMBER(N17)),H17="",F17&gt;Anagrafica!$K$8,N17&gt;Anagrafica!$K$8),"DATE DA VERIFICARE",IF(OR(AND(Anagrafica!$C$16="Fisso",NOT(OR(D17="Fisso",D17="Fisso e rotativo"))),AND(Anagrafica!$C$16="Rotativo",NOT(OR(D17="Rotativo",D17="Fisso e rotativo")))),"CATEGORIA NON COERENTE",IF(AND(OR(Anagrafica!$K$16="Si",Anagrafica!$K$17="Si"),I17&lt;&gt;"Verificate"),"FUNZIONE NON VERIFICATA",IF(H17&lt;=Anagrafica!$K$8,"AGGIORNAMENTO DA ESEGUIRE",IF(P17&lt;=Anagrafica!$K$10,"REQUISITI IN SCADENZA","REQUISITI DOCUMENTATI"))))))))))</f>
        <v/>
      </c>
      <c r="P17" s="77" t="str">
        <f>IF(AND(A17&lt;&gt;"",ISNUMBER(H17)),H17-Anagrafica!$K$8,"")</f>
        <v/>
      </c>
    </row>
    <row r="18" spans="1:16" ht="66" customHeight="1">
      <c r="A18" s="75"/>
      <c r="B18" s="38"/>
      <c r="C18" s="38"/>
      <c r="D18" s="38"/>
      <c r="E18" s="38"/>
      <c r="F18" s="39"/>
      <c r="G18" s="39"/>
      <c r="H18" s="59" t="str">
        <f>IF(A18="","",IF(ISNUMBER(G18),G18,IF(ISNUMBER(F18),EDATE(F18,Anagrafica!$K$13),"")))</f>
        <v/>
      </c>
      <c r="I18" s="38"/>
      <c r="J18" s="38"/>
      <c r="K18" s="38"/>
      <c r="L18" s="38"/>
      <c r="M18" s="38"/>
      <c r="N18" s="76"/>
      <c r="O18" s="56" t="str">
        <f>IF(AND(A18&lt;&gt;"",C18="Si",OR(AND(G18&lt;&gt;"",NOT(ISNUMBER(G18))),AND(ISNUMBER(G18),G18&lt;=0),AND(ISNUMBER(F18),F18&lt;=0),AND(ISNUMBER(N18),N18&lt;=0),AND(ISNUMBER(G18),ISNUMBER(F18),G18&lt;F18))),"DATE DA VERIFICARE",IF(A18="","",IF(C18="No","NON ASSEGNATO",IF(C18&lt;&gt;"Si","ASSEGNAZIONE DA DEFINIRE",IF(OR(D18="",E18="",F18="",I18="",J18="",K18="",L18="",M18="",N18=""),"REQUISITI INCOMPLETI",IF(OR(NOT(ISNUMBER(F18)),NOT(ISNUMBER(N18)),H18="",F18&gt;Anagrafica!$K$8,N18&gt;Anagrafica!$K$8),"DATE DA VERIFICARE",IF(OR(AND(Anagrafica!$C$16="Fisso",NOT(OR(D18="Fisso",D18="Fisso e rotativo"))),AND(Anagrafica!$C$16="Rotativo",NOT(OR(D18="Rotativo",D18="Fisso e rotativo")))),"CATEGORIA NON COERENTE",IF(AND(OR(Anagrafica!$K$16="Si",Anagrafica!$K$17="Si"),I18&lt;&gt;"Verificate"),"FUNZIONE NON VERIFICATA",IF(H18&lt;=Anagrafica!$K$8,"AGGIORNAMENTO DA ESEGUIRE",IF(P18&lt;=Anagrafica!$K$10,"REQUISITI IN SCADENZA","REQUISITI DOCUMENTATI"))))))))))</f>
        <v/>
      </c>
      <c r="P18" s="77" t="str">
        <f>IF(AND(A18&lt;&gt;"",ISNUMBER(H18)),H18-Anagrafica!$K$8,"")</f>
        <v/>
      </c>
    </row>
    <row r="19" spans="1:16" ht="66" customHeight="1">
      <c r="A19" s="75"/>
      <c r="B19" s="38"/>
      <c r="C19" s="38"/>
      <c r="D19" s="38"/>
      <c r="E19" s="38"/>
      <c r="F19" s="39"/>
      <c r="G19" s="39"/>
      <c r="H19" s="59" t="str">
        <f>IF(A19="","",IF(ISNUMBER(G19),G19,IF(ISNUMBER(F19),EDATE(F19,Anagrafica!$K$13),"")))</f>
        <v/>
      </c>
      <c r="I19" s="38"/>
      <c r="J19" s="38"/>
      <c r="K19" s="38"/>
      <c r="L19" s="38"/>
      <c r="M19" s="38"/>
      <c r="N19" s="76"/>
      <c r="O19" s="56" t="str">
        <f>IF(AND(A19&lt;&gt;"",C19="Si",OR(AND(G19&lt;&gt;"",NOT(ISNUMBER(G19))),AND(ISNUMBER(G19),G19&lt;=0),AND(ISNUMBER(F19),F19&lt;=0),AND(ISNUMBER(N19),N19&lt;=0),AND(ISNUMBER(G19),ISNUMBER(F19),G19&lt;F19))),"DATE DA VERIFICARE",IF(A19="","",IF(C19="No","NON ASSEGNATO",IF(C19&lt;&gt;"Si","ASSEGNAZIONE DA DEFINIRE",IF(OR(D19="",E19="",F19="",I19="",J19="",K19="",L19="",M19="",N19=""),"REQUISITI INCOMPLETI",IF(OR(NOT(ISNUMBER(F19)),NOT(ISNUMBER(N19)),H19="",F19&gt;Anagrafica!$K$8,N19&gt;Anagrafica!$K$8),"DATE DA VERIFICARE",IF(OR(AND(Anagrafica!$C$16="Fisso",NOT(OR(D19="Fisso",D19="Fisso e rotativo"))),AND(Anagrafica!$C$16="Rotativo",NOT(OR(D19="Rotativo",D19="Fisso e rotativo")))),"CATEGORIA NON COERENTE",IF(AND(OR(Anagrafica!$K$16="Si",Anagrafica!$K$17="Si"),I19&lt;&gt;"Verificate"),"FUNZIONE NON VERIFICATA",IF(H19&lt;=Anagrafica!$K$8,"AGGIORNAMENTO DA ESEGUIRE",IF(P19&lt;=Anagrafica!$K$10,"REQUISITI IN SCADENZA","REQUISITI DOCUMENTATI"))))))))))</f>
        <v/>
      </c>
      <c r="P19" s="77" t="str">
        <f>IF(AND(A19&lt;&gt;"",ISNUMBER(H19)),H19-Anagrafica!$K$8,"")</f>
        <v/>
      </c>
    </row>
    <row r="20" spans="1:16" ht="66" customHeight="1">
      <c r="A20" s="75"/>
      <c r="B20" s="38"/>
      <c r="C20" s="38"/>
      <c r="D20" s="38"/>
      <c r="E20" s="38"/>
      <c r="F20" s="39"/>
      <c r="G20" s="39"/>
      <c r="H20" s="59" t="str">
        <f>IF(A20="","",IF(ISNUMBER(G20),G20,IF(ISNUMBER(F20),EDATE(F20,Anagrafica!$K$13),"")))</f>
        <v/>
      </c>
      <c r="I20" s="38"/>
      <c r="J20" s="38"/>
      <c r="K20" s="38"/>
      <c r="L20" s="38"/>
      <c r="M20" s="38"/>
      <c r="N20" s="76"/>
      <c r="O20" s="56" t="str">
        <f>IF(AND(A20&lt;&gt;"",C20="Si",OR(AND(G20&lt;&gt;"",NOT(ISNUMBER(G20))),AND(ISNUMBER(G20),G20&lt;=0),AND(ISNUMBER(F20),F20&lt;=0),AND(ISNUMBER(N20),N20&lt;=0),AND(ISNUMBER(G20),ISNUMBER(F20),G20&lt;F20))),"DATE DA VERIFICARE",IF(A20="","",IF(C20="No","NON ASSEGNATO",IF(C20&lt;&gt;"Si","ASSEGNAZIONE DA DEFINIRE",IF(OR(D20="",E20="",F20="",I20="",J20="",K20="",L20="",M20="",N20=""),"REQUISITI INCOMPLETI",IF(OR(NOT(ISNUMBER(F20)),NOT(ISNUMBER(N20)),H20="",F20&gt;Anagrafica!$K$8,N20&gt;Anagrafica!$K$8),"DATE DA VERIFICARE",IF(OR(AND(Anagrafica!$C$16="Fisso",NOT(OR(D20="Fisso",D20="Fisso e rotativo"))),AND(Anagrafica!$C$16="Rotativo",NOT(OR(D20="Rotativo",D20="Fisso e rotativo")))),"CATEGORIA NON COERENTE",IF(AND(OR(Anagrafica!$K$16="Si",Anagrafica!$K$17="Si"),I20&lt;&gt;"Verificate"),"FUNZIONE NON VERIFICATA",IF(H20&lt;=Anagrafica!$K$8,"AGGIORNAMENTO DA ESEGUIRE",IF(P20&lt;=Anagrafica!$K$10,"REQUISITI IN SCADENZA","REQUISITI DOCUMENTATI"))))))))))</f>
        <v/>
      </c>
      <c r="P20" s="77" t="str">
        <f>IF(AND(A20&lt;&gt;"",ISNUMBER(H20)),H20-Anagrafica!$K$8,"")</f>
        <v/>
      </c>
    </row>
    <row r="21" spans="1:16" ht="66" customHeight="1">
      <c r="A21" s="75"/>
      <c r="B21" s="38"/>
      <c r="C21" s="38"/>
      <c r="D21" s="38"/>
      <c r="E21" s="38"/>
      <c r="F21" s="39"/>
      <c r="G21" s="39"/>
      <c r="H21" s="59" t="str">
        <f>IF(A21="","",IF(ISNUMBER(G21),G21,IF(ISNUMBER(F21),EDATE(F21,Anagrafica!$K$13),"")))</f>
        <v/>
      </c>
      <c r="I21" s="38"/>
      <c r="J21" s="38"/>
      <c r="K21" s="38"/>
      <c r="L21" s="38"/>
      <c r="M21" s="38"/>
      <c r="N21" s="76"/>
      <c r="O21" s="56" t="str">
        <f>IF(AND(A21&lt;&gt;"",C21="Si",OR(AND(G21&lt;&gt;"",NOT(ISNUMBER(G21))),AND(ISNUMBER(G21),G21&lt;=0),AND(ISNUMBER(F21),F21&lt;=0),AND(ISNUMBER(N21),N21&lt;=0),AND(ISNUMBER(G21),ISNUMBER(F21),G21&lt;F21))),"DATE DA VERIFICARE",IF(A21="","",IF(C21="No","NON ASSEGNATO",IF(C21&lt;&gt;"Si","ASSEGNAZIONE DA DEFINIRE",IF(OR(D21="",E21="",F21="",I21="",J21="",K21="",L21="",M21="",N21=""),"REQUISITI INCOMPLETI",IF(OR(NOT(ISNUMBER(F21)),NOT(ISNUMBER(N21)),H21="",F21&gt;Anagrafica!$K$8,N21&gt;Anagrafica!$K$8),"DATE DA VERIFICARE",IF(OR(AND(Anagrafica!$C$16="Fisso",NOT(OR(D21="Fisso",D21="Fisso e rotativo"))),AND(Anagrafica!$C$16="Rotativo",NOT(OR(D21="Rotativo",D21="Fisso e rotativo")))),"CATEGORIA NON COERENTE",IF(AND(OR(Anagrafica!$K$16="Si",Anagrafica!$K$17="Si"),I21&lt;&gt;"Verificate"),"FUNZIONE NON VERIFICATA",IF(H21&lt;=Anagrafica!$K$8,"AGGIORNAMENTO DA ESEGUIRE",IF(P21&lt;=Anagrafica!$K$10,"REQUISITI IN SCADENZA","REQUISITI DOCUMENTATI"))))))))))</f>
        <v/>
      </c>
      <c r="P21" s="77" t="str">
        <f>IF(AND(A21&lt;&gt;"",ISNUMBER(H21)),H21-Anagrafica!$K$8,"")</f>
        <v/>
      </c>
    </row>
    <row r="22" spans="1:16" ht="66" customHeight="1">
      <c r="A22" s="75"/>
      <c r="B22" s="38"/>
      <c r="C22" s="38"/>
      <c r="D22" s="38"/>
      <c r="E22" s="38"/>
      <c r="F22" s="39"/>
      <c r="G22" s="39"/>
      <c r="H22" s="59" t="str">
        <f>IF(A22="","",IF(ISNUMBER(G22),G22,IF(ISNUMBER(F22),EDATE(F22,Anagrafica!$K$13),"")))</f>
        <v/>
      </c>
      <c r="I22" s="38"/>
      <c r="J22" s="38"/>
      <c r="K22" s="38"/>
      <c r="L22" s="38"/>
      <c r="M22" s="38"/>
      <c r="N22" s="76"/>
      <c r="O22" s="56" t="str">
        <f>IF(AND(A22&lt;&gt;"",C22="Si",OR(AND(G22&lt;&gt;"",NOT(ISNUMBER(G22))),AND(ISNUMBER(G22),G22&lt;=0),AND(ISNUMBER(F22),F22&lt;=0),AND(ISNUMBER(N22),N22&lt;=0),AND(ISNUMBER(G22),ISNUMBER(F22),G22&lt;F22))),"DATE DA VERIFICARE",IF(A22="","",IF(C22="No","NON ASSEGNATO",IF(C22&lt;&gt;"Si","ASSEGNAZIONE DA DEFINIRE",IF(OR(D22="",E22="",F22="",I22="",J22="",K22="",L22="",M22="",N22=""),"REQUISITI INCOMPLETI",IF(OR(NOT(ISNUMBER(F22)),NOT(ISNUMBER(N22)),H22="",F22&gt;Anagrafica!$K$8,N22&gt;Anagrafica!$K$8),"DATE DA VERIFICARE",IF(OR(AND(Anagrafica!$C$16="Fisso",NOT(OR(D22="Fisso",D22="Fisso e rotativo"))),AND(Anagrafica!$C$16="Rotativo",NOT(OR(D22="Rotativo",D22="Fisso e rotativo")))),"CATEGORIA NON COERENTE",IF(AND(OR(Anagrafica!$K$16="Si",Anagrafica!$K$17="Si"),I22&lt;&gt;"Verificate"),"FUNZIONE NON VERIFICATA",IF(H22&lt;=Anagrafica!$K$8,"AGGIORNAMENTO DA ESEGUIRE",IF(P22&lt;=Anagrafica!$K$10,"REQUISITI IN SCADENZA","REQUISITI DOCUMENTATI"))))))))))</f>
        <v/>
      </c>
      <c r="P22" s="77" t="str">
        <f>IF(AND(A22&lt;&gt;"",ISNUMBER(H22)),H22-Anagrafica!$K$8,"")</f>
        <v/>
      </c>
    </row>
    <row r="23" spans="1:16" ht="66" customHeight="1">
      <c r="A23" s="75"/>
      <c r="B23" s="38"/>
      <c r="C23" s="38"/>
      <c r="D23" s="38"/>
      <c r="E23" s="38"/>
      <c r="F23" s="39"/>
      <c r="G23" s="39"/>
      <c r="H23" s="59" t="str">
        <f>IF(A23="","",IF(ISNUMBER(G23),G23,IF(ISNUMBER(F23),EDATE(F23,Anagrafica!$K$13),"")))</f>
        <v/>
      </c>
      <c r="I23" s="38"/>
      <c r="J23" s="38"/>
      <c r="K23" s="38"/>
      <c r="L23" s="38"/>
      <c r="M23" s="38"/>
      <c r="N23" s="76"/>
      <c r="O23" s="56" t="str">
        <f>IF(AND(A23&lt;&gt;"",C23="Si",OR(AND(G23&lt;&gt;"",NOT(ISNUMBER(G23))),AND(ISNUMBER(G23),G23&lt;=0),AND(ISNUMBER(F23),F23&lt;=0),AND(ISNUMBER(N23),N23&lt;=0),AND(ISNUMBER(G23),ISNUMBER(F23),G23&lt;F23))),"DATE DA VERIFICARE",IF(A23="","",IF(C23="No","NON ASSEGNATO",IF(C23&lt;&gt;"Si","ASSEGNAZIONE DA DEFINIRE",IF(OR(D23="",E23="",F23="",I23="",J23="",K23="",L23="",M23="",N23=""),"REQUISITI INCOMPLETI",IF(OR(NOT(ISNUMBER(F23)),NOT(ISNUMBER(N23)),H23="",F23&gt;Anagrafica!$K$8,N23&gt;Anagrafica!$K$8),"DATE DA VERIFICARE",IF(OR(AND(Anagrafica!$C$16="Fisso",NOT(OR(D23="Fisso",D23="Fisso e rotativo"))),AND(Anagrafica!$C$16="Rotativo",NOT(OR(D23="Rotativo",D23="Fisso e rotativo")))),"CATEGORIA NON COERENTE",IF(AND(OR(Anagrafica!$K$16="Si",Anagrafica!$K$17="Si"),I23&lt;&gt;"Verificate"),"FUNZIONE NON VERIFICATA",IF(H23&lt;=Anagrafica!$K$8,"AGGIORNAMENTO DA ESEGUIRE",IF(P23&lt;=Anagrafica!$K$10,"REQUISITI IN SCADENZA","REQUISITI DOCUMENTATI"))))))))))</f>
        <v/>
      </c>
      <c r="P23" s="77" t="str">
        <f>IF(AND(A23&lt;&gt;"",ISNUMBER(H23)),H23-Anagrafica!$K$8,"")</f>
        <v/>
      </c>
    </row>
    <row r="24" spans="1:16" ht="66" customHeight="1">
      <c r="A24" s="75"/>
      <c r="B24" s="38"/>
      <c r="C24" s="38"/>
      <c r="D24" s="38"/>
      <c r="E24" s="38"/>
      <c r="F24" s="39"/>
      <c r="G24" s="39"/>
      <c r="H24" s="59" t="str">
        <f>IF(A24="","",IF(ISNUMBER(G24),G24,IF(ISNUMBER(F24),EDATE(F24,Anagrafica!$K$13),"")))</f>
        <v/>
      </c>
      <c r="I24" s="38"/>
      <c r="J24" s="38"/>
      <c r="K24" s="38"/>
      <c r="L24" s="38"/>
      <c r="M24" s="38"/>
      <c r="N24" s="76"/>
      <c r="O24" s="56" t="str">
        <f>IF(AND(A24&lt;&gt;"",C24="Si",OR(AND(G24&lt;&gt;"",NOT(ISNUMBER(G24))),AND(ISNUMBER(G24),G24&lt;=0),AND(ISNUMBER(F24),F24&lt;=0),AND(ISNUMBER(N24),N24&lt;=0),AND(ISNUMBER(G24),ISNUMBER(F24),G24&lt;F24))),"DATE DA VERIFICARE",IF(A24="","",IF(C24="No","NON ASSEGNATO",IF(C24&lt;&gt;"Si","ASSEGNAZIONE DA DEFINIRE",IF(OR(D24="",E24="",F24="",I24="",J24="",K24="",L24="",M24="",N24=""),"REQUISITI INCOMPLETI",IF(OR(NOT(ISNUMBER(F24)),NOT(ISNUMBER(N24)),H24="",F24&gt;Anagrafica!$K$8,N24&gt;Anagrafica!$K$8),"DATE DA VERIFICARE",IF(OR(AND(Anagrafica!$C$16="Fisso",NOT(OR(D24="Fisso",D24="Fisso e rotativo"))),AND(Anagrafica!$C$16="Rotativo",NOT(OR(D24="Rotativo",D24="Fisso e rotativo")))),"CATEGORIA NON COERENTE",IF(AND(OR(Anagrafica!$K$16="Si",Anagrafica!$K$17="Si"),I24&lt;&gt;"Verificate"),"FUNZIONE NON VERIFICATA",IF(H24&lt;=Anagrafica!$K$8,"AGGIORNAMENTO DA ESEGUIRE",IF(P24&lt;=Anagrafica!$K$10,"REQUISITI IN SCADENZA","REQUISITI DOCUMENTATI"))))))))))</f>
        <v/>
      </c>
      <c r="P24" s="77" t="str">
        <f>IF(AND(A24&lt;&gt;"",ISNUMBER(H24)),H24-Anagrafica!$K$8,"")</f>
        <v/>
      </c>
    </row>
    <row r="25" spans="1:16" ht="66" customHeight="1">
      <c r="A25" s="75"/>
      <c r="B25" s="38"/>
      <c r="C25" s="38"/>
      <c r="D25" s="38"/>
      <c r="E25" s="38"/>
      <c r="F25" s="39"/>
      <c r="G25" s="39"/>
      <c r="H25" s="59" t="str">
        <f>IF(A25="","",IF(ISNUMBER(G25),G25,IF(ISNUMBER(F25),EDATE(F25,Anagrafica!$K$13),"")))</f>
        <v/>
      </c>
      <c r="I25" s="38"/>
      <c r="J25" s="38"/>
      <c r="K25" s="38"/>
      <c r="L25" s="38"/>
      <c r="M25" s="38"/>
      <c r="N25" s="76"/>
      <c r="O25" s="56" t="str">
        <f>IF(AND(A25&lt;&gt;"",C25="Si",OR(AND(G25&lt;&gt;"",NOT(ISNUMBER(G25))),AND(ISNUMBER(G25),G25&lt;=0),AND(ISNUMBER(F25),F25&lt;=0),AND(ISNUMBER(N25),N25&lt;=0),AND(ISNUMBER(G25),ISNUMBER(F25),G25&lt;F25))),"DATE DA VERIFICARE",IF(A25="","",IF(C25="No","NON ASSEGNATO",IF(C25&lt;&gt;"Si","ASSEGNAZIONE DA DEFINIRE",IF(OR(D25="",E25="",F25="",I25="",J25="",K25="",L25="",M25="",N25=""),"REQUISITI INCOMPLETI",IF(OR(NOT(ISNUMBER(F25)),NOT(ISNUMBER(N25)),H25="",F25&gt;Anagrafica!$K$8,N25&gt;Anagrafica!$K$8),"DATE DA VERIFICARE",IF(OR(AND(Anagrafica!$C$16="Fisso",NOT(OR(D25="Fisso",D25="Fisso e rotativo"))),AND(Anagrafica!$C$16="Rotativo",NOT(OR(D25="Rotativo",D25="Fisso e rotativo")))),"CATEGORIA NON COERENTE",IF(AND(OR(Anagrafica!$K$16="Si",Anagrafica!$K$17="Si"),I25&lt;&gt;"Verificate"),"FUNZIONE NON VERIFICATA",IF(H25&lt;=Anagrafica!$K$8,"AGGIORNAMENTO DA ESEGUIRE",IF(P25&lt;=Anagrafica!$K$10,"REQUISITI IN SCADENZA","REQUISITI DOCUMENTATI"))))))))))</f>
        <v/>
      </c>
      <c r="P25" s="77" t="str">
        <f>IF(AND(A25&lt;&gt;"",ISNUMBER(H25)),H25-Anagrafica!$K$8,"")</f>
        <v/>
      </c>
    </row>
    <row r="26" spans="1:16" ht="66" customHeight="1">
      <c r="A26" s="75"/>
      <c r="B26" s="38"/>
      <c r="C26" s="38"/>
      <c r="D26" s="38"/>
      <c r="E26" s="38"/>
      <c r="F26" s="39"/>
      <c r="G26" s="39"/>
      <c r="H26" s="59" t="str">
        <f>IF(A26="","",IF(ISNUMBER(G26),G26,IF(ISNUMBER(F26),EDATE(F26,Anagrafica!$K$13),"")))</f>
        <v/>
      </c>
      <c r="I26" s="38"/>
      <c r="J26" s="38"/>
      <c r="K26" s="38"/>
      <c r="L26" s="38"/>
      <c r="M26" s="38"/>
      <c r="N26" s="76"/>
      <c r="O26" s="56" t="str">
        <f>IF(AND(A26&lt;&gt;"",C26="Si",OR(AND(G26&lt;&gt;"",NOT(ISNUMBER(G26))),AND(ISNUMBER(G26),G26&lt;=0),AND(ISNUMBER(F26),F26&lt;=0),AND(ISNUMBER(N26),N26&lt;=0),AND(ISNUMBER(G26),ISNUMBER(F26),G26&lt;F26))),"DATE DA VERIFICARE",IF(A26="","",IF(C26="No","NON ASSEGNATO",IF(C26&lt;&gt;"Si","ASSEGNAZIONE DA DEFINIRE",IF(OR(D26="",E26="",F26="",I26="",J26="",K26="",L26="",M26="",N26=""),"REQUISITI INCOMPLETI",IF(OR(NOT(ISNUMBER(F26)),NOT(ISNUMBER(N26)),H26="",F26&gt;Anagrafica!$K$8,N26&gt;Anagrafica!$K$8),"DATE DA VERIFICARE",IF(OR(AND(Anagrafica!$C$16="Fisso",NOT(OR(D26="Fisso",D26="Fisso e rotativo"))),AND(Anagrafica!$C$16="Rotativo",NOT(OR(D26="Rotativo",D26="Fisso e rotativo")))),"CATEGORIA NON COERENTE",IF(AND(OR(Anagrafica!$K$16="Si",Anagrafica!$K$17="Si"),I26&lt;&gt;"Verificate"),"FUNZIONE NON VERIFICATA",IF(H26&lt;=Anagrafica!$K$8,"AGGIORNAMENTO DA ESEGUIRE",IF(P26&lt;=Anagrafica!$K$10,"REQUISITI IN SCADENZA","REQUISITI DOCUMENTATI"))))))))))</f>
        <v/>
      </c>
      <c r="P26" s="77" t="str">
        <f>IF(AND(A26&lt;&gt;"",ISNUMBER(H26)),H26-Anagrafica!$K$8,"")</f>
        <v/>
      </c>
    </row>
    <row r="27" spans="1:16" ht="66" customHeight="1">
      <c r="A27" s="78"/>
      <c r="B27" s="53"/>
      <c r="C27" s="53"/>
      <c r="D27" s="53"/>
      <c r="E27" s="53"/>
      <c r="F27" s="54"/>
      <c r="G27" s="54"/>
      <c r="H27" s="61" t="str">
        <f>IF(A27="","",IF(ISNUMBER(G27),G27,IF(ISNUMBER(F27),EDATE(F27,Anagrafica!$K$13),"")))</f>
        <v/>
      </c>
      <c r="I27" s="53"/>
      <c r="J27" s="53"/>
      <c r="K27" s="53"/>
      <c r="L27" s="53"/>
      <c r="M27" s="53"/>
      <c r="N27" s="79"/>
      <c r="O27" s="80" t="str">
        <f>IF(AND(A27&lt;&gt;"",C27="Si",OR(AND(G27&lt;&gt;"",NOT(ISNUMBER(G27))),AND(ISNUMBER(G27),G27&lt;=0),AND(ISNUMBER(F27),F27&lt;=0),AND(ISNUMBER(N27),N27&lt;=0),AND(ISNUMBER(G27),ISNUMBER(F27),G27&lt;F27))),"DATE DA VERIFICARE",IF(A27="","",IF(C27="No","NON ASSEGNATO",IF(C27&lt;&gt;"Si","ASSEGNAZIONE DA DEFINIRE",IF(OR(D27="",E27="",F27="",I27="",J27="",K27="",L27="",M27="",N27=""),"REQUISITI INCOMPLETI",IF(OR(NOT(ISNUMBER(F27)),NOT(ISNUMBER(N27)),H27="",F27&gt;Anagrafica!$K$8,N27&gt;Anagrafica!$K$8),"DATE DA VERIFICARE",IF(OR(AND(Anagrafica!$C$16="Fisso",NOT(OR(D27="Fisso",D27="Fisso e rotativo"))),AND(Anagrafica!$C$16="Rotativo",NOT(OR(D27="Rotativo",D27="Fisso e rotativo")))),"CATEGORIA NON COERENTE",IF(AND(OR(Anagrafica!$K$16="Si",Anagrafica!$K$17="Si"),I27&lt;&gt;"Verificate"),"FUNZIONE NON VERIFICATA",IF(H27&lt;=Anagrafica!$K$8,"AGGIORNAMENTO DA ESEGUIRE",IF(P27&lt;=Anagrafica!$K$10,"REQUISITI IN SCADENZA","REQUISITI DOCUMENTATI"))))))))))</f>
        <v/>
      </c>
      <c r="P27" s="63" t="str">
        <f>IF(AND(A27&lt;&gt;"",ISNUMBER(H27)),H27-Anagrafica!$K$8,"")</f>
        <v/>
      </c>
    </row>
    <row r="28" spans="1:16" ht="22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6" ht="22.9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6" ht="22.95" customHeight="1">
      <c r="A30" s="14" t="s">
        <v>827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ht="22.9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ht="22.9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13" ht="22.9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2.9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2.9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2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2.9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2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2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2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2.9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2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2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2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2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2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2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22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2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22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22.9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22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22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22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2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2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22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2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2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2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2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22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2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22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2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22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22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22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22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2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2.9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22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22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22.9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22.9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2.9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2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2.9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2.9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2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2.9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2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2.9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2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2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2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2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2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2.9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2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2.9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2.9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2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2.9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2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2.9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2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2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2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2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2.9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2.9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2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2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2.9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2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2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2.9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2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2.9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</sheetData>
  <mergeCells count="5">
    <mergeCell ref="A1:P2"/>
    <mergeCell ref="A3:P3"/>
    <mergeCell ref="A4:C4"/>
    <mergeCell ref="D4:F4"/>
    <mergeCell ref="A30:P32"/>
  </mergeCells>
  <conditionalFormatting sqref="O8:O27">
    <cfRule type="expression" dxfId="167" priority="2">
      <formula>$O8="REQUISITI DOCUMENTATI"</formula>
    </cfRule>
    <cfRule type="expression" dxfId="166" priority="3">
      <formula>OR($O8="AGGIORNAMENTO DA ESEGUIRE",$O8="CATEGORIA NON COERENTE",$O8="FUNZIONE NON VERIFICATA")</formula>
    </cfRule>
    <cfRule type="expression" dxfId="165" priority="4">
      <formula>$O8="REQUISITI DOCUMENTATI"</formula>
    </cfRule>
    <cfRule type="expression" dxfId="164" priority="5">
      <formula>OR($O8="AGGIORNAMENTO DA ESEGUIRE",$O8="CATEGORIA NON COERENTE",$O8="FUNZIONE NON VERIFICATA")</formula>
    </cfRule>
  </conditionalFormatting>
  <dataValidations count="3">
    <dataValidation type="list" sqref="C8:C27" xr:uid="{00000000-0002-0000-0700-000000000000}">
      <formula1>"Si,No"</formula1>
    </dataValidation>
    <dataValidation type="list" sqref="D8:D27" xr:uid="{00000000-0002-0000-0700-000001000000}">
      <formula1>"Fisso,Rotativo,Fisso e rotativo,Da verificare"</formula1>
    </dataValidation>
    <dataValidation type="list" sqref="I8:I27" xr:uid="{00000000-0002-0000-0700-000002000000}">
      <formula1>"Verificate,Non applicabili,Da verificare"</formula1>
    </dataValidation>
  </dataValidation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10"/>
  <sheetViews>
    <sheetView showGridLines="0" workbookViewId="0">
      <selection sqref="A1:N27"/>
    </sheetView>
  </sheetViews>
  <sheetFormatPr defaultRowHeight="13.8"/>
  <cols>
    <col min="1" max="1" width="16" customWidth="1"/>
    <col min="2" max="2" width="22" customWidth="1"/>
    <col min="3" max="3" width="31" customWidth="1"/>
    <col min="4" max="4" width="16" customWidth="1"/>
    <col min="5" max="5" width="36" customWidth="1"/>
    <col min="6" max="7" width="30" customWidth="1"/>
    <col min="8" max="10" width="15" customWidth="1"/>
    <col min="11" max="11" width="23" customWidth="1"/>
    <col min="12" max="12" width="33" customWidth="1"/>
    <col min="13" max="14" width="25" customWidth="1"/>
  </cols>
  <sheetData>
    <row r="1" spans="1:14" ht="25.95" customHeight="1">
      <c r="A1" s="3" t="s">
        <v>828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31.95" customHeight="1">
      <c r="A3" s="4" t="s">
        <v>829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22.95" hidden="1" customHeight="1">
      <c r="A4" s="5" t="str">
        <f>IFERROR(HYPERLINK("#'Dashboard'!A1","◀ DASHBOARD"),"◀ DASHBOARD")</f>
        <v>◀ DASHBOARD</v>
      </c>
      <c r="B4" s="5"/>
      <c r="C4" s="5"/>
      <c r="D4" s="5" t="str">
        <f>IFERROR(HYPERLINK("#'Guida'!A1","GUIDA / LEGENDA"),"GUIDA / LEGENDA")</f>
        <v>GUIDA / LEGENDA</v>
      </c>
      <c r="E4" s="5"/>
      <c r="F4" s="5"/>
      <c r="G4" s="1"/>
      <c r="H4" s="1"/>
      <c r="I4" s="1"/>
      <c r="J4" s="1"/>
      <c r="K4" s="1"/>
      <c r="L4" s="1"/>
      <c r="M4" s="1"/>
    </row>
    <row r="5" spans="1:14" ht="22.95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ht="22.9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 ht="36" customHeight="1">
      <c r="A7" s="46" t="s">
        <v>830</v>
      </c>
      <c r="B7" s="47" t="s">
        <v>831</v>
      </c>
      <c r="C7" s="47" t="s">
        <v>832</v>
      </c>
      <c r="D7" s="47" t="s">
        <v>833</v>
      </c>
      <c r="E7" s="47" t="s">
        <v>834</v>
      </c>
      <c r="F7" s="47" t="s">
        <v>835</v>
      </c>
      <c r="G7" s="47" t="s">
        <v>836</v>
      </c>
      <c r="H7" s="47" t="s">
        <v>837</v>
      </c>
      <c r="I7" s="47" t="s">
        <v>207</v>
      </c>
      <c r="J7" s="47" t="s">
        <v>838</v>
      </c>
      <c r="K7" s="47" t="s">
        <v>839</v>
      </c>
      <c r="L7" s="47" t="s">
        <v>840</v>
      </c>
      <c r="M7" s="47" t="s">
        <v>841</v>
      </c>
      <c r="N7" s="74" t="s">
        <v>842</v>
      </c>
    </row>
    <row r="8" spans="1:14" ht="66" customHeight="1">
      <c r="A8" s="75"/>
      <c r="B8" s="38"/>
      <c r="C8" s="38"/>
      <c r="D8" s="38"/>
      <c r="E8" s="38"/>
      <c r="F8" s="38"/>
      <c r="G8" s="38"/>
      <c r="H8" s="38"/>
      <c r="I8" s="39"/>
      <c r="J8" s="39"/>
      <c r="K8" s="38"/>
      <c r="L8" s="38"/>
      <c r="M8" s="30" t="str">
        <f>IF(AND(A8&lt;&gt;"",D8="Si",OR(AND(ISNUMBER(I8),I8&lt;=0),AND(ISNUMBER(J8),J8&lt;=0),AND(ISNUMBER(J8),ISNUMBER(I8),J8&lt;I8))),"DATA NON VALIDA",IF(A8="","",IF(D8="No","NON IN USO",IF(D8&lt;&gt;"Si","USO DA DEFINIRE",IF(OR(H8="NC",H8="NV"),"NON UTILIZZARE",IF(OR(B8="",C8="",E8="",F8="",G8="",H8="",I8="",K8="",L8=""),"DATI INCOMPLETI",IF(OR(H8&lt;&gt;"C",NOT(ISNUMBER(I8)),I8&gt;Anagrafica!$K$8),"DA VERIFICARE",IF(AND(J8&lt;&gt;"",NOT(ISNUMBER(J8))),"DATA NON VALIDA",IF(AND(ISNUMBER(J8),J8&lt;=Anagrafica!$K$8),"CONTROLLO SCADUTO","DATI DOCUMENTATI")))))))))</f>
        <v/>
      </c>
      <c r="N8" s="81"/>
    </row>
    <row r="9" spans="1:14" ht="66" customHeight="1">
      <c r="A9" s="75"/>
      <c r="B9" s="38"/>
      <c r="C9" s="38"/>
      <c r="D9" s="38"/>
      <c r="E9" s="38"/>
      <c r="F9" s="38"/>
      <c r="G9" s="38"/>
      <c r="H9" s="38"/>
      <c r="I9" s="39"/>
      <c r="J9" s="39"/>
      <c r="K9" s="38"/>
      <c r="L9" s="38"/>
      <c r="M9" s="30" t="str">
        <f>IF(AND(A9&lt;&gt;"",D9="Si",OR(AND(ISNUMBER(I9),I9&lt;=0),AND(ISNUMBER(J9),J9&lt;=0),AND(ISNUMBER(J9),ISNUMBER(I9),J9&lt;I9))),"DATA NON VALIDA",IF(A9="","",IF(D9="No","NON IN USO",IF(D9&lt;&gt;"Si","USO DA DEFINIRE",IF(OR(H9="NC",H9="NV"),"NON UTILIZZARE",IF(OR(B9="",C9="",E9="",F9="",G9="",H9="",I9="",K9="",L9=""),"DATI INCOMPLETI",IF(OR(H9&lt;&gt;"C",NOT(ISNUMBER(I9)),I9&gt;Anagrafica!$K$8),"DA VERIFICARE",IF(AND(J9&lt;&gt;"",NOT(ISNUMBER(J9))),"DATA NON VALIDA",IF(AND(ISNUMBER(J9),J9&lt;=Anagrafica!$K$8),"CONTROLLO SCADUTO","DATI DOCUMENTATI")))))))))</f>
        <v/>
      </c>
      <c r="N9" s="81"/>
    </row>
    <row r="10" spans="1:14" ht="66" customHeight="1">
      <c r="A10" s="75"/>
      <c r="B10" s="38"/>
      <c r="C10" s="38"/>
      <c r="D10" s="38"/>
      <c r="E10" s="38"/>
      <c r="F10" s="38"/>
      <c r="G10" s="38"/>
      <c r="H10" s="38"/>
      <c r="I10" s="39"/>
      <c r="J10" s="39"/>
      <c r="K10" s="38"/>
      <c r="L10" s="38"/>
      <c r="M10" s="30" t="str">
        <f>IF(AND(A10&lt;&gt;"",D10="Si",OR(AND(ISNUMBER(I10),I10&lt;=0),AND(ISNUMBER(J10),J10&lt;=0),AND(ISNUMBER(J10),ISNUMBER(I10),J10&lt;I10))),"DATA NON VALIDA",IF(A10="","",IF(D10="No","NON IN USO",IF(D10&lt;&gt;"Si","USO DA DEFINIRE",IF(OR(H10="NC",H10="NV"),"NON UTILIZZARE",IF(OR(B10="",C10="",E10="",F10="",G10="",H10="",I10="",K10="",L10=""),"DATI INCOMPLETI",IF(OR(H10&lt;&gt;"C",NOT(ISNUMBER(I10)),I10&gt;Anagrafica!$K$8),"DA VERIFICARE",IF(AND(J10&lt;&gt;"",NOT(ISNUMBER(J10))),"DATA NON VALIDA",IF(AND(ISNUMBER(J10),J10&lt;=Anagrafica!$K$8),"CONTROLLO SCADUTO","DATI DOCUMENTATI")))))))))</f>
        <v/>
      </c>
      <c r="N10" s="81"/>
    </row>
    <row r="11" spans="1:14" ht="66" customHeight="1">
      <c r="A11" s="75"/>
      <c r="B11" s="38"/>
      <c r="C11" s="38"/>
      <c r="D11" s="38"/>
      <c r="E11" s="38"/>
      <c r="F11" s="38"/>
      <c r="G11" s="38"/>
      <c r="H11" s="38"/>
      <c r="I11" s="39"/>
      <c r="J11" s="39"/>
      <c r="K11" s="38"/>
      <c r="L11" s="38"/>
      <c r="M11" s="30" t="str">
        <f>IF(AND(A11&lt;&gt;"",D11="Si",OR(AND(ISNUMBER(I11),I11&lt;=0),AND(ISNUMBER(J11),J11&lt;=0),AND(ISNUMBER(J11),ISNUMBER(I11),J11&lt;I11))),"DATA NON VALIDA",IF(A11="","",IF(D11="No","NON IN USO",IF(D11&lt;&gt;"Si","USO DA DEFINIRE",IF(OR(H11="NC",H11="NV"),"NON UTILIZZARE",IF(OR(B11="",C11="",E11="",F11="",G11="",H11="",I11="",K11="",L11=""),"DATI INCOMPLETI",IF(OR(H11&lt;&gt;"C",NOT(ISNUMBER(I11)),I11&gt;Anagrafica!$K$8),"DA VERIFICARE",IF(AND(J11&lt;&gt;"",NOT(ISNUMBER(J11))),"DATA NON VALIDA",IF(AND(ISNUMBER(J11),J11&lt;=Anagrafica!$K$8),"CONTROLLO SCADUTO","DATI DOCUMENTATI")))))))))</f>
        <v/>
      </c>
      <c r="N11" s="81"/>
    </row>
    <row r="12" spans="1:14" ht="66" customHeight="1">
      <c r="A12" s="75"/>
      <c r="B12" s="38"/>
      <c r="C12" s="38"/>
      <c r="D12" s="38"/>
      <c r="E12" s="38"/>
      <c r="F12" s="38"/>
      <c r="G12" s="38"/>
      <c r="H12" s="38"/>
      <c r="I12" s="39"/>
      <c r="J12" s="39"/>
      <c r="K12" s="38"/>
      <c r="L12" s="38"/>
      <c r="M12" s="30" t="str">
        <f>IF(AND(A12&lt;&gt;"",D12="Si",OR(AND(ISNUMBER(I12),I12&lt;=0),AND(ISNUMBER(J12),J12&lt;=0),AND(ISNUMBER(J12),ISNUMBER(I12),J12&lt;I12))),"DATA NON VALIDA",IF(A12="","",IF(D12="No","NON IN USO",IF(D12&lt;&gt;"Si","USO DA DEFINIRE",IF(OR(H12="NC",H12="NV"),"NON UTILIZZARE",IF(OR(B12="",C12="",E12="",F12="",G12="",H12="",I12="",K12="",L12=""),"DATI INCOMPLETI",IF(OR(H12&lt;&gt;"C",NOT(ISNUMBER(I12)),I12&gt;Anagrafica!$K$8),"DA VERIFICARE",IF(AND(J12&lt;&gt;"",NOT(ISNUMBER(J12))),"DATA NON VALIDA",IF(AND(ISNUMBER(J12),J12&lt;=Anagrafica!$K$8),"CONTROLLO SCADUTO","DATI DOCUMENTATI")))))))))</f>
        <v/>
      </c>
      <c r="N12" s="81"/>
    </row>
    <row r="13" spans="1:14" ht="66" customHeight="1">
      <c r="A13" s="75"/>
      <c r="B13" s="38"/>
      <c r="C13" s="38"/>
      <c r="D13" s="38"/>
      <c r="E13" s="38"/>
      <c r="F13" s="38"/>
      <c r="G13" s="38"/>
      <c r="H13" s="38"/>
      <c r="I13" s="39"/>
      <c r="J13" s="39"/>
      <c r="K13" s="38"/>
      <c r="L13" s="38"/>
      <c r="M13" s="30" t="str">
        <f>IF(AND(A13&lt;&gt;"",D13="Si",OR(AND(ISNUMBER(I13),I13&lt;=0),AND(ISNUMBER(J13),J13&lt;=0),AND(ISNUMBER(J13),ISNUMBER(I13),J13&lt;I13))),"DATA NON VALIDA",IF(A13="","",IF(D13="No","NON IN USO",IF(D13&lt;&gt;"Si","USO DA DEFINIRE",IF(OR(H13="NC",H13="NV"),"NON UTILIZZARE",IF(OR(B13="",C13="",E13="",F13="",G13="",H13="",I13="",K13="",L13=""),"DATI INCOMPLETI",IF(OR(H13&lt;&gt;"C",NOT(ISNUMBER(I13)),I13&gt;Anagrafica!$K$8),"DA VERIFICARE",IF(AND(J13&lt;&gt;"",NOT(ISNUMBER(J13))),"DATA NON VALIDA",IF(AND(ISNUMBER(J13),J13&lt;=Anagrafica!$K$8),"CONTROLLO SCADUTO","DATI DOCUMENTATI")))))))))</f>
        <v/>
      </c>
      <c r="N13" s="81"/>
    </row>
    <row r="14" spans="1:14" ht="66" customHeight="1">
      <c r="A14" s="75"/>
      <c r="B14" s="38"/>
      <c r="C14" s="38"/>
      <c r="D14" s="38"/>
      <c r="E14" s="38"/>
      <c r="F14" s="38"/>
      <c r="G14" s="38"/>
      <c r="H14" s="38"/>
      <c r="I14" s="39"/>
      <c r="J14" s="39"/>
      <c r="K14" s="38"/>
      <c r="L14" s="38"/>
      <c r="M14" s="30" t="str">
        <f>IF(AND(A14&lt;&gt;"",D14="Si",OR(AND(ISNUMBER(I14),I14&lt;=0),AND(ISNUMBER(J14),J14&lt;=0),AND(ISNUMBER(J14),ISNUMBER(I14),J14&lt;I14))),"DATA NON VALIDA",IF(A14="","",IF(D14="No","NON IN USO",IF(D14&lt;&gt;"Si","USO DA DEFINIRE",IF(OR(H14="NC",H14="NV"),"NON UTILIZZARE",IF(OR(B14="",C14="",E14="",F14="",G14="",H14="",I14="",K14="",L14=""),"DATI INCOMPLETI",IF(OR(H14&lt;&gt;"C",NOT(ISNUMBER(I14)),I14&gt;Anagrafica!$K$8),"DA VERIFICARE",IF(AND(J14&lt;&gt;"",NOT(ISNUMBER(J14))),"DATA NON VALIDA",IF(AND(ISNUMBER(J14),J14&lt;=Anagrafica!$K$8),"CONTROLLO SCADUTO","DATI DOCUMENTATI")))))))))</f>
        <v/>
      </c>
      <c r="N14" s="81"/>
    </row>
    <row r="15" spans="1:14" ht="66" customHeight="1">
      <c r="A15" s="75"/>
      <c r="B15" s="38"/>
      <c r="C15" s="38"/>
      <c r="D15" s="38"/>
      <c r="E15" s="38"/>
      <c r="F15" s="38"/>
      <c r="G15" s="38"/>
      <c r="H15" s="38"/>
      <c r="I15" s="39"/>
      <c r="J15" s="39"/>
      <c r="K15" s="38"/>
      <c r="L15" s="38"/>
      <c r="M15" s="30" t="str">
        <f>IF(AND(A15&lt;&gt;"",D15="Si",OR(AND(ISNUMBER(I15),I15&lt;=0),AND(ISNUMBER(J15),J15&lt;=0),AND(ISNUMBER(J15),ISNUMBER(I15),J15&lt;I15))),"DATA NON VALIDA",IF(A15="","",IF(D15="No","NON IN USO",IF(D15&lt;&gt;"Si","USO DA DEFINIRE",IF(OR(H15="NC",H15="NV"),"NON UTILIZZARE",IF(OR(B15="",C15="",E15="",F15="",G15="",H15="",I15="",K15="",L15=""),"DATI INCOMPLETI",IF(OR(H15&lt;&gt;"C",NOT(ISNUMBER(I15)),I15&gt;Anagrafica!$K$8),"DA VERIFICARE",IF(AND(J15&lt;&gt;"",NOT(ISNUMBER(J15))),"DATA NON VALIDA",IF(AND(ISNUMBER(J15),J15&lt;=Anagrafica!$K$8),"CONTROLLO SCADUTO","DATI DOCUMENTATI")))))))))</f>
        <v/>
      </c>
      <c r="N15" s="81"/>
    </row>
    <row r="16" spans="1:14" ht="66" customHeight="1">
      <c r="A16" s="75"/>
      <c r="B16" s="38"/>
      <c r="C16" s="38"/>
      <c r="D16" s="38"/>
      <c r="E16" s="38"/>
      <c r="F16" s="38"/>
      <c r="G16" s="38"/>
      <c r="H16" s="38"/>
      <c r="I16" s="39"/>
      <c r="J16" s="39"/>
      <c r="K16" s="38"/>
      <c r="L16" s="38"/>
      <c r="M16" s="30" t="str">
        <f>IF(AND(A16&lt;&gt;"",D16="Si",OR(AND(ISNUMBER(I16),I16&lt;=0),AND(ISNUMBER(J16),J16&lt;=0),AND(ISNUMBER(J16),ISNUMBER(I16),J16&lt;I16))),"DATA NON VALIDA",IF(A16="","",IF(D16="No","NON IN USO",IF(D16&lt;&gt;"Si","USO DA DEFINIRE",IF(OR(H16="NC",H16="NV"),"NON UTILIZZARE",IF(OR(B16="",C16="",E16="",F16="",G16="",H16="",I16="",K16="",L16=""),"DATI INCOMPLETI",IF(OR(H16&lt;&gt;"C",NOT(ISNUMBER(I16)),I16&gt;Anagrafica!$K$8),"DA VERIFICARE",IF(AND(J16&lt;&gt;"",NOT(ISNUMBER(J16))),"DATA NON VALIDA",IF(AND(ISNUMBER(J16),J16&lt;=Anagrafica!$K$8),"CONTROLLO SCADUTO","DATI DOCUMENTATI")))))))))</f>
        <v/>
      </c>
      <c r="N16" s="81"/>
    </row>
    <row r="17" spans="1:14" ht="66" customHeight="1">
      <c r="A17" s="75"/>
      <c r="B17" s="38"/>
      <c r="C17" s="38"/>
      <c r="D17" s="38"/>
      <c r="E17" s="38"/>
      <c r="F17" s="38"/>
      <c r="G17" s="38"/>
      <c r="H17" s="38"/>
      <c r="I17" s="39"/>
      <c r="J17" s="39"/>
      <c r="K17" s="38"/>
      <c r="L17" s="38"/>
      <c r="M17" s="30" t="str">
        <f>IF(AND(A17&lt;&gt;"",D17="Si",OR(AND(ISNUMBER(I17),I17&lt;=0),AND(ISNUMBER(J17),J17&lt;=0),AND(ISNUMBER(J17),ISNUMBER(I17),J17&lt;I17))),"DATA NON VALIDA",IF(A17="","",IF(D17="No","NON IN USO",IF(D17&lt;&gt;"Si","USO DA DEFINIRE",IF(OR(H17="NC",H17="NV"),"NON UTILIZZARE",IF(OR(B17="",C17="",E17="",F17="",G17="",H17="",I17="",K17="",L17=""),"DATI INCOMPLETI",IF(OR(H17&lt;&gt;"C",NOT(ISNUMBER(I17)),I17&gt;Anagrafica!$K$8),"DA VERIFICARE",IF(AND(J17&lt;&gt;"",NOT(ISNUMBER(J17))),"DATA NON VALIDA",IF(AND(ISNUMBER(J17),J17&lt;=Anagrafica!$K$8),"CONTROLLO SCADUTO","DATI DOCUMENTATI")))))))))</f>
        <v/>
      </c>
      <c r="N17" s="81"/>
    </row>
    <row r="18" spans="1:14" ht="66" customHeight="1">
      <c r="A18" s="75"/>
      <c r="B18" s="38"/>
      <c r="C18" s="38"/>
      <c r="D18" s="38"/>
      <c r="E18" s="38"/>
      <c r="F18" s="38"/>
      <c r="G18" s="38"/>
      <c r="H18" s="38"/>
      <c r="I18" s="39"/>
      <c r="J18" s="39"/>
      <c r="K18" s="38"/>
      <c r="L18" s="38"/>
      <c r="M18" s="30" t="str">
        <f>IF(AND(A18&lt;&gt;"",D18="Si",OR(AND(ISNUMBER(I18),I18&lt;=0),AND(ISNUMBER(J18),J18&lt;=0),AND(ISNUMBER(J18),ISNUMBER(I18),J18&lt;I18))),"DATA NON VALIDA",IF(A18="","",IF(D18="No","NON IN USO",IF(D18&lt;&gt;"Si","USO DA DEFINIRE",IF(OR(H18="NC",H18="NV"),"NON UTILIZZARE",IF(OR(B18="",C18="",E18="",F18="",G18="",H18="",I18="",K18="",L18=""),"DATI INCOMPLETI",IF(OR(H18&lt;&gt;"C",NOT(ISNUMBER(I18)),I18&gt;Anagrafica!$K$8),"DA VERIFICARE",IF(AND(J18&lt;&gt;"",NOT(ISNUMBER(J18))),"DATA NON VALIDA",IF(AND(ISNUMBER(J18),J18&lt;=Anagrafica!$K$8),"CONTROLLO SCADUTO","DATI DOCUMENTATI")))))))))</f>
        <v/>
      </c>
      <c r="N18" s="81"/>
    </row>
    <row r="19" spans="1:14" ht="66" customHeight="1">
      <c r="A19" s="75"/>
      <c r="B19" s="38"/>
      <c r="C19" s="38"/>
      <c r="D19" s="38"/>
      <c r="E19" s="38"/>
      <c r="F19" s="38"/>
      <c r="G19" s="38"/>
      <c r="H19" s="38"/>
      <c r="I19" s="39"/>
      <c r="J19" s="39"/>
      <c r="K19" s="38"/>
      <c r="L19" s="38"/>
      <c r="M19" s="30" t="str">
        <f>IF(AND(A19&lt;&gt;"",D19="Si",OR(AND(ISNUMBER(I19),I19&lt;=0),AND(ISNUMBER(J19),J19&lt;=0),AND(ISNUMBER(J19),ISNUMBER(I19),J19&lt;I19))),"DATA NON VALIDA",IF(A19="","",IF(D19="No","NON IN USO",IF(D19&lt;&gt;"Si","USO DA DEFINIRE",IF(OR(H19="NC",H19="NV"),"NON UTILIZZARE",IF(OR(B19="",C19="",E19="",F19="",G19="",H19="",I19="",K19="",L19=""),"DATI INCOMPLETI",IF(OR(H19&lt;&gt;"C",NOT(ISNUMBER(I19)),I19&gt;Anagrafica!$K$8),"DA VERIFICARE",IF(AND(J19&lt;&gt;"",NOT(ISNUMBER(J19))),"DATA NON VALIDA",IF(AND(ISNUMBER(J19),J19&lt;=Anagrafica!$K$8),"CONTROLLO SCADUTO","DATI DOCUMENTATI")))))))))</f>
        <v/>
      </c>
      <c r="N19" s="81"/>
    </row>
    <row r="20" spans="1:14" ht="66" customHeight="1">
      <c r="A20" s="75"/>
      <c r="B20" s="38"/>
      <c r="C20" s="38"/>
      <c r="D20" s="38"/>
      <c r="E20" s="38"/>
      <c r="F20" s="38"/>
      <c r="G20" s="38"/>
      <c r="H20" s="38"/>
      <c r="I20" s="39"/>
      <c r="J20" s="39"/>
      <c r="K20" s="38"/>
      <c r="L20" s="38"/>
      <c r="M20" s="30" t="str">
        <f>IF(AND(A20&lt;&gt;"",D20="Si",OR(AND(ISNUMBER(I20),I20&lt;=0),AND(ISNUMBER(J20),J20&lt;=0),AND(ISNUMBER(J20),ISNUMBER(I20),J20&lt;I20))),"DATA NON VALIDA",IF(A20="","",IF(D20="No","NON IN USO",IF(D20&lt;&gt;"Si","USO DA DEFINIRE",IF(OR(H20="NC",H20="NV"),"NON UTILIZZARE",IF(OR(B20="",C20="",E20="",F20="",G20="",H20="",I20="",K20="",L20=""),"DATI INCOMPLETI",IF(OR(H20&lt;&gt;"C",NOT(ISNUMBER(I20)),I20&gt;Anagrafica!$K$8),"DA VERIFICARE",IF(AND(J20&lt;&gt;"",NOT(ISNUMBER(J20))),"DATA NON VALIDA",IF(AND(ISNUMBER(J20),J20&lt;=Anagrafica!$K$8),"CONTROLLO SCADUTO","DATI DOCUMENTATI")))))))))</f>
        <v/>
      </c>
      <c r="N20" s="81"/>
    </row>
    <row r="21" spans="1:14" ht="66" customHeight="1">
      <c r="A21" s="75"/>
      <c r="B21" s="38"/>
      <c r="C21" s="38"/>
      <c r="D21" s="38"/>
      <c r="E21" s="38"/>
      <c r="F21" s="38"/>
      <c r="G21" s="38"/>
      <c r="H21" s="38"/>
      <c r="I21" s="39"/>
      <c r="J21" s="39"/>
      <c r="K21" s="38"/>
      <c r="L21" s="38"/>
      <c r="M21" s="30" t="str">
        <f>IF(AND(A21&lt;&gt;"",D21="Si",OR(AND(ISNUMBER(I21),I21&lt;=0),AND(ISNUMBER(J21),J21&lt;=0),AND(ISNUMBER(J21),ISNUMBER(I21),J21&lt;I21))),"DATA NON VALIDA",IF(A21="","",IF(D21="No","NON IN USO",IF(D21&lt;&gt;"Si","USO DA DEFINIRE",IF(OR(H21="NC",H21="NV"),"NON UTILIZZARE",IF(OR(B21="",C21="",E21="",F21="",G21="",H21="",I21="",K21="",L21=""),"DATI INCOMPLETI",IF(OR(H21&lt;&gt;"C",NOT(ISNUMBER(I21)),I21&gt;Anagrafica!$K$8),"DA VERIFICARE",IF(AND(J21&lt;&gt;"",NOT(ISNUMBER(J21))),"DATA NON VALIDA",IF(AND(ISNUMBER(J21),J21&lt;=Anagrafica!$K$8),"CONTROLLO SCADUTO","DATI DOCUMENTATI")))))))))</f>
        <v/>
      </c>
      <c r="N21" s="81"/>
    </row>
    <row r="22" spans="1:14" ht="66" customHeight="1">
      <c r="A22" s="75"/>
      <c r="B22" s="38"/>
      <c r="C22" s="38"/>
      <c r="D22" s="38"/>
      <c r="E22" s="38"/>
      <c r="F22" s="38"/>
      <c r="G22" s="38"/>
      <c r="H22" s="38"/>
      <c r="I22" s="39"/>
      <c r="J22" s="39"/>
      <c r="K22" s="38"/>
      <c r="L22" s="38"/>
      <c r="M22" s="30" t="str">
        <f>IF(AND(A22&lt;&gt;"",D22="Si",OR(AND(ISNUMBER(I22),I22&lt;=0),AND(ISNUMBER(J22),J22&lt;=0),AND(ISNUMBER(J22),ISNUMBER(I22),J22&lt;I22))),"DATA NON VALIDA",IF(A22="","",IF(D22="No","NON IN USO",IF(D22&lt;&gt;"Si","USO DA DEFINIRE",IF(OR(H22="NC",H22="NV"),"NON UTILIZZARE",IF(OR(B22="",C22="",E22="",F22="",G22="",H22="",I22="",K22="",L22=""),"DATI INCOMPLETI",IF(OR(H22&lt;&gt;"C",NOT(ISNUMBER(I22)),I22&gt;Anagrafica!$K$8),"DA VERIFICARE",IF(AND(J22&lt;&gt;"",NOT(ISNUMBER(J22))),"DATA NON VALIDA",IF(AND(ISNUMBER(J22),J22&lt;=Anagrafica!$K$8),"CONTROLLO SCADUTO","DATI DOCUMENTATI")))))))))</f>
        <v/>
      </c>
      <c r="N22" s="81"/>
    </row>
    <row r="23" spans="1:14" ht="66" customHeight="1">
      <c r="A23" s="75"/>
      <c r="B23" s="38"/>
      <c r="C23" s="38"/>
      <c r="D23" s="38"/>
      <c r="E23" s="38"/>
      <c r="F23" s="38"/>
      <c r="G23" s="38"/>
      <c r="H23" s="38"/>
      <c r="I23" s="39"/>
      <c r="J23" s="39"/>
      <c r="K23" s="38"/>
      <c r="L23" s="38"/>
      <c r="M23" s="30" t="str">
        <f>IF(AND(A23&lt;&gt;"",D23="Si",OR(AND(ISNUMBER(I23),I23&lt;=0),AND(ISNUMBER(J23),J23&lt;=0),AND(ISNUMBER(J23),ISNUMBER(I23),J23&lt;I23))),"DATA NON VALIDA",IF(A23="","",IF(D23="No","NON IN USO",IF(D23&lt;&gt;"Si","USO DA DEFINIRE",IF(OR(H23="NC",H23="NV"),"NON UTILIZZARE",IF(OR(B23="",C23="",E23="",F23="",G23="",H23="",I23="",K23="",L23=""),"DATI INCOMPLETI",IF(OR(H23&lt;&gt;"C",NOT(ISNUMBER(I23)),I23&gt;Anagrafica!$K$8),"DA VERIFICARE",IF(AND(J23&lt;&gt;"",NOT(ISNUMBER(J23))),"DATA NON VALIDA",IF(AND(ISNUMBER(J23),J23&lt;=Anagrafica!$K$8),"CONTROLLO SCADUTO","DATI DOCUMENTATI")))))))))</f>
        <v/>
      </c>
      <c r="N23" s="81"/>
    </row>
    <row r="24" spans="1:14" ht="66" customHeight="1">
      <c r="A24" s="75"/>
      <c r="B24" s="38"/>
      <c r="C24" s="38"/>
      <c r="D24" s="38"/>
      <c r="E24" s="38"/>
      <c r="F24" s="38"/>
      <c r="G24" s="38"/>
      <c r="H24" s="38"/>
      <c r="I24" s="39"/>
      <c r="J24" s="39"/>
      <c r="K24" s="38"/>
      <c r="L24" s="38"/>
      <c r="M24" s="30" t="str">
        <f>IF(AND(A24&lt;&gt;"",D24="Si",OR(AND(ISNUMBER(I24),I24&lt;=0),AND(ISNUMBER(J24),J24&lt;=0),AND(ISNUMBER(J24),ISNUMBER(I24),J24&lt;I24))),"DATA NON VALIDA",IF(A24="","",IF(D24="No","NON IN USO",IF(D24&lt;&gt;"Si","USO DA DEFINIRE",IF(OR(H24="NC",H24="NV"),"NON UTILIZZARE",IF(OR(B24="",C24="",E24="",F24="",G24="",H24="",I24="",K24="",L24=""),"DATI INCOMPLETI",IF(OR(H24&lt;&gt;"C",NOT(ISNUMBER(I24)),I24&gt;Anagrafica!$K$8),"DA VERIFICARE",IF(AND(J24&lt;&gt;"",NOT(ISNUMBER(J24))),"DATA NON VALIDA",IF(AND(ISNUMBER(J24),J24&lt;=Anagrafica!$K$8),"CONTROLLO SCADUTO","DATI DOCUMENTATI")))))))))</f>
        <v/>
      </c>
      <c r="N24" s="81"/>
    </row>
    <row r="25" spans="1:14" ht="66" customHeight="1">
      <c r="A25" s="75"/>
      <c r="B25" s="38"/>
      <c r="C25" s="38"/>
      <c r="D25" s="38"/>
      <c r="E25" s="38"/>
      <c r="F25" s="38"/>
      <c r="G25" s="38"/>
      <c r="H25" s="38"/>
      <c r="I25" s="39"/>
      <c r="J25" s="39"/>
      <c r="K25" s="38"/>
      <c r="L25" s="38"/>
      <c r="M25" s="30" t="str">
        <f>IF(AND(A25&lt;&gt;"",D25="Si",OR(AND(ISNUMBER(I25),I25&lt;=0),AND(ISNUMBER(J25),J25&lt;=0),AND(ISNUMBER(J25),ISNUMBER(I25),J25&lt;I25))),"DATA NON VALIDA",IF(A25="","",IF(D25="No","NON IN USO",IF(D25&lt;&gt;"Si","USO DA DEFINIRE",IF(OR(H25="NC",H25="NV"),"NON UTILIZZARE",IF(OR(B25="",C25="",E25="",F25="",G25="",H25="",I25="",K25="",L25=""),"DATI INCOMPLETI",IF(OR(H25&lt;&gt;"C",NOT(ISNUMBER(I25)),I25&gt;Anagrafica!$K$8),"DA VERIFICARE",IF(AND(J25&lt;&gt;"",NOT(ISNUMBER(J25))),"DATA NON VALIDA",IF(AND(ISNUMBER(J25),J25&lt;=Anagrafica!$K$8),"CONTROLLO SCADUTO","DATI DOCUMENTATI")))))))))</f>
        <v/>
      </c>
      <c r="N25" s="81"/>
    </row>
    <row r="26" spans="1:14" ht="66" customHeight="1">
      <c r="A26" s="75"/>
      <c r="B26" s="38"/>
      <c r="C26" s="38"/>
      <c r="D26" s="38"/>
      <c r="E26" s="38"/>
      <c r="F26" s="38"/>
      <c r="G26" s="38"/>
      <c r="H26" s="38"/>
      <c r="I26" s="39"/>
      <c r="J26" s="39"/>
      <c r="K26" s="38"/>
      <c r="L26" s="38"/>
      <c r="M26" s="30" t="str">
        <f>IF(AND(A26&lt;&gt;"",D26="Si",OR(AND(ISNUMBER(I26),I26&lt;=0),AND(ISNUMBER(J26),J26&lt;=0),AND(ISNUMBER(J26),ISNUMBER(I26),J26&lt;I26))),"DATA NON VALIDA",IF(A26="","",IF(D26="No","NON IN USO",IF(D26&lt;&gt;"Si","USO DA DEFINIRE",IF(OR(H26="NC",H26="NV"),"NON UTILIZZARE",IF(OR(B26="",C26="",E26="",F26="",G26="",H26="",I26="",K26="",L26=""),"DATI INCOMPLETI",IF(OR(H26&lt;&gt;"C",NOT(ISNUMBER(I26)),I26&gt;Anagrafica!$K$8),"DA VERIFICARE",IF(AND(J26&lt;&gt;"",NOT(ISNUMBER(J26))),"DATA NON VALIDA",IF(AND(ISNUMBER(J26),J26&lt;=Anagrafica!$K$8),"CONTROLLO SCADUTO","DATI DOCUMENTATI")))))))))</f>
        <v/>
      </c>
      <c r="N26" s="81"/>
    </row>
    <row r="27" spans="1:14" ht="66" customHeight="1">
      <c r="A27" s="78"/>
      <c r="B27" s="53"/>
      <c r="C27" s="53"/>
      <c r="D27" s="53"/>
      <c r="E27" s="53"/>
      <c r="F27" s="53"/>
      <c r="G27" s="53"/>
      <c r="H27" s="53"/>
      <c r="I27" s="54"/>
      <c r="J27" s="54"/>
      <c r="K27" s="53"/>
      <c r="L27" s="53"/>
      <c r="M27" s="52" t="str">
        <f>IF(AND(A27&lt;&gt;"",D27="Si",OR(AND(ISNUMBER(I27),I27&lt;=0),AND(ISNUMBER(J27),J27&lt;=0),AND(ISNUMBER(J27),ISNUMBER(I27),J27&lt;I27))),"DATA NON VALIDA",IF(A27="","",IF(D27="No","NON IN USO",IF(D27&lt;&gt;"Si","USO DA DEFINIRE",IF(OR(H27="NC",H27="NV"),"NON UTILIZZARE",IF(OR(B27="",C27="",E27="",F27="",G27="",H27="",I27="",K27="",L27=""),"DATI INCOMPLETI",IF(OR(H27&lt;&gt;"C",NOT(ISNUMBER(I27)),I27&gt;Anagrafica!$K$8),"DA VERIFICARE",IF(AND(J27&lt;&gt;"",NOT(ISNUMBER(J27))),"DATA NON VALIDA",IF(AND(ISNUMBER(J27),J27&lt;=Anagrafica!$K$8),"CONTROLLO SCADUTO","DATI DOCUMENTATI")))))))))</f>
        <v/>
      </c>
      <c r="N27" s="82"/>
    </row>
    <row r="28" spans="1:14" ht="22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4" ht="22.9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4" ht="22.95" customHeight="1">
      <c r="A30" s="14" t="s">
        <v>843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ht="22.9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22.9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3" ht="22.9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2.9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2.9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2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2.9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2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2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2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2.9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2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2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2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2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2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2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22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2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22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22.9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22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22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22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2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2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22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2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2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2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2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22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2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22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2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22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22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22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22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2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2.9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22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22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22.9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22.9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2.9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2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2.9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2.9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2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2.9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2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2.9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2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2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2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2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2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2.9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2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2.9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2.9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2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2.9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2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2.9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2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2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2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2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2.9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2.9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2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2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2.9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2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2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2.9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2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2.9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</sheetData>
  <mergeCells count="5">
    <mergeCell ref="A1:N2"/>
    <mergeCell ref="A3:N3"/>
    <mergeCell ref="A4:C4"/>
    <mergeCell ref="D4:F4"/>
    <mergeCell ref="A30:N32"/>
  </mergeCells>
  <conditionalFormatting sqref="M8:M27">
    <cfRule type="expression" dxfId="163" priority="2">
      <formula>OR($M8="NON UTILIZZARE",$M8="CONTROLLO SCADUTO")</formula>
    </cfRule>
    <cfRule type="expression" dxfId="162" priority="3">
      <formula>$M8="DATI DOCUMENTATI"</formula>
    </cfRule>
    <cfRule type="expression" dxfId="161" priority="4">
      <formula>OR($M8="NON UTILIZZARE",$M8="CONTROLLO SCADUTO")</formula>
    </cfRule>
    <cfRule type="expression" dxfId="160" priority="5">
      <formula>$M8="DATI DOCUMENTATI"</formula>
    </cfRule>
  </conditionalFormatting>
  <dataValidations count="3">
    <dataValidation type="list" sqref="D8:D27" xr:uid="{00000000-0002-0000-0800-000000000000}">
      <formula1>"Si,No"</formula1>
    </dataValidation>
    <dataValidation type="list" sqref="B8:B27" xr:uid="{00000000-0002-0000-0800-000001000000}">
      <formula1>"Forche,Benna,Pinza,Gancio / argano,Piattaforma persone,Altro"</formula1>
    </dataValidation>
    <dataValidation type="list" sqref="H8:H27" xr:uid="{00000000-0002-0000-0800-000002000000}">
      <formula1>"C,NC,NV"</formula1>
    </dataValidation>
  </dataValidations>
  <pageMargins left="0.70866141732283472" right="0.70866141732283472" top="0.74803149606299213" bottom="0.74803149606299213" header="0.31496062992125984" footer="0.31496062992125984"/>
  <pageSetup paperSize="9" scale="36" fitToHeight="0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110"/>
  <sheetViews>
    <sheetView showGridLines="0" topLeftCell="A20" workbookViewId="0">
      <selection activeCell="A29" sqref="A29:XFD29"/>
    </sheetView>
  </sheetViews>
  <sheetFormatPr defaultColWidth="0" defaultRowHeight="13.8"/>
  <cols>
    <col min="1" max="12" width="13" customWidth="1"/>
    <col min="13" max="13" width="3.3984375" customWidth="1"/>
    <col min="19" max="16384" width="8.796875" hidden="1"/>
  </cols>
  <sheetData>
    <row r="1" spans="1:18" ht="25.95" customHeight="1">
      <c r="A1" s="3" t="s">
        <v>844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</row>
    <row r="2" spans="1:18" ht="2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"/>
    </row>
    <row r="3" spans="1:18" ht="31.95" customHeight="1">
      <c r="A3" s="4" t="s">
        <v>845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"/>
    </row>
    <row r="4" spans="1:18" ht="22.95" hidden="1" customHeight="1">
      <c r="A4" s="5" t="str">
        <f>IFERROR(HYPERLINK("#'Dashboard'!A1","◀ DASHBOARD"),"◀ DASHBOARD")</f>
        <v>◀ DASHBOARD</v>
      </c>
      <c r="B4" s="5"/>
      <c r="C4" s="5"/>
      <c r="D4" s="5" t="str">
        <f>IFERROR(HYPERLINK("#'Guida'!A1","GUIDA / LEGENDA"),"GUIDA / LEGENDA")</f>
        <v>GUIDA / LEGENDA</v>
      </c>
      <c r="E4" s="5"/>
      <c r="F4" s="5"/>
      <c r="G4" s="1"/>
      <c r="H4" s="1"/>
      <c r="I4" s="1"/>
      <c r="J4" s="1"/>
      <c r="K4" s="1"/>
      <c r="L4" s="1"/>
      <c r="M4" s="1"/>
    </row>
    <row r="5" spans="1:18" ht="22.95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ht="31.95" customHeight="1">
      <c r="A6" s="24" t="s">
        <v>846</v>
      </c>
      <c r="B6" s="24"/>
      <c r="C6" s="24"/>
      <c r="D6" s="24"/>
      <c r="E6" s="83"/>
      <c r="F6" s="83"/>
      <c r="G6" s="83"/>
      <c r="H6" s="83"/>
      <c r="I6" s="83"/>
      <c r="J6" s="83"/>
      <c r="K6" s="83"/>
      <c r="L6" s="83"/>
      <c r="M6" s="1"/>
    </row>
    <row r="7" spans="1:18" ht="31.95" customHeight="1">
      <c r="A7" s="24" t="s">
        <v>847</v>
      </c>
      <c r="B7" s="24"/>
      <c r="C7" s="24"/>
      <c r="D7" s="24"/>
      <c r="E7" s="83"/>
      <c r="F7" s="83"/>
      <c r="G7" s="83"/>
      <c r="H7" s="83"/>
      <c r="I7" s="83"/>
      <c r="J7" s="83"/>
      <c r="K7" s="83"/>
      <c r="L7" s="83"/>
      <c r="M7" s="1"/>
    </row>
    <row r="8" spans="1:18" ht="31.95" customHeight="1">
      <c r="A8" s="24" t="s">
        <v>848</v>
      </c>
      <c r="B8" s="24"/>
      <c r="C8" s="24"/>
      <c r="D8" s="24"/>
      <c r="E8" s="83"/>
      <c r="F8" s="83"/>
      <c r="G8" s="83"/>
      <c r="H8" s="83"/>
      <c r="I8" s="83"/>
      <c r="J8" s="83"/>
      <c r="K8" s="83"/>
      <c r="L8" s="83"/>
      <c r="M8" s="1"/>
      <c r="R8" t="s">
        <v>1227</v>
      </c>
    </row>
    <row r="9" spans="1:18" ht="31.95" customHeight="1">
      <c r="A9" s="24" t="s">
        <v>849</v>
      </c>
      <c r="B9" s="24"/>
      <c r="C9" s="24"/>
      <c r="D9" s="24"/>
      <c r="E9" s="83"/>
      <c r="F9" s="83"/>
      <c r="G9" s="83"/>
      <c r="H9" s="83"/>
      <c r="I9" s="83"/>
      <c r="J9" s="83"/>
      <c r="K9" s="83"/>
      <c r="L9" s="83"/>
      <c r="M9" s="1"/>
    </row>
    <row r="10" spans="1:18" ht="31.95" customHeight="1">
      <c r="A10" s="24" t="s">
        <v>850</v>
      </c>
      <c r="B10" s="24"/>
      <c r="C10" s="24"/>
      <c r="D10" s="24"/>
      <c r="E10" s="83"/>
      <c r="F10" s="83"/>
      <c r="G10" s="83"/>
      <c r="H10" s="83"/>
      <c r="I10" s="83"/>
      <c r="J10" s="83"/>
      <c r="K10" s="83"/>
      <c r="L10" s="83"/>
      <c r="M10" s="1"/>
    </row>
    <row r="11" spans="1:18" ht="31.95" customHeight="1">
      <c r="A11" s="24" t="s">
        <v>851</v>
      </c>
      <c r="B11" s="24"/>
      <c r="C11" s="24"/>
      <c r="D11" s="24"/>
      <c r="E11" s="83"/>
      <c r="F11" s="83"/>
      <c r="G11" s="83"/>
      <c r="H11" s="83"/>
      <c r="I11" s="83"/>
      <c r="J11" s="83"/>
      <c r="K11" s="83"/>
      <c r="L11" s="83"/>
      <c r="M11" s="1"/>
    </row>
    <row r="12" spans="1:18" ht="31.95" customHeight="1">
      <c r="A12" s="24" t="s">
        <v>852</v>
      </c>
      <c r="B12" s="24"/>
      <c r="C12" s="24"/>
      <c r="D12" s="24"/>
      <c r="E12" s="83"/>
      <c r="F12" s="83"/>
      <c r="G12" s="83"/>
      <c r="H12" s="83"/>
      <c r="I12" s="83"/>
      <c r="J12" s="83"/>
      <c r="K12" s="83"/>
      <c r="L12" s="83"/>
      <c r="M12" s="1"/>
    </row>
    <row r="13" spans="1:18" ht="31.95" customHeight="1">
      <c r="A13" s="24" t="s">
        <v>853</v>
      </c>
      <c r="B13" s="24"/>
      <c r="C13" s="24"/>
      <c r="D13" s="24"/>
      <c r="E13" s="83"/>
      <c r="F13" s="83"/>
      <c r="G13" s="83"/>
      <c r="H13" s="83"/>
      <c r="I13" s="83"/>
      <c r="J13" s="83"/>
      <c r="K13" s="83"/>
      <c r="L13" s="83"/>
      <c r="M13" s="1"/>
    </row>
    <row r="14" spans="1:18" ht="31.95" customHeight="1">
      <c r="A14" s="24" t="s">
        <v>854</v>
      </c>
      <c r="B14" s="24"/>
      <c r="C14" s="24"/>
      <c r="D14" s="24"/>
      <c r="E14" s="83"/>
      <c r="F14" s="83"/>
      <c r="G14" s="83"/>
      <c r="H14" s="83"/>
      <c r="I14" s="83"/>
      <c r="J14" s="83"/>
      <c r="K14" s="83"/>
      <c r="L14" s="83"/>
      <c r="M14" s="1"/>
    </row>
    <row r="15" spans="1:18" ht="31.95" customHeight="1">
      <c r="A15" s="24" t="s">
        <v>855</v>
      </c>
      <c r="B15" s="24"/>
      <c r="C15" s="24"/>
      <c r="D15" s="24"/>
      <c r="E15" s="83"/>
      <c r="F15" s="83"/>
      <c r="G15" s="83"/>
      <c r="H15" s="83"/>
      <c r="I15" s="83"/>
      <c r="J15" s="83"/>
      <c r="K15" s="83"/>
      <c r="L15" s="83"/>
      <c r="M15" s="1"/>
    </row>
    <row r="16" spans="1:18" ht="22.9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2.95" customHeight="1">
      <c r="A17" s="12" t="s">
        <v>856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"/>
    </row>
    <row r="18" spans="1:13" ht="22.9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"/>
    </row>
    <row r="19" spans="1:13" ht="22.9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78" customHeight="1">
      <c r="A20" s="43" t="s">
        <v>857</v>
      </c>
      <c r="B20" s="43" t="s">
        <v>748</v>
      </c>
      <c r="C20" s="43" t="s">
        <v>858</v>
      </c>
      <c r="D20" s="43" t="s">
        <v>859</v>
      </c>
      <c r="E20" s="43" t="s">
        <v>860</v>
      </c>
      <c r="F20" s="43" t="s">
        <v>861</v>
      </c>
      <c r="G20" s="43" t="s">
        <v>862</v>
      </c>
      <c r="H20" s="43" t="s">
        <v>863</v>
      </c>
      <c r="I20" s="43" t="s">
        <v>864</v>
      </c>
      <c r="J20" s="43" t="s">
        <v>865</v>
      </c>
      <c r="K20" s="43" t="s">
        <v>866</v>
      </c>
      <c r="L20" s="43" t="s">
        <v>867</v>
      </c>
      <c r="M20" s="1"/>
    </row>
    <row r="21" spans="1:13" ht="78" customHeight="1">
      <c r="A21" s="30" t="s">
        <v>868</v>
      </c>
      <c r="B21" s="38" t="s">
        <v>145</v>
      </c>
      <c r="C21" s="84"/>
      <c r="D21" s="84"/>
      <c r="E21" s="84"/>
      <c r="F21" s="84"/>
      <c r="G21" s="85" t="str">
        <f>IF(AND(B21="Si",ISNUMBER(E21),ISNUMBER(F21),E21&gt;0,F21&gt;0),F21-E21,"")</f>
        <v/>
      </c>
      <c r="H21" s="86" t="str">
        <f>IF(AND(B21="Si",ISNUMBER(E21),ISNUMBER(F21),E21&gt;0,F21&gt;0),E21/F21,"")</f>
        <v/>
      </c>
      <c r="I21" s="38"/>
      <c r="J21" s="30" t="str">
        <f>IF(B21="No",IF(K21="","MOTIVARE NA","NON APPLICABILE"),IF(B21&lt;&gt;"Si","DA DEFINIRE",IF(OR(NOT(ISNUMBER(C21)),NOT(ISNUMBER(D21)),NOT(ISNUMBER(E21)),NOT(ISNUMBER(F21)),E21&lt;=0,F21&lt;=0,C21&lt;0,D21&lt;0,I21="",L21=""),"DATI INSUFFICIENTI",IF(E21&gt;F21,"SUPERAMENTO","ENTRO VALORE INSERITO"))))</f>
        <v>DA DEFINIRE</v>
      </c>
      <c r="K21" s="38"/>
      <c r="L21" s="38"/>
      <c r="M21" s="1"/>
    </row>
    <row r="22" spans="1:13" ht="78" customHeight="1">
      <c r="A22" s="30" t="s">
        <v>869</v>
      </c>
      <c r="B22" s="38" t="s">
        <v>145</v>
      </c>
      <c r="C22" s="84"/>
      <c r="D22" s="84"/>
      <c r="E22" s="84"/>
      <c r="F22" s="84"/>
      <c r="G22" s="85" t="str">
        <f>IF(AND(B22="Si",ISNUMBER(E22),ISNUMBER(F22),E22&gt;0,F22&gt;0),F22-E22,"")</f>
        <v/>
      </c>
      <c r="H22" s="86" t="str">
        <f>IF(AND(B22="Si",ISNUMBER(E22),ISNUMBER(F22),E22&gt;0,F22&gt;0),E22/F22,"")</f>
        <v/>
      </c>
      <c r="I22" s="38"/>
      <c r="J22" s="30" t="str">
        <f>IF(B22="No",IF(K22="","MOTIVARE NA","NON APPLICABILE"),IF(B22&lt;&gt;"Si","DA DEFINIRE",IF(OR(NOT(ISNUMBER(C22)),NOT(ISNUMBER(D22)),NOT(ISNUMBER(E22)),NOT(ISNUMBER(F22)),E22&lt;=0,F22&lt;=0,C22&lt;0,D22&lt;0,I22="",L22=""),"DATI INSUFFICIENTI",IF(E22&gt;F22,"SUPERAMENTO","ENTRO VALORE INSERITO"))))</f>
        <v>DA DEFINIRE</v>
      </c>
      <c r="K22" s="38"/>
      <c r="L22" s="38"/>
      <c r="M22" s="1"/>
    </row>
    <row r="23" spans="1:13" ht="78" customHeight="1">
      <c r="A23" s="30" t="s">
        <v>870</v>
      </c>
      <c r="B23" s="38" t="s">
        <v>145</v>
      </c>
      <c r="C23" s="84"/>
      <c r="D23" s="84"/>
      <c r="E23" s="84"/>
      <c r="F23" s="84"/>
      <c r="G23" s="85" t="str">
        <f>IF(AND(B23="Si",ISNUMBER(E23),ISNUMBER(F23),E23&gt;0,F23&gt;0),F23-E23,"")</f>
        <v/>
      </c>
      <c r="H23" s="86" t="str">
        <f>IF(AND(B23="Si",ISNUMBER(E23),ISNUMBER(F23),E23&gt;0,F23&gt;0),E23/F23,"")</f>
        <v/>
      </c>
      <c r="I23" s="38"/>
      <c r="J23" s="30" t="str">
        <f>IF(B23="No",IF(K23="","MOTIVARE NA","NON APPLICABILE"),IF(B23&lt;&gt;"Si","DA DEFINIRE",IF(OR(NOT(ISNUMBER(C23)),NOT(ISNUMBER(D23)),NOT(ISNUMBER(E23)),NOT(ISNUMBER(F23)),E23&lt;=0,F23&lt;=0,C23&lt;0,D23&lt;0,I23="",L23=""),"DATI INSUFFICIENTI",IF(E23&gt;F23,"SUPERAMENTO","ENTRO VALORE INSERITO"))))</f>
        <v>DA DEFINIRE</v>
      </c>
      <c r="K23" s="38"/>
      <c r="L23" s="38"/>
      <c r="M23" s="1"/>
    </row>
    <row r="24" spans="1:13" ht="78" customHeight="1">
      <c r="A24" s="30" t="s">
        <v>871</v>
      </c>
      <c r="B24" s="38" t="s">
        <v>145</v>
      </c>
      <c r="C24" s="84"/>
      <c r="D24" s="84"/>
      <c r="E24" s="84"/>
      <c r="F24" s="84"/>
      <c r="G24" s="85" t="str">
        <f>IF(AND(B24="Si",ISNUMBER(E24),ISNUMBER(F24),E24&gt;0,F24&gt;0),F24-E24,"")</f>
        <v/>
      </c>
      <c r="H24" s="86" t="str">
        <f>IF(AND(B24="Si",ISNUMBER(E24),ISNUMBER(F24),E24&gt;0,F24&gt;0),E24/F24,"")</f>
        <v/>
      </c>
      <c r="I24" s="38"/>
      <c r="J24" s="30" t="str">
        <f>IF(B24="No",IF(K24="","MOTIVARE NA","NON APPLICABILE"),IF(B24&lt;&gt;"Si","DA DEFINIRE",IF(OR(NOT(ISNUMBER(C24)),NOT(ISNUMBER(D24)),NOT(ISNUMBER(E24)),NOT(ISNUMBER(F24)),E24&lt;=0,F24&lt;=0,C24&lt;0,D24&lt;0,I24="",L24=""),"DATI INSUFFICIENTI",IF(E24&gt;F24,"SUPERAMENTO","ENTRO VALORE INSERITO"))))</f>
        <v>DA DEFINIRE</v>
      </c>
      <c r="K24" s="38"/>
      <c r="L24" s="38"/>
      <c r="M24" s="1"/>
    </row>
    <row r="25" spans="1:13" ht="22.9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2.9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31.95" customHeight="1">
      <c r="A27" s="87" t="str">
        <f>IF(COUNTIF(J21:J24,"SUPERAMENTO")&gt;0,"STOP | PORTATA INSERITA SUPERATA",IF(OR(COUNTIF(J21:J24,"DATI INSUFFICIENTI")&gt;0,COUNTIF(J21:J24,"DA DEFINIRE")&gt;0,COUNTIF(J21:J24,"MOTIVARE NA")&gt;0,COUNTIF(B21:B24,"Si")=0),"PIANO NUMERICO INCOMPLETO","RISCONTRO NUMERICO COMPLETATO | NECESSARIA VALIDAZIONE TECNICA"))</f>
        <v>PIANO NUMERICO INCOMPLETO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1"/>
    </row>
    <row r="28" spans="1:13" ht="22.95" customHeight="1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1"/>
    </row>
    <row r="29" spans="1:13" ht="22.95" hidden="1" customHeight="1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1"/>
    </row>
    <row r="30" spans="1:13" ht="22.95" customHeight="1">
      <c r="A30" s="24" t="s">
        <v>872</v>
      </c>
      <c r="B30" s="24"/>
      <c r="C30" s="24"/>
      <c r="D30" s="24"/>
      <c r="E30" s="83"/>
      <c r="F30" s="83"/>
      <c r="G30" s="83"/>
      <c r="H30" s="83"/>
      <c r="I30" s="83"/>
      <c r="J30" s="83"/>
      <c r="K30" s="83"/>
      <c r="L30" s="83"/>
      <c r="M30" s="1"/>
    </row>
    <row r="31" spans="1:13" ht="22.95" customHeight="1">
      <c r="A31" s="24"/>
      <c r="B31" s="24"/>
      <c r="C31" s="24"/>
      <c r="D31" s="24"/>
      <c r="E31" s="83"/>
      <c r="F31" s="83"/>
      <c r="G31" s="83"/>
      <c r="H31" s="83"/>
      <c r="I31" s="83"/>
      <c r="J31" s="83"/>
      <c r="K31" s="83"/>
      <c r="L31" s="83"/>
      <c r="M31" s="1"/>
    </row>
    <row r="32" spans="1:13" ht="22.95" customHeight="1">
      <c r="A32" s="24" t="s">
        <v>873</v>
      </c>
      <c r="B32" s="24"/>
      <c r="C32" s="24"/>
      <c r="D32" s="24"/>
      <c r="E32" s="83"/>
      <c r="F32" s="83"/>
      <c r="G32" s="83"/>
      <c r="H32" s="83"/>
      <c r="I32" s="83"/>
      <c r="J32" s="83"/>
      <c r="K32" s="83"/>
      <c r="L32" s="83"/>
      <c r="M32" s="1"/>
    </row>
    <row r="33" spans="1:13" ht="22.95" customHeight="1">
      <c r="A33" s="24"/>
      <c r="B33" s="24"/>
      <c r="C33" s="24"/>
      <c r="D33" s="24"/>
      <c r="E33" s="83"/>
      <c r="F33" s="83"/>
      <c r="G33" s="83"/>
      <c r="H33" s="83"/>
      <c r="I33" s="83"/>
      <c r="J33" s="83"/>
      <c r="K33" s="83"/>
      <c r="L33" s="83"/>
      <c r="M33" s="1"/>
    </row>
    <row r="34" spans="1:13" ht="22.95" customHeight="1">
      <c r="A34" s="24" t="s">
        <v>874</v>
      </c>
      <c r="B34" s="24"/>
      <c r="C34" s="24"/>
      <c r="D34" s="24"/>
      <c r="E34" s="83"/>
      <c r="F34" s="83"/>
      <c r="G34" s="83"/>
      <c r="H34" s="83"/>
      <c r="I34" s="83"/>
      <c r="J34" s="83"/>
      <c r="K34" s="83"/>
      <c r="L34" s="83"/>
      <c r="M34" s="1"/>
    </row>
    <row r="35" spans="1:13" ht="22.95" customHeight="1">
      <c r="A35" s="24"/>
      <c r="B35" s="24"/>
      <c r="C35" s="24"/>
      <c r="D35" s="24"/>
      <c r="E35" s="83"/>
      <c r="F35" s="83"/>
      <c r="G35" s="83"/>
      <c r="H35" s="83"/>
      <c r="I35" s="83"/>
      <c r="J35" s="83"/>
      <c r="K35" s="83"/>
      <c r="L35" s="83"/>
      <c r="M35" s="1"/>
    </row>
    <row r="36" spans="1:13" ht="22.95" customHeight="1">
      <c r="A36" s="24" t="s">
        <v>875</v>
      </c>
      <c r="B36" s="24"/>
      <c r="C36" s="24"/>
      <c r="D36" s="24"/>
      <c r="E36" s="83"/>
      <c r="F36" s="83"/>
      <c r="G36" s="83"/>
      <c r="H36" s="83"/>
      <c r="I36" s="83"/>
      <c r="J36" s="83"/>
      <c r="K36" s="83"/>
      <c r="L36" s="83"/>
      <c r="M36" s="1"/>
    </row>
    <row r="37" spans="1:13" ht="22.95" customHeight="1">
      <c r="A37" s="24"/>
      <c r="B37" s="24"/>
      <c r="C37" s="24"/>
      <c r="D37" s="24"/>
      <c r="E37" s="83"/>
      <c r="F37" s="83"/>
      <c r="G37" s="83"/>
      <c r="H37" s="83"/>
      <c r="I37" s="83"/>
      <c r="J37" s="83"/>
      <c r="K37" s="83"/>
      <c r="L37" s="83"/>
      <c r="M37" s="1"/>
    </row>
    <row r="38" spans="1:13" ht="22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2.95" customHeight="1">
      <c r="A39" s="14" t="s">
        <v>876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"/>
    </row>
    <row r="40" spans="1:13" ht="22.9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"/>
    </row>
    <row r="41" spans="1:13" ht="22.9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"/>
    </row>
    <row r="42" spans="1:13" ht="22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2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2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2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2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2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22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2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22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22.9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22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22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22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2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2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22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2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2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2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2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22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2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22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2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22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22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22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22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2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2.9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22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22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22.9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22.9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2.9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2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2.9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2.9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2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2.9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2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2.9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2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2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2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2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2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2.9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2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2.9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2.9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2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2.9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2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2.9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2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2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2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2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2.9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2.9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2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2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2.9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2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2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2.9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2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2.9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</sheetData>
  <mergeCells count="35">
    <mergeCell ref="A34:D35"/>
    <mergeCell ref="E34:L35"/>
    <mergeCell ref="A36:D37"/>
    <mergeCell ref="E36:L37"/>
    <mergeCell ref="A39:L41"/>
    <mergeCell ref="A17:L18"/>
    <mergeCell ref="A27:L28"/>
    <mergeCell ref="A30:D31"/>
    <mergeCell ref="E30:L31"/>
    <mergeCell ref="A32:D33"/>
    <mergeCell ref="E32:L33"/>
    <mergeCell ref="A13:D13"/>
    <mergeCell ref="E13:L13"/>
    <mergeCell ref="A14:D14"/>
    <mergeCell ref="E14:L14"/>
    <mergeCell ref="A15:D15"/>
    <mergeCell ref="E15:L15"/>
    <mergeCell ref="A10:D10"/>
    <mergeCell ref="E10:L10"/>
    <mergeCell ref="A11:D11"/>
    <mergeCell ref="E11:L11"/>
    <mergeCell ref="A12:D12"/>
    <mergeCell ref="E12:L12"/>
    <mergeCell ref="A7:D7"/>
    <mergeCell ref="E7:L7"/>
    <mergeCell ref="A8:D8"/>
    <mergeCell ref="E8:L8"/>
    <mergeCell ref="A9:D9"/>
    <mergeCell ref="E9:L9"/>
    <mergeCell ref="A1:L2"/>
    <mergeCell ref="A3:L3"/>
    <mergeCell ref="A4:C4"/>
    <mergeCell ref="D4:F4"/>
    <mergeCell ref="A6:D6"/>
    <mergeCell ref="E6:L6"/>
  </mergeCells>
  <conditionalFormatting sqref="J21:J24">
    <cfRule type="expression" dxfId="159" priority="1">
      <formula>$J21="SUPERAMENTO"</formula>
    </cfRule>
  </conditionalFormatting>
  <dataValidations count="1">
    <dataValidation type="list" sqref="B21:B24" xr:uid="{00000000-0002-0000-0900-000000000000}">
      <formula1>"Si,No,Da definire"</formula1>
    </dataValidation>
  </dataValidations>
  <pageMargins left="0.70866141732283472" right="0.70866141732283472" top="0.74803149606299213" bottom="0.74803149606299213" header="0.31496062992125984" footer="0.31496062992125984"/>
  <pageSetup paperSize="9" scale="5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110"/>
  <sheetViews>
    <sheetView showGridLines="0" workbookViewId="0">
      <selection sqref="A1:J57"/>
    </sheetView>
  </sheetViews>
  <sheetFormatPr defaultRowHeight="13.8"/>
  <cols>
    <col min="1" max="1" width="17" customWidth="1"/>
    <col min="2" max="2" width="22" customWidth="1"/>
    <col min="3" max="3" width="15" customWidth="1"/>
    <col min="4" max="4" width="20" customWidth="1"/>
    <col min="5" max="5" width="38" customWidth="1"/>
    <col min="6" max="6" width="40" customWidth="1"/>
    <col min="7" max="8" width="22" customWidth="1"/>
    <col min="9" max="9" width="15" customWidth="1"/>
    <col min="10" max="10" width="38" customWidth="1"/>
    <col min="11" max="13" width="13" customWidth="1"/>
  </cols>
  <sheetData>
    <row r="1" spans="1:13" ht="25.95" customHeight="1">
      <c r="A1" s="3" t="s">
        <v>877</v>
      </c>
      <c r="B1" s="3"/>
      <c r="C1" s="3"/>
      <c r="D1" s="3"/>
      <c r="E1" s="3"/>
      <c r="F1" s="3"/>
      <c r="G1" s="3"/>
      <c r="H1" s="3"/>
      <c r="I1" s="3"/>
      <c r="J1" s="3"/>
      <c r="K1" s="1"/>
      <c r="L1" s="1"/>
      <c r="M1" s="1"/>
    </row>
    <row r="2" spans="1:13" ht="2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</row>
    <row r="3" spans="1:13" ht="31.95" customHeight="1">
      <c r="A3" s="4" t="s">
        <v>878</v>
      </c>
      <c r="B3" s="4"/>
      <c r="C3" s="4"/>
      <c r="D3" s="4"/>
      <c r="E3" s="4"/>
      <c r="F3" s="4"/>
      <c r="G3" s="4"/>
      <c r="H3" s="4"/>
      <c r="I3" s="4"/>
      <c r="J3" s="4"/>
      <c r="K3" s="1"/>
      <c r="L3" s="1"/>
      <c r="M3" s="1"/>
    </row>
    <row r="4" spans="1:13" ht="22.95" hidden="1" customHeight="1">
      <c r="A4" s="5" t="str">
        <f>IFERROR(HYPERLINK("#'Dashboard'!A1","◀ DASHBOARD"),"◀ DASHBOARD")</f>
        <v>◀ DASHBOARD</v>
      </c>
      <c r="B4" s="5"/>
      <c r="C4" s="5"/>
      <c r="D4" s="5" t="str">
        <f>IFERROR(HYPERLINK("#'Guida'!A1","GUIDA / LEGENDA"),"GUIDA / LEGENDA")</f>
        <v>GUIDA / LEGENDA</v>
      </c>
      <c r="E4" s="5"/>
      <c r="F4" s="5"/>
      <c r="G4" s="1"/>
      <c r="H4" s="1"/>
      <c r="I4" s="1"/>
      <c r="J4" s="1"/>
      <c r="K4" s="1"/>
      <c r="L4" s="1"/>
      <c r="M4" s="1"/>
    </row>
    <row r="5" spans="1:13" ht="22.95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2.9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36" customHeight="1">
      <c r="A7" s="46" t="s">
        <v>879</v>
      </c>
      <c r="B7" s="47" t="s">
        <v>880</v>
      </c>
      <c r="C7" s="47" t="s">
        <v>165</v>
      </c>
      <c r="D7" s="47" t="s">
        <v>881</v>
      </c>
      <c r="E7" s="47" t="s">
        <v>882</v>
      </c>
      <c r="F7" s="47" t="s">
        <v>883</v>
      </c>
      <c r="G7" s="47" t="s">
        <v>884</v>
      </c>
      <c r="H7" s="47" t="s">
        <v>208</v>
      </c>
      <c r="I7" s="47" t="s">
        <v>885</v>
      </c>
      <c r="J7" s="48" t="s">
        <v>886</v>
      </c>
      <c r="K7" s="1"/>
      <c r="L7" s="1"/>
      <c r="M7" s="1"/>
    </row>
    <row r="8" spans="1:13" ht="66" customHeight="1">
      <c r="A8" s="75"/>
      <c r="B8" s="38"/>
      <c r="C8" s="39"/>
      <c r="D8" s="38"/>
      <c r="E8" s="38"/>
      <c r="F8" s="38"/>
      <c r="G8" s="38"/>
      <c r="H8" s="38"/>
      <c r="I8" s="38"/>
      <c r="J8" s="88"/>
      <c r="K8" s="1"/>
      <c r="L8" s="1"/>
      <c r="M8" s="1"/>
    </row>
    <row r="9" spans="1:13" ht="66" customHeight="1">
      <c r="A9" s="75"/>
      <c r="B9" s="38"/>
      <c r="C9" s="39"/>
      <c r="D9" s="38"/>
      <c r="E9" s="38"/>
      <c r="F9" s="38"/>
      <c r="G9" s="38"/>
      <c r="H9" s="38"/>
      <c r="I9" s="38"/>
      <c r="J9" s="88"/>
      <c r="K9" s="1"/>
      <c r="L9" s="1"/>
      <c r="M9" s="1"/>
    </row>
    <row r="10" spans="1:13" ht="66" customHeight="1">
      <c r="A10" s="75"/>
      <c r="B10" s="38"/>
      <c r="C10" s="39"/>
      <c r="D10" s="38"/>
      <c r="E10" s="38"/>
      <c r="F10" s="38"/>
      <c r="G10" s="38"/>
      <c r="H10" s="38"/>
      <c r="I10" s="38"/>
      <c r="J10" s="88"/>
      <c r="K10" s="1"/>
      <c r="L10" s="1"/>
      <c r="M10" s="1"/>
    </row>
    <row r="11" spans="1:13" ht="66" customHeight="1">
      <c r="A11" s="75"/>
      <c r="B11" s="38"/>
      <c r="C11" s="39"/>
      <c r="D11" s="38"/>
      <c r="E11" s="38"/>
      <c r="F11" s="38"/>
      <c r="G11" s="38"/>
      <c r="H11" s="38"/>
      <c r="I11" s="38"/>
      <c r="J11" s="88"/>
      <c r="K11" s="1"/>
      <c r="L11" s="1"/>
      <c r="M11" s="1"/>
    </row>
    <row r="12" spans="1:13" ht="66" customHeight="1">
      <c r="A12" s="75"/>
      <c r="B12" s="38"/>
      <c r="C12" s="39"/>
      <c r="D12" s="38"/>
      <c r="E12" s="38"/>
      <c r="F12" s="38"/>
      <c r="G12" s="38"/>
      <c r="H12" s="38"/>
      <c r="I12" s="38"/>
      <c r="J12" s="88"/>
      <c r="K12" s="1"/>
      <c r="L12" s="1"/>
      <c r="M12" s="1"/>
    </row>
    <row r="13" spans="1:13" ht="66" customHeight="1">
      <c r="A13" s="75"/>
      <c r="B13" s="38"/>
      <c r="C13" s="39"/>
      <c r="D13" s="38"/>
      <c r="E13" s="38"/>
      <c r="F13" s="38"/>
      <c r="G13" s="38"/>
      <c r="H13" s="38"/>
      <c r="I13" s="38"/>
      <c r="J13" s="88"/>
      <c r="K13" s="1"/>
      <c r="L13" s="1"/>
      <c r="M13" s="1"/>
    </row>
    <row r="14" spans="1:13" ht="66" customHeight="1">
      <c r="A14" s="75"/>
      <c r="B14" s="38"/>
      <c r="C14" s="39"/>
      <c r="D14" s="38"/>
      <c r="E14" s="38"/>
      <c r="F14" s="38"/>
      <c r="G14" s="38"/>
      <c r="H14" s="38"/>
      <c r="I14" s="38"/>
      <c r="J14" s="88"/>
      <c r="K14" s="1"/>
      <c r="L14" s="1"/>
      <c r="M14" s="1"/>
    </row>
    <row r="15" spans="1:13" ht="66" customHeight="1">
      <c r="A15" s="75"/>
      <c r="B15" s="38"/>
      <c r="C15" s="39"/>
      <c r="D15" s="38"/>
      <c r="E15" s="38"/>
      <c r="F15" s="38"/>
      <c r="G15" s="38"/>
      <c r="H15" s="38"/>
      <c r="I15" s="38"/>
      <c r="J15" s="88"/>
      <c r="K15" s="1"/>
      <c r="L15" s="1"/>
      <c r="M15" s="1"/>
    </row>
    <row r="16" spans="1:13" ht="66" customHeight="1">
      <c r="A16" s="75"/>
      <c r="B16" s="38"/>
      <c r="C16" s="39"/>
      <c r="D16" s="38"/>
      <c r="E16" s="38"/>
      <c r="F16" s="38"/>
      <c r="G16" s="38"/>
      <c r="H16" s="38"/>
      <c r="I16" s="38"/>
      <c r="J16" s="88"/>
      <c r="K16" s="1"/>
      <c r="L16" s="1"/>
      <c r="M16" s="1"/>
    </row>
    <row r="17" spans="1:13" ht="66" customHeight="1">
      <c r="A17" s="75"/>
      <c r="B17" s="38"/>
      <c r="C17" s="39"/>
      <c r="D17" s="38"/>
      <c r="E17" s="38"/>
      <c r="F17" s="38"/>
      <c r="G17" s="38"/>
      <c r="H17" s="38"/>
      <c r="I17" s="38"/>
      <c r="J17" s="88"/>
      <c r="K17" s="1"/>
      <c r="L17" s="1"/>
      <c r="M17" s="1"/>
    </row>
    <row r="18" spans="1:13" ht="66" customHeight="1">
      <c r="A18" s="75"/>
      <c r="B18" s="38"/>
      <c r="C18" s="39"/>
      <c r="D18" s="38"/>
      <c r="E18" s="38"/>
      <c r="F18" s="38"/>
      <c r="G18" s="38"/>
      <c r="H18" s="38"/>
      <c r="I18" s="38"/>
      <c r="J18" s="88"/>
      <c r="K18" s="1"/>
      <c r="L18" s="1"/>
      <c r="M18" s="1"/>
    </row>
    <row r="19" spans="1:13" ht="66" customHeight="1">
      <c r="A19" s="75"/>
      <c r="B19" s="38"/>
      <c r="C19" s="39"/>
      <c r="D19" s="38"/>
      <c r="E19" s="38"/>
      <c r="F19" s="38"/>
      <c r="G19" s="38"/>
      <c r="H19" s="38"/>
      <c r="I19" s="38"/>
      <c r="J19" s="88"/>
      <c r="K19" s="1"/>
      <c r="L19" s="1"/>
      <c r="M19" s="1"/>
    </row>
    <row r="20" spans="1:13" ht="66" customHeight="1">
      <c r="A20" s="75"/>
      <c r="B20" s="38"/>
      <c r="C20" s="39"/>
      <c r="D20" s="38"/>
      <c r="E20" s="38"/>
      <c r="F20" s="38"/>
      <c r="G20" s="38"/>
      <c r="H20" s="38"/>
      <c r="I20" s="38"/>
      <c r="J20" s="88"/>
      <c r="K20" s="1"/>
      <c r="L20" s="1"/>
      <c r="M20" s="1"/>
    </row>
    <row r="21" spans="1:13" ht="66" customHeight="1">
      <c r="A21" s="75"/>
      <c r="B21" s="38"/>
      <c r="C21" s="39"/>
      <c r="D21" s="38"/>
      <c r="E21" s="38"/>
      <c r="F21" s="38"/>
      <c r="G21" s="38"/>
      <c r="H21" s="38"/>
      <c r="I21" s="38"/>
      <c r="J21" s="88"/>
      <c r="K21" s="1"/>
      <c r="L21" s="1"/>
      <c r="M21" s="1"/>
    </row>
    <row r="22" spans="1:13" ht="66" customHeight="1">
      <c r="A22" s="75"/>
      <c r="B22" s="38"/>
      <c r="C22" s="39"/>
      <c r="D22" s="38"/>
      <c r="E22" s="38"/>
      <c r="F22" s="38"/>
      <c r="G22" s="38"/>
      <c r="H22" s="38"/>
      <c r="I22" s="38"/>
      <c r="J22" s="88"/>
      <c r="K22" s="1"/>
      <c r="L22" s="1"/>
      <c r="M22" s="1"/>
    </row>
    <row r="23" spans="1:13" ht="66" customHeight="1">
      <c r="A23" s="75"/>
      <c r="B23" s="38"/>
      <c r="C23" s="39"/>
      <c r="D23" s="38"/>
      <c r="E23" s="38"/>
      <c r="F23" s="38"/>
      <c r="G23" s="38"/>
      <c r="H23" s="38"/>
      <c r="I23" s="38"/>
      <c r="J23" s="88"/>
      <c r="K23" s="1"/>
      <c r="L23" s="1"/>
      <c r="M23" s="1"/>
    </row>
    <row r="24" spans="1:13" ht="66" customHeight="1">
      <c r="A24" s="75"/>
      <c r="B24" s="38"/>
      <c r="C24" s="39"/>
      <c r="D24" s="38"/>
      <c r="E24" s="38"/>
      <c r="F24" s="38"/>
      <c r="G24" s="38"/>
      <c r="H24" s="38"/>
      <c r="I24" s="38"/>
      <c r="J24" s="88"/>
      <c r="K24" s="1"/>
      <c r="L24" s="1"/>
      <c r="M24" s="1"/>
    </row>
    <row r="25" spans="1:13" ht="66" customHeight="1">
      <c r="A25" s="75"/>
      <c r="B25" s="38"/>
      <c r="C25" s="39"/>
      <c r="D25" s="38"/>
      <c r="E25" s="38"/>
      <c r="F25" s="38"/>
      <c r="G25" s="38"/>
      <c r="H25" s="38"/>
      <c r="I25" s="38"/>
      <c r="J25" s="88"/>
      <c r="K25" s="1"/>
      <c r="L25" s="1"/>
      <c r="M25" s="1"/>
    </row>
    <row r="26" spans="1:13" ht="66" customHeight="1">
      <c r="A26" s="75"/>
      <c r="B26" s="38"/>
      <c r="C26" s="39"/>
      <c r="D26" s="38"/>
      <c r="E26" s="38"/>
      <c r="F26" s="38"/>
      <c r="G26" s="38"/>
      <c r="H26" s="38"/>
      <c r="I26" s="38"/>
      <c r="J26" s="88"/>
      <c r="K26" s="1"/>
      <c r="L26" s="1"/>
      <c r="M26" s="1"/>
    </row>
    <row r="27" spans="1:13" ht="66" customHeight="1">
      <c r="A27" s="75"/>
      <c r="B27" s="38"/>
      <c r="C27" s="39"/>
      <c r="D27" s="38"/>
      <c r="E27" s="38"/>
      <c r="F27" s="38"/>
      <c r="G27" s="38"/>
      <c r="H27" s="38"/>
      <c r="I27" s="38"/>
      <c r="J27" s="88"/>
      <c r="K27" s="1"/>
      <c r="L27" s="1"/>
      <c r="M27" s="1"/>
    </row>
    <row r="28" spans="1:13" ht="66" customHeight="1">
      <c r="A28" s="75"/>
      <c r="B28" s="38"/>
      <c r="C28" s="39"/>
      <c r="D28" s="38"/>
      <c r="E28" s="38"/>
      <c r="F28" s="38"/>
      <c r="G28" s="38"/>
      <c r="H28" s="38"/>
      <c r="I28" s="38"/>
      <c r="J28" s="88"/>
      <c r="K28" s="1"/>
      <c r="L28" s="1"/>
      <c r="M28" s="1"/>
    </row>
    <row r="29" spans="1:13" ht="66" customHeight="1">
      <c r="A29" s="75"/>
      <c r="B29" s="38"/>
      <c r="C29" s="39"/>
      <c r="D29" s="38"/>
      <c r="E29" s="38"/>
      <c r="F29" s="38"/>
      <c r="G29" s="38"/>
      <c r="H29" s="38"/>
      <c r="I29" s="38"/>
      <c r="J29" s="88"/>
      <c r="K29" s="1"/>
      <c r="L29" s="1"/>
      <c r="M29" s="1"/>
    </row>
    <row r="30" spans="1:13" ht="66" customHeight="1">
      <c r="A30" s="75"/>
      <c r="B30" s="38"/>
      <c r="C30" s="39"/>
      <c r="D30" s="38"/>
      <c r="E30" s="38"/>
      <c r="F30" s="38"/>
      <c r="G30" s="38"/>
      <c r="H30" s="38"/>
      <c r="I30" s="38"/>
      <c r="J30" s="88"/>
      <c r="K30" s="1"/>
      <c r="L30" s="1"/>
      <c r="M30" s="1"/>
    </row>
    <row r="31" spans="1:13" ht="66" customHeight="1">
      <c r="A31" s="75"/>
      <c r="B31" s="38"/>
      <c r="C31" s="39"/>
      <c r="D31" s="38"/>
      <c r="E31" s="38"/>
      <c r="F31" s="38"/>
      <c r="G31" s="38"/>
      <c r="H31" s="38"/>
      <c r="I31" s="38"/>
      <c r="J31" s="88"/>
      <c r="K31" s="1"/>
      <c r="L31" s="1"/>
      <c r="M31" s="1"/>
    </row>
    <row r="32" spans="1:13" ht="66" customHeight="1">
      <c r="A32" s="75"/>
      <c r="B32" s="38"/>
      <c r="C32" s="39"/>
      <c r="D32" s="38"/>
      <c r="E32" s="38"/>
      <c r="F32" s="38"/>
      <c r="G32" s="38"/>
      <c r="H32" s="38"/>
      <c r="I32" s="38"/>
      <c r="J32" s="88"/>
      <c r="K32" s="1"/>
      <c r="L32" s="1"/>
      <c r="M32" s="1"/>
    </row>
    <row r="33" spans="1:13" ht="66" customHeight="1">
      <c r="A33" s="75"/>
      <c r="B33" s="38"/>
      <c r="C33" s="39"/>
      <c r="D33" s="38"/>
      <c r="E33" s="38"/>
      <c r="F33" s="38"/>
      <c r="G33" s="38"/>
      <c r="H33" s="38"/>
      <c r="I33" s="38"/>
      <c r="J33" s="88"/>
      <c r="K33" s="1"/>
      <c r="L33" s="1"/>
      <c r="M33" s="1"/>
    </row>
    <row r="34" spans="1:13" ht="66" customHeight="1">
      <c r="A34" s="75"/>
      <c r="B34" s="38"/>
      <c r="C34" s="39"/>
      <c r="D34" s="38"/>
      <c r="E34" s="38"/>
      <c r="F34" s="38"/>
      <c r="G34" s="38"/>
      <c r="H34" s="38"/>
      <c r="I34" s="38"/>
      <c r="J34" s="88"/>
      <c r="K34" s="1"/>
      <c r="L34" s="1"/>
      <c r="M34" s="1"/>
    </row>
    <row r="35" spans="1:13" ht="66" customHeight="1">
      <c r="A35" s="75"/>
      <c r="B35" s="38"/>
      <c r="C35" s="39"/>
      <c r="D35" s="38"/>
      <c r="E35" s="38"/>
      <c r="F35" s="38"/>
      <c r="G35" s="38"/>
      <c r="H35" s="38"/>
      <c r="I35" s="38"/>
      <c r="J35" s="88"/>
      <c r="K35" s="1"/>
      <c r="L35" s="1"/>
      <c r="M35" s="1"/>
    </row>
    <row r="36" spans="1:13" ht="66" customHeight="1">
      <c r="A36" s="75"/>
      <c r="B36" s="38"/>
      <c r="C36" s="39"/>
      <c r="D36" s="38"/>
      <c r="E36" s="38"/>
      <c r="F36" s="38"/>
      <c r="G36" s="38"/>
      <c r="H36" s="38"/>
      <c r="I36" s="38"/>
      <c r="J36" s="88"/>
      <c r="K36" s="1"/>
      <c r="L36" s="1"/>
      <c r="M36" s="1"/>
    </row>
    <row r="37" spans="1:13" ht="66" customHeight="1">
      <c r="A37" s="75"/>
      <c r="B37" s="38"/>
      <c r="C37" s="39"/>
      <c r="D37" s="38"/>
      <c r="E37" s="38"/>
      <c r="F37" s="38"/>
      <c r="G37" s="38"/>
      <c r="H37" s="38"/>
      <c r="I37" s="38"/>
      <c r="J37" s="88"/>
      <c r="K37" s="1"/>
      <c r="L37" s="1"/>
      <c r="M37" s="1"/>
    </row>
    <row r="38" spans="1:13" ht="66" customHeight="1">
      <c r="A38" s="75"/>
      <c r="B38" s="38"/>
      <c r="C38" s="39"/>
      <c r="D38" s="38"/>
      <c r="E38" s="38"/>
      <c r="F38" s="38"/>
      <c r="G38" s="38"/>
      <c r="H38" s="38"/>
      <c r="I38" s="38"/>
      <c r="J38" s="88"/>
      <c r="K38" s="1"/>
      <c r="L38" s="1"/>
      <c r="M38" s="1"/>
    </row>
    <row r="39" spans="1:13" ht="66" customHeight="1">
      <c r="A39" s="75"/>
      <c r="B39" s="38"/>
      <c r="C39" s="39"/>
      <c r="D39" s="38"/>
      <c r="E39" s="38"/>
      <c r="F39" s="38"/>
      <c r="G39" s="38"/>
      <c r="H39" s="38"/>
      <c r="I39" s="38"/>
      <c r="J39" s="88"/>
      <c r="K39" s="1"/>
      <c r="L39" s="1"/>
      <c r="M39" s="1"/>
    </row>
    <row r="40" spans="1:13" ht="66" customHeight="1">
      <c r="A40" s="75"/>
      <c r="B40" s="38"/>
      <c r="C40" s="39"/>
      <c r="D40" s="38"/>
      <c r="E40" s="38"/>
      <c r="F40" s="38"/>
      <c r="G40" s="38"/>
      <c r="H40" s="38"/>
      <c r="I40" s="38"/>
      <c r="J40" s="88"/>
      <c r="K40" s="1"/>
      <c r="L40" s="1"/>
      <c r="M40" s="1"/>
    </row>
    <row r="41" spans="1:13" ht="66" customHeight="1">
      <c r="A41" s="75"/>
      <c r="B41" s="38"/>
      <c r="C41" s="39"/>
      <c r="D41" s="38"/>
      <c r="E41" s="38"/>
      <c r="F41" s="38"/>
      <c r="G41" s="38"/>
      <c r="H41" s="38"/>
      <c r="I41" s="38"/>
      <c r="J41" s="88"/>
      <c r="K41" s="1"/>
      <c r="L41" s="1"/>
      <c r="M41" s="1"/>
    </row>
    <row r="42" spans="1:13" ht="66" customHeight="1">
      <c r="A42" s="75"/>
      <c r="B42" s="38"/>
      <c r="C42" s="39"/>
      <c r="D42" s="38"/>
      <c r="E42" s="38"/>
      <c r="F42" s="38"/>
      <c r="G42" s="38"/>
      <c r="H42" s="38"/>
      <c r="I42" s="38"/>
      <c r="J42" s="88"/>
      <c r="K42" s="1"/>
      <c r="L42" s="1"/>
      <c r="M42" s="1"/>
    </row>
    <row r="43" spans="1:13" ht="66" customHeight="1">
      <c r="A43" s="75"/>
      <c r="B43" s="38"/>
      <c r="C43" s="39"/>
      <c r="D43" s="38"/>
      <c r="E43" s="38"/>
      <c r="F43" s="38"/>
      <c r="G43" s="38"/>
      <c r="H43" s="38"/>
      <c r="I43" s="38"/>
      <c r="J43" s="88"/>
      <c r="K43" s="1"/>
      <c r="L43" s="1"/>
      <c r="M43" s="1"/>
    </row>
    <row r="44" spans="1:13" ht="66" customHeight="1">
      <c r="A44" s="75"/>
      <c r="B44" s="38"/>
      <c r="C44" s="39"/>
      <c r="D44" s="38"/>
      <c r="E44" s="38"/>
      <c r="F44" s="38"/>
      <c r="G44" s="38"/>
      <c r="H44" s="38"/>
      <c r="I44" s="38"/>
      <c r="J44" s="88"/>
      <c r="K44" s="1"/>
      <c r="L44" s="1"/>
      <c r="M44" s="1"/>
    </row>
    <row r="45" spans="1:13" ht="66" customHeight="1">
      <c r="A45" s="75"/>
      <c r="B45" s="38"/>
      <c r="C45" s="39"/>
      <c r="D45" s="38"/>
      <c r="E45" s="38"/>
      <c r="F45" s="38"/>
      <c r="G45" s="38"/>
      <c r="H45" s="38"/>
      <c r="I45" s="38"/>
      <c r="J45" s="88"/>
      <c r="K45" s="1"/>
      <c r="L45" s="1"/>
      <c r="M45" s="1"/>
    </row>
    <row r="46" spans="1:13" ht="66" customHeight="1">
      <c r="A46" s="75"/>
      <c r="B46" s="38"/>
      <c r="C46" s="39"/>
      <c r="D46" s="38"/>
      <c r="E46" s="38"/>
      <c r="F46" s="38"/>
      <c r="G46" s="38"/>
      <c r="H46" s="38"/>
      <c r="I46" s="38"/>
      <c r="J46" s="88"/>
      <c r="K46" s="1"/>
      <c r="L46" s="1"/>
      <c r="M46" s="1"/>
    </row>
    <row r="47" spans="1:13" ht="66" customHeight="1">
      <c r="A47" s="75"/>
      <c r="B47" s="38"/>
      <c r="C47" s="39"/>
      <c r="D47" s="38"/>
      <c r="E47" s="38"/>
      <c r="F47" s="38"/>
      <c r="G47" s="38"/>
      <c r="H47" s="38"/>
      <c r="I47" s="38"/>
      <c r="J47" s="88"/>
      <c r="K47" s="1"/>
      <c r="L47" s="1"/>
      <c r="M47" s="1"/>
    </row>
    <row r="48" spans="1:13" ht="66" customHeight="1">
      <c r="A48" s="75"/>
      <c r="B48" s="38"/>
      <c r="C48" s="39"/>
      <c r="D48" s="38"/>
      <c r="E48" s="38"/>
      <c r="F48" s="38"/>
      <c r="G48" s="38"/>
      <c r="H48" s="38"/>
      <c r="I48" s="38"/>
      <c r="J48" s="88"/>
      <c r="K48" s="1"/>
      <c r="L48" s="1"/>
      <c r="M48" s="1"/>
    </row>
    <row r="49" spans="1:13" ht="66" customHeight="1">
      <c r="A49" s="75"/>
      <c r="B49" s="38"/>
      <c r="C49" s="39"/>
      <c r="D49" s="38"/>
      <c r="E49" s="38"/>
      <c r="F49" s="38"/>
      <c r="G49" s="38"/>
      <c r="H49" s="38"/>
      <c r="I49" s="38"/>
      <c r="J49" s="88"/>
      <c r="K49" s="1"/>
      <c r="L49" s="1"/>
      <c r="M49" s="1"/>
    </row>
    <row r="50" spans="1:13" ht="66" customHeight="1">
      <c r="A50" s="75"/>
      <c r="B50" s="38"/>
      <c r="C50" s="39"/>
      <c r="D50" s="38"/>
      <c r="E50" s="38"/>
      <c r="F50" s="38"/>
      <c r="G50" s="38"/>
      <c r="H50" s="38"/>
      <c r="I50" s="38"/>
      <c r="J50" s="88"/>
      <c r="K50" s="1"/>
      <c r="L50" s="1"/>
      <c r="M50" s="1"/>
    </row>
    <row r="51" spans="1:13" ht="66" customHeight="1">
      <c r="A51" s="75"/>
      <c r="B51" s="38"/>
      <c r="C51" s="39"/>
      <c r="D51" s="38"/>
      <c r="E51" s="38"/>
      <c r="F51" s="38"/>
      <c r="G51" s="38"/>
      <c r="H51" s="38"/>
      <c r="I51" s="38"/>
      <c r="J51" s="88"/>
      <c r="K51" s="1"/>
      <c r="L51" s="1"/>
      <c r="M51" s="1"/>
    </row>
    <row r="52" spans="1:13" ht="66" customHeight="1">
      <c r="A52" s="75"/>
      <c r="B52" s="38"/>
      <c r="C52" s="39"/>
      <c r="D52" s="38"/>
      <c r="E52" s="38"/>
      <c r="F52" s="38"/>
      <c r="G52" s="38"/>
      <c r="H52" s="38"/>
      <c r="I52" s="38"/>
      <c r="J52" s="88"/>
      <c r="K52" s="1"/>
      <c r="L52" s="1"/>
      <c r="M52" s="1"/>
    </row>
    <row r="53" spans="1:13" ht="66" customHeight="1">
      <c r="A53" s="75"/>
      <c r="B53" s="38"/>
      <c r="C53" s="39"/>
      <c r="D53" s="38"/>
      <c r="E53" s="38"/>
      <c r="F53" s="38"/>
      <c r="G53" s="38"/>
      <c r="H53" s="38"/>
      <c r="I53" s="38"/>
      <c r="J53" s="88"/>
      <c r="K53" s="1"/>
      <c r="L53" s="1"/>
      <c r="M53" s="1"/>
    </row>
    <row r="54" spans="1:13" ht="66" customHeight="1">
      <c r="A54" s="75"/>
      <c r="B54" s="38"/>
      <c r="C54" s="39"/>
      <c r="D54" s="38"/>
      <c r="E54" s="38"/>
      <c r="F54" s="38"/>
      <c r="G54" s="38"/>
      <c r="H54" s="38"/>
      <c r="I54" s="38"/>
      <c r="J54" s="88"/>
      <c r="K54" s="1"/>
      <c r="L54" s="1"/>
      <c r="M54" s="1"/>
    </row>
    <row r="55" spans="1:13" ht="66" customHeight="1">
      <c r="A55" s="75"/>
      <c r="B55" s="38"/>
      <c r="C55" s="39"/>
      <c r="D55" s="38"/>
      <c r="E55" s="38"/>
      <c r="F55" s="38"/>
      <c r="G55" s="38"/>
      <c r="H55" s="38"/>
      <c r="I55" s="38"/>
      <c r="J55" s="88"/>
      <c r="K55" s="1"/>
      <c r="L55" s="1"/>
      <c r="M55" s="1"/>
    </row>
    <row r="56" spans="1:13" ht="66" customHeight="1">
      <c r="A56" s="75"/>
      <c r="B56" s="38"/>
      <c r="C56" s="39"/>
      <c r="D56" s="38"/>
      <c r="E56" s="38"/>
      <c r="F56" s="38"/>
      <c r="G56" s="38"/>
      <c r="H56" s="38"/>
      <c r="I56" s="38"/>
      <c r="J56" s="88"/>
      <c r="K56" s="1"/>
      <c r="L56" s="1"/>
      <c r="M56" s="1"/>
    </row>
    <row r="57" spans="1:13" ht="66" customHeight="1">
      <c r="A57" s="78"/>
      <c r="B57" s="53"/>
      <c r="C57" s="54"/>
      <c r="D57" s="53"/>
      <c r="E57" s="53"/>
      <c r="F57" s="53"/>
      <c r="G57" s="53"/>
      <c r="H57" s="53"/>
      <c r="I57" s="53"/>
      <c r="J57" s="89"/>
      <c r="K57" s="1"/>
      <c r="L57" s="1"/>
      <c r="M57" s="1"/>
    </row>
    <row r="58" spans="1:13" ht="22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2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2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2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22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2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22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2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22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22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22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22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2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2.9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22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22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22.9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22.9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2.9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2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2.9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2.9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2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2.9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2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2.9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2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2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2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2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2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2.9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2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2.9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2.9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2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2.9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2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2.9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2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2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2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2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2.9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2.9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2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2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2.9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2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2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2.9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2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2.9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</sheetData>
  <mergeCells count="4">
    <mergeCell ref="A1:J2"/>
    <mergeCell ref="A3:J3"/>
    <mergeCell ref="A4:C4"/>
    <mergeCell ref="D4:F4"/>
  </mergeCells>
  <dataValidations count="1">
    <dataValidation type="list" sqref="D8:D57" xr:uid="{00000000-0002-0000-0A00-000000000000}">
      <formula1>"Documento,Fotografia,Manuale,Diagramma,Rapporto tecnico,Verbale,Attestato,Altro"</formula1>
    </dataValidation>
  </dataValidation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110"/>
  <sheetViews>
    <sheetView showGridLines="0" workbookViewId="0">
      <selection sqref="A1:L49"/>
    </sheetView>
  </sheetViews>
  <sheetFormatPr defaultColWidth="0" defaultRowHeight="13.8"/>
  <cols>
    <col min="1" max="12" width="13" customWidth="1"/>
    <col min="13" max="13" width="3.796875" customWidth="1"/>
    <col min="17" max="16384" width="8.796875" hidden="1"/>
  </cols>
  <sheetData>
    <row r="1" spans="1:16" ht="25.95" customHeight="1">
      <c r="A1" s="3" t="s">
        <v>887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</row>
    <row r="2" spans="1:16" ht="2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"/>
    </row>
    <row r="3" spans="1:16" ht="31.95" customHeight="1">
      <c r="A3" s="4" t="s">
        <v>888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"/>
      <c r="P3" t="s">
        <v>1230</v>
      </c>
    </row>
    <row r="4" spans="1:16" ht="22.95" hidden="1" customHeight="1">
      <c r="A4" s="5" t="str">
        <f>IFERROR(HYPERLINK("#'Dashboard'!A1","◀ DASHBOARD"),"◀ DASHBOARD")</f>
        <v>◀ DASHBOARD</v>
      </c>
      <c r="B4" s="5"/>
      <c r="C4" s="5"/>
      <c r="D4" s="5" t="str">
        <f>IFERROR(HYPERLINK("#'Guida'!A1","GUIDA / LEGENDA"),"GUIDA / LEGENDA")</f>
        <v>GUIDA / LEGENDA</v>
      </c>
      <c r="E4" s="5"/>
      <c r="F4" s="5"/>
      <c r="G4" s="1"/>
      <c r="H4" s="1"/>
      <c r="I4" s="1"/>
      <c r="J4" s="1"/>
      <c r="K4" s="1"/>
      <c r="L4" s="1"/>
      <c r="M4" s="1"/>
    </row>
    <row r="5" spans="1:16" ht="22.95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6" ht="22.95" customHeight="1">
      <c r="A6" s="40" t="s">
        <v>889</v>
      </c>
      <c r="B6" s="40"/>
      <c r="C6" s="40"/>
      <c r="D6" s="40"/>
      <c r="E6" s="90" t="str">
        <f>IF(Anagrafica!C7="","DA COMPILARE",Anagrafica!C7&amp;" | "&amp;Anagrafica!C10)</f>
        <v xml:space="preserve">demo srl | </v>
      </c>
      <c r="F6" s="90"/>
      <c r="G6" s="90"/>
      <c r="H6" s="90"/>
      <c r="I6" s="90"/>
      <c r="J6" s="90"/>
      <c r="K6" s="90"/>
      <c r="L6" s="90"/>
      <c r="M6" s="1"/>
    </row>
    <row r="7" spans="1:16" ht="22.95" customHeight="1">
      <c r="A7" s="40"/>
      <c r="B7" s="40"/>
      <c r="C7" s="40"/>
      <c r="D7" s="40"/>
      <c r="E7" s="90"/>
      <c r="F7" s="90"/>
      <c r="G7" s="90"/>
      <c r="H7" s="90"/>
      <c r="I7" s="90"/>
      <c r="J7" s="90"/>
      <c r="K7" s="90"/>
      <c r="L7" s="90"/>
      <c r="M7" s="1"/>
    </row>
    <row r="8" spans="1:16" ht="22.95" customHeight="1">
      <c r="A8" s="40" t="s">
        <v>890</v>
      </c>
      <c r="B8" s="40"/>
      <c r="C8" s="40"/>
      <c r="D8" s="40"/>
      <c r="E8" s="90" t="str">
        <f>IF(Anagrafica!C15="","DA COMPILARE",Anagrafica!C13&amp;" "&amp;Anagrafica!C14&amp;" | "&amp;Anagrafica!C15)</f>
        <v>DA COMPILARE</v>
      </c>
      <c r="F8" s="90"/>
      <c r="G8" s="90"/>
      <c r="H8" s="90"/>
      <c r="I8" s="90"/>
      <c r="J8" s="90"/>
      <c r="K8" s="90"/>
      <c r="L8" s="90"/>
      <c r="M8" s="1"/>
    </row>
    <row r="9" spans="1:16" ht="22.95" customHeight="1">
      <c r="A9" s="40"/>
      <c r="B9" s="40"/>
      <c r="C9" s="40"/>
      <c r="D9" s="40"/>
      <c r="E9" s="90"/>
      <c r="F9" s="90"/>
      <c r="G9" s="90"/>
      <c r="H9" s="90"/>
      <c r="I9" s="90"/>
      <c r="J9" s="90"/>
      <c r="K9" s="90"/>
      <c r="L9" s="90"/>
      <c r="M9" s="1"/>
    </row>
    <row r="10" spans="1:16" ht="22.95" customHeight="1">
      <c r="A10" s="40" t="s">
        <v>891</v>
      </c>
      <c r="B10" s="40"/>
      <c r="C10" s="40"/>
      <c r="D10" s="40"/>
      <c r="E10" s="90" t="str">
        <f>IF(Anagrafica!C8="","DA COMPILARE",Anagrafica!C8&amp;" | "&amp;IF(ISNUMBER(Anagrafica!C9),TEXT(Anagrafica!C9,"dd/mm/yyyy"),"data mancante"))</f>
        <v>DA COMPILARE</v>
      </c>
      <c r="F10" s="90"/>
      <c r="G10" s="90"/>
      <c r="H10" s="90"/>
      <c r="I10" s="90"/>
      <c r="J10" s="90"/>
      <c r="K10" s="90"/>
      <c r="L10" s="90"/>
      <c r="M10" s="1"/>
    </row>
    <row r="11" spans="1:16" ht="22.95" customHeight="1">
      <c r="A11" s="40"/>
      <c r="B11" s="40"/>
      <c r="C11" s="40"/>
      <c r="D11" s="40"/>
      <c r="E11" s="90"/>
      <c r="F11" s="90"/>
      <c r="G11" s="90"/>
      <c r="H11" s="90"/>
      <c r="I11" s="90"/>
      <c r="J11" s="90"/>
      <c r="K11" s="90"/>
      <c r="L11" s="90"/>
      <c r="M11" s="1"/>
    </row>
    <row r="12" spans="1:16" ht="22.95" customHeight="1">
      <c r="A12" s="40" t="s">
        <v>892</v>
      </c>
      <c r="B12" s="40"/>
      <c r="C12" s="40"/>
      <c r="D12" s="40"/>
      <c r="E12" s="90" t="str">
        <f>IF(Anagrafica!C20="","DA COMPILARE",Anagrafica!C20)</f>
        <v>DA COMPILARE</v>
      </c>
      <c r="F12" s="90"/>
      <c r="G12" s="90"/>
      <c r="H12" s="90"/>
      <c r="I12" s="90"/>
      <c r="J12" s="90"/>
      <c r="K12" s="90"/>
      <c r="L12" s="90"/>
      <c r="M12" s="1"/>
    </row>
    <row r="13" spans="1:16" ht="22.95" customHeight="1">
      <c r="A13" s="40"/>
      <c r="B13" s="40"/>
      <c r="C13" s="40"/>
      <c r="D13" s="40"/>
      <c r="E13" s="90"/>
      <c r="F13" s="90"/>
      <c r="G13" s="90"/>
      <c r="H13" s="90"/>
      <c r="I13" s="90"/>
      <c r="J13" s="90"/>
      <c r="K13" s="90"/>
      <c r="L13" s="90"/>
      <c r="M13" s="1"/>
    </row>
    <row r="14" spans="1:16" ht="22.95" customHeight="1">
      <c r="A14" s="40" t="s">
        <v>893</v>
      </c>
      <c r="B14" s="40"/>
      <c r="C14" s="40"/>
      <c r="D14" s="40"/>
      <c r="E14" s="90" t="str">
        <f>IF(Anagrafica!C11="","DA COMPILARE",Anagrafica!C11&amp;" | "&amp;Anagrafica!C12)</f>
        <v>DA COMPILARE</v>
      </c>
      <c r="F14" s="90"/>
      <c r="G14" s="90"/>
      <c r="H14" s="90"/>
      <c r="I14" s="90"/>
      <c r="J14" s="90"/>
      <c r="K14" s="90"/>
      <c r="L14" s="90"/>
      <c r="M14" s="1"/>
    </row>
    <row r="15" spans="1:16" ht="22.95" customHeight="1">
      <c r="A15" s="40"/>
      <c r="B15" s="40"/>
      <c r="C15" s="40"/>
      <c r="D15" s="40"/>
      <c r="E15" s="90"/>
      <c r="F15" s="90"/>
      <c r="G15" s="90"/>
      <c r="H15" s="90"/>
      <c r="I15" s="90"/>
      <c r="J15" s="90"/>
      <c r="K15" s="90"/>
      <c r="L15" s="90"/>
      <c r="M15" s="1"/>
    </row>
    <row r="16" spans="1:16" ht="22.9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2.95" customHeight="1">
      <c r="A17" s="40" t="s">
        <v>894</v>
      </c>
      <c r="B17" s="40"/>
      <c r="C17" s="40"/>
      <c r="D17" s="40"/>
      <c r="E17" s="90" t="str">
        <f>Catalogo!Q19</f>
        <v>DA CONFIGURARE | VERIFICA NON CONCLUSA</v>
      </c>
      <c r="F17" s="90"/>
      <c r="G17" s="90"/>
      <c r="H17" s="90"/>
      <c r="I17" s="90"/>
      <c r="J17" s="90"/>
      <c r="K17" s="90"/>
      <c r="L17" s="90"/>
      <c r="M17" s="1"/>
    </row>
    <row r="18" spans="1:13" ht="22.95" customHeight="1">
      <c r="A18" s="40"/>
      <c r="B18" s="40"/>
      <c r="C18" s="40"/>
      <c r="D18" s="40"/>
      <c r="E18" s="90"/>
      <c r="F18" s="90"/>
      <c r="G18" s="90"/>
      <c r="H18" s="90"/>
      <c r="I18" s="90"/>
      <c r="J18" s="90"/>
      <c r="K18" s="90"/>
      <c r="L18" s="90"/>
      <c r="M18" s="1"/>
    </row>
    <row r="19" spans="1:13" ht="22.95" customHeight="1">
      <c r="A19" s="40" t="s">
        <v>895</v>
      </c>
      <c r="B19" s="40"/>
      <c r="C19" s="40"/>
      <c r="D19" s="40"/>
      <c r="E19" s="90" t="str">
        <f>"Copertura: "&amp;TEXT(Catalogo!Q14,"0%")&amp;" | Conformi / perimetro: "&amp;TEXT(Catalogo!Q15,"0%")</f>
        <v>Copertura: 0% | Conformi / perimetro: 0%</v>
      </c>
      <c r="F19" s="90"/>
      <c r="G19" s="90"/>
      <c r="H19" s="90"/>
      <c r="I19" s="90"/>
      <c r="J19" s="90"/>
      <c r="K19" s="90"/>
      <c r="L19" s="90"/>
      <c r="M19" s="1"/>
    </row>
    <row r="20" spans="1:13" ht="22.95" customHeight="1">
      <c r="A20" s="40"/>
      <c r="B20" s="40"/>
      <c r="C20" s="40"/>
      <c r="D20" s="40"/>
      <c r="E20" s="90"/>
      <c r="F20" s="90"/>
      <c r="G20" s="90"/>
      <c r="H20" s="90"/>
      <c r="I20" s="90"/>
      <c r="J20" s="90"/>
      <c r="K20" s="90"/>
      <c r="L20" s="90"/>
      <c r="M20" s="1"/>
    </row>
    <row r="21" spans="1:13" ht="22.95" customHeight="1">
      <c r="A21" s="40" t="s">
        <v>896</v>
      </c>
      <c r="B21" s="40"/>
      <c r="C21" s="40"/>
      <c r="D21" s="40"/>
      <c r="E21" s="90" t="str">
        <f>"NC iniziali: "&amp;Catalogo!Q8&amp;" | NC correnti: "&amp;Catalogo!Q4&amp;" | Azioni chiuse: "&amp;Catalogo!Q10</f>
        <v>NC iniziali: 0 | NC correnti: 0 | Azioni chiuse: 0</v>
      </c>
      <c r="F21" s="90"/>
      <c r="G21" s="90"/>
      <c r="H21" s="90"/>
      <c r="I21" s="90"/>
      <c r="J21" s="90"/>
      <c r="K21" s="90"/>
      <c r="L21" s="90"/>
      <c r="M21" s="1"/>
    </row>
    <row r="22" spans="1:13" ht="22.95" customHeight="1">
      <c r="A22" s="40"/>
      <c r="B22" s="40"/>
      <c r="C22" s="40"/>
      <c r="D22" s="40"/>
      <c r="E22" s="90"/>
      <c r="F22" s="90"/>
      <c r="G22" s="90"/>
      <c r="H22" s="90"/>
      <c r="I22" s="90"/>
      <c r="J22" s="90"/>
      <c r="K22" s="90"/>
      <c r="L22" s="90"/>
      <c r="M22" s="1"/>
    </row>
    <row r="23" spans="1:13" ht="22.95" customHeight="1">
      <c r="A23" s="40" t="s">
        <v>897</v>
      </c>
      <c r="B23" s="40"/>
      <c r="C23" s="40"/>
      <c r="D23" s="40"/>
      <c r="E23" s="90" t="str">
        <f>"Sicurezza: "&amp;Catalogo!Q9&amp;" | Scadenze critiche: "&amp;Catalogo!Q12&amp;" | NV / da completare: "&amp;(Catalogo!Q5+Catalogo!Q7)</f>
        <v>Sicurezza: 0 | Scadenze critiche: 0 | NV / da completare: 230</v>
      </c>
      <c r="F23" s="90"/>
      <c r="G23" s="90"/>
      <c r="H23" s="90"/>
      <c r="I23" s="90"/>
      <c r="J23" s="90"/>
      <c r="K23" s="90"/>
      <c r="L23" s="90"/>
      <c r="M23" s="1"/>
    </row>
    <row r="24" spans="1:13" ht="22.95" customHeight="1">
      <c r="A24" s="40"/>
      <c r="B24" s="40"/>
      <c r="C24" s="40"/>
      <c r="D24" s="40"/>
      <c r="E24" s="90"/>
      <c r="F24" s="90"/>
      <c r="G24" s="90"/>
      <c r="H24" s="90"/>
      <c r="I24" s="90"/>
      <c r="J24" s="90"/>
      <c r="K24" s="90"/>
      <c r="L24" s="90"/>
      <c r="M24" s="1"/>
    </row>
    <row r="25" spans="1:13" ht="22.9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2.95" customHeight="1">
      <c r="A26" s="12" t="s">
        <v>898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/>
    </row>
    <row r="27" spans="1:13" ht="22.9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"/>
    </row>
    <row r="28" spans="1:13" ht="22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2.95" customHeight="1">
      <c r="A29" s="24" t="s">
        <v>899</v>
      </c>
      <c r="B29" s="24"/>
      <c r="C29" s="24"/>
      <c r="D29" s="24"/>
      <c r="E29" s="83"/>
      <c r="F29" s="83"/>
      <c r="G29" s="83"/>
      <c r="H29" s="83"/>
      <c r="I29" s="83"/>
      <c r="J29" s="83"/>
      <c r="K29" s="83"/>
      <c r="L29" s="83"/>
      <c r="M29" s="1"/>
    </row>
    <row r="30" spans="1:13" ht="22.95" customHeight="1">
      <c r="A30" s="24"/>
      <c r="B30" s="24"/>
      <c r="C30" s="24"/>
      <c r="D30" s="24"/>
      <c r="E30" s="83"/>
      <c r="F30" s="83"/>
      <c r="G30" s="83"/>
      <c r="H30" s="83"/>
      <c r="I30" s="83"/>
      <c r="J30" s="83"/>
      <c r="K30" s="83"/>
      <c r="L30" s="83"/>
      <c r="M30" s="1"/>
    </row>
    <row r="31" spans="1:13" ht="22.95" customHeight="1">
      <c r="A31" s="24"/>
      <c r="B31" s="24"/>
      <c r="C31" s="24"/>
      <c r="D31" s="24"/>
      <c r="E31" s="83"/>
      <c r="F31" s="83"/>
      <c r="G31" s="83"/>
      <c r="H31" s="83"/>
      <c r="I31" s="83"/>
      <c r="J31" s="83"/>
      <c r="K31" s="83"/>
      <c r="L31" s="83"/>
      <c r="M31" s="1"/>
    </row>
    <row r="32" spans="1:13" ht="22.95" hidden="1" customHeight="1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1"/>
    </row>
    <row r="33" spans="1:13" ht="22.95" customHeight="1">
      <c r="A33" s="24" t="s">
        <v>900</v>
      </c>
      <c r="B33" s="24"/>
      <c r="C33" s="24"/>
      <c r="D33" s="24"/>
      <c r="E33" s="83"/>
      <c r="F33" s="83"/>
      <c r="G33" s="83"/>
      <c r="H33" s="83"/>
      <c r="I33" s="83"/>
      <c r="J33" s="83"/>
      <c r="K33" s="83"/>
      <c r="L33" s="83"/>
      <c r="M33" s="1"/>
    </row>
    <row r="34" spans="1:13" ht="22.95" customHeight="1">
      <c r="A34" s="24"/>
      <c r="B34" s="24"/>
      <c r="C34" s="24"/>
      <c r="D34" s="24"/>
      <c r="E34" s="83"/>
      <c r="F34" s="83"/>
      <c r="G34" s="83"/>
      <c r="H34" s="83"/>
      <c r="I34" s="83"/>
      <c r="J34" s="83"/>
      <c r="K34" s="83"/>
      <c r="L34" s="83"/>
      <c r="M34" s="1"/>
    </row>
    <row r="35" spans="1:13" ht="22.95" customHeight="1">
      <c r="A35" s="24"/>
      <c r="B35" s="24"/>
      <c r="C35" s="24"/>
      <c r="D35" s="24"/>
      <c r="E35" s="83"/>
      <c r="F35" s="83"/>
      <c r="G35" s="83"/>
      <c r="H35" s="83"/>
      <c r="I35" s="83"/>
      <c r="J35" s="83"/>
      <c r="K35" s="83"/>
      <c r="L35" s="83"/>
      <c r="M35" s="1"/>
    </row>
    <row r="36" spans="1:13" ht="22.95" hidden="1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1"/>
    </row>
    <row r="37" spans="1:13" ht="22.95" customHeight="1">
      <c r="A37" s="24" t="s">
        <v>901</v>
      </c>
      <c r="B37" s="24"/>
      <c r="C37" s="24"/>
      <c r="D37" s="24"/>
      <c r="E37" s="83"/>
      <c r="F37" s="83"/>
      <c r="G37" s="83"/>
      <c r="H37" s="83"/>
      <c r="I37" s="83"/>
      <c r="J37" s="83"/>
      <c r="K37" s="83"/>
      <c r="L37" s="83"/>
      <c r="M37" s="1"/>
    </row>
    <row r="38" spans="1:13" ht="22.95" customHeight="1">
      <c r="A38" s="24"/>
      <c r="B38" s="24"/>
      <c r="C38" s="24"/>
      <c r="D38" s="24"/>
      <c r="E38" s="83"/>
      <c r="F38" s="83"/>
      <c r="G38" s="83"/>
      <c r="H38" s="83"/>
      <c r="I38" s="83"/>
      <c r="J38" s="83"/>
      <c r="K38" s="83"/>
      <c r="L38" s="83"/>
      <c r="M38" s="1"/>
    </row>
    <row r="39" spans="1:13" ht="22.95" customHeight="1">
      <c r="A39" s="24"/>
      <c r="B39" s="24"/>
      <c r="C39" s="24"/>
      <c r="D39" s="24"/>
      <c r="E39" s="83"/>
      <c r="F39" s="83"/>
      <c r="G39" s="83"/>
      <c r="H39" s="83"/>
      <c r="I39" s="83"/>
      <c r="J39" s="83"/>
      <c r="K39" s="83"/>
      <c r="L39" s="83"/>
      <c r="M39" s="1"/>
    </row>
    <row r="40" spans="1:13" ht="22.95" hidden="1" customHeight="1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1"/>
    </row>
    <row r="41" spans="1:13" ht="22.95" customHeight="1">
      <c r="A41" s="24" t="s">
        <v>902</v>
      </c>
      <c r="B41" s="24"/>
      <c r="C41" s="24"/>
      <c r="D41" s="24"/>
      <c r="E41" s="83"/>
      <c r="F41" s="83"/>
      <c r="G41" s="83"/>
      <c r="H41" s="83"/>
      <c r="I41" s="83"/>
      <c r="J41" s="83"/>
      <c r="K41" s="83"/>
      <c r="L41" s="83"/>
      <c r="M41" s="1"/>
    </row>
    <row r="42" spans="1:13" ht="22.95" customHeight="1">
      <c r="A42" s="24"/>
      <c r="B42" s="24"/>
      <c r="C42" s="24"/>
      <c r="D42" s="24"/>
      <c r="E42" s="83"/>
      <c r="F42" s="83"/>
      <c r="G42" s="83"/>
      <c r="H42" s="83"/>
      <c r="I42" s="83"/>
      <c r="J42" s="83"/>
      <c r="K42" s="83"/>
      <c r="L42" s="83"/>
      <c r="M42" s="1"/>
    </row>
    <row r="43" spans="1:13" ht="22.95" customHeight="1">
      <c r="A43" s="24"/>
      <c r="B43" s="24"/>
      <c r="C43" s="24"/>
      <c r="D43" s="24"/>
      <c r="E43" s="83"/>
      <c r="F43" s="83"/>
      <c r="G43" s="83"/>
      <c r="H43" s="83"/>
      <c r="I43" s="83"/>
      <c r="J43" s="83"/>
      <c r="K43" s="83"/>
      <c r="L43" s="83"/>
      <c r="M43" s="1"/>
    </row>
    <row r="44" spans="1:13" ht="22.95" hidden="1" customHeight="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1"/>
    </row>
    <row r="45" spans="1:13" ht="22.95" customHeight="1">
      <c r="A45" s="24" t="s">
        <v>903</v>
      </c>
      <c r="B45" s="24"/>
      <c r="C45" s="24"/>
      <c r="D45" s="24"/>
      <c r="E45" s="83"/>
      <c r="F45" s="83"/>
      <c r="G45" s="83"/>
      <c r="H45" s="83"/>
      <c r="I45" s="83"/>
      <c r="J45" s="83"/>
      <c r="K45" s="83"/>
      <c r="L45" s="83"/>
      <c r="M45" s="1"/>
    </row>
    <row r="46" spans="1:13" ht="22.95" customHeight="1">
      <c r="A46" s="24"/>
      <c r="B46" s="24"/>
      <c r="C46" s="24"/>
      <c r="D46" s="24"/>
      <c r="E46" s="83"/>
      <c r="F46" s="83"/>
      <c r="G46" s="83"/>
      <c r="H46" s="83"/>
      <c r="I46" s="83"/>
      <c r="J46" s="83"/>
      <c r="K46" s="83"/>
      <c r="L46" s="83"/>
      <c r="M46" s="1"/>
    </row>
    <row r="47" spans="1:13" ht="22.95" hidden="1" customHeight="1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1"/>
    </row>
    <row r="48" spans="1:13" ht="22.95" customHeight="1">
      <c r="A48" s="24" t="s">
        <v>904</v>
      </c>
      <c r="B48" s="24"/>
      <c r="C48" s="24"/>
      <c r="D48" s="24"/>
      <c r="E48" s="83"/>
      <c r="F48" s="83"/>
      <c r="G48" s="83"/>
      <c r="H48" s="83"/>
      <c r="I48" s="83"/>
      <c r="J48" s="83"/>
      <c r="K48" s="83"/>
      <c r="L48" s="83"/>
      <c r="M48" s="1"/>
    </row>
    <row r="49" spans="1:13" ht="22.95" customHeight="1">
      <c r="A49" s="24"/>
      <c r="B49" s="24"/>
      <c r="C49" s="24"/>
      <c r="D49" s="24"/>
      <c r="E49" s="83"/>
      <c r="F49" s="83"/>
      <c r="G49" s="83"/>
      <c r="H49" s="83"/>
      <c r="I49" s="83"/>
      <c r="J49" s="83"/>
      <c r="K49" s="83"/>
      <c r="L49" s="83"/>
      <c r="M49" s="1"/>
    </row>
    <row r="50" spans="1:13" ht="22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22.9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22.95" customHeight="1">
      <c r="A52" s="14" t="s">
        <v>905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"/>
    </row>
    <row r="53" spans="1:13" ht="22.9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"/>
    </row>
    <row r="54" spans="1:13" ht="22.9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"/>
    </row>
    <row r="55" spans="1:13" ht="2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2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22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2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2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2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2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22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2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22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2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22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22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22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22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2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2.9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22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22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22.9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22.9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2.9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2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2.9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2.9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2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2.9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2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2.9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2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2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2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2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2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2.9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2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2.9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2.9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2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2.9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2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2.9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2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2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2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2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2.9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2.9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2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2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2.9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2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2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2.9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2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2.9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</sheetData>
  <mergeCells count="36">
    <mergeCell ref="A52:L54"/>
    <mergeCell ref="A41:D43"/>
    <mergeCell ref="E41:L43"/>
    <mergeCell ref="A45:D46"/>
    <mergeCell ref="E45:L46"/>
    <mergeCell ref="A48:D49"/>
    <mergeCell ref="E48:L49"/>
    <mergeCell ref="A29:D31"/>
    <mergeCell ref="E29:L31"/>
    <mergeCell ref="A33:D35"/>
    <mergeCell ref="E33:L35"/>
    <mergeCell ref="A37:D39"/>
    <mergeCell ref="E37:L39"/>
    <mergeCell ref="A21:D22"/>
    <mergeCell ref="E21:L22"/>
    <mergeCell ref="A23:D24"/>
    <mergeCell ref="E23:L24"/>
    <mergeCell ref="A26:L27"/>
    <mergeCell ref="A14:D15"/>
    <mergeCell ref="E14:L15"/>
    <mergeCell ref="A17:D18"/>
    <mergeCell ref="E17:L18"/>
    <mergeCell ref="A19:D20"/>
    <mergeCell ref="E19:L20"/>
    <mergeCell ref="A8:D9"/>
    <mergeCell ref="E8:L9"/>
    <mergeCell ref="A10:D11"/>
    <mergeCell ref="E10:L11"/>
    <mergeCell ref="A12:D13"/>
    <mergeCell ref="E12:L13"/>
    <mergeCell ref="A1:L2"/>
    <mergeCell ref="A3:L3"/>
    <mergeCell ref="A4:C4"/>
    <mergeCell ref="D4:F4"/>
    <mergeCell ref="A6:D7"/>
    <mergeCell ref="E6:L7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245"/>
  <sheetViews>
    <sheetView showGridLines="0" topLeftCell="A112" workbookViewId="0">
      <selection activeCell="V10" sqref="V10"/>
    </sheetView>
  </sheetViews>
  <sheetFormatPr defaultRowHeight="13.8"/>
  <cols>
    <col min="1" max="1" width="12" customWidth="1"/>
    <col min="2" max="2" width="25" customWidth="1"/>
    <col min="3" max="3" width="44" customWidth="1"/>
    <col min="4" max="4" width="36" customWidth="1"/>
    <col min="5" max="5" width="15" customWidth="1"/>
    <col min="6" max="6" width="13" customWidth="1"/>
    <col min="7" max="7" width="33" customWidth="1"/>
    <col min="8" max="8" width="42" customWidth="1"/>
    <col min="9" max="10" width="27" customWidth="1"/>
    <col min="11" max="11" width="26" customWidth="1"/>
    <col min="12" max="12" width="31" customWidth="1"/>
    <col min="13" max="13" width="40" hidden="1" customWidth="1"/>
    <col min="16" max="16" width="28" customWidth="1"/>
    <col min="17" max="17" width="41.796875" customWidth="1"/>
    <col min="19" max="19" width="17.8984375" customWidth="1"/>
    <col min="22" max="22" width="17.3984375" customWidth="1"/>
  </cols>
  <sheetData>
    <row r="1" spans="1:24" ht="25.95" customHeight="1">
      <c r="A1" s="3" t="s">
        <v>906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P1" s="93" t="s">
        <v>907</v>
      </c>
      <c r="Q1" s="93" t="s">
        <v>908</v>
      </c>
      <c r="S1" s="96" t="s">
        <v>909</v>
      </c>
      <c r="T1" s="96" t="s">
        <v>788</v>
      </c>
      <c r="U1" s="96"/>
      <c r="V1" s="96" t="s">
        <v>910</v>
      </c>
      <c r="W1" s="96" t="s">
        <v>911</v>
      </c>
      <c r="X1" s="96"/>
    </row>
    <row r="2" spans="1:24" ht="2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P2" s="56" t="s">
        <v>912</v>
      </c>
      <c r="Q2" s="56">
        <f>COUNTA(Checklist!$A$8:$A$237)</f>
        <v>230</v>
      </c>
      <c r="S2" s="96" t="s">
        <v>913</v>
      </c>
      <c r="T2" s="96">
        <f>Q3</f>
        <v>0</v>
      </c>
      <c r="U2" s="96"/>
      <c r="V2" s="96" t="s">
        <v>914</v>
      </c>
      <c r="W2" s="96">
        <f>Q10</f>
        <v>0</v>
      </c>
      <c r="X2" s="96"/>
    </row>
    <row r="3" spans="1:24" ht="31.95" customHeight="1">
      <c r="A3" s="4" t="s">
        <v>915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P3" s="56" t="s">
        <v>916</v>
      </c>
      <c r="Q3" s="56">
        <f>COUNTIF(Checklist!$L$8:$L$237,"C")+COUNTIF(Checklist!$L$8:$L$237,"C dopo riesame")</f>
        <v>0</v>
      </c>
      <c r="S3" s="96" t="s">
        <v>16</v>
      </c>
      <c r="T3" s="96">
        <f>Q4</f>
        <v>0</v>
      </c>
      <c r="U3" s="96"/>
      <c r="V3" s="96" t="s">
        <v>917</v>
      </c>
      <c r="W3" s="96">
        <f>Q11</f>
        <v>0</v>
      </c>
      <c r="X3" s="96"/>
    </row>
    <row r="4" spans="1:24" ht="22.95" hidden="1" customHeight="1">
      <c r="A4" s="5" t="str">
        <f>IFERROR(HYPERLINK("#'Dashboard'!A1","◀ DASHBOARD"),"◀ DASHBOARD")</f>
        <v>◀ DASHBOARD</v>
      </c>
      <c r="B4" s="5"/>
      <c r="C4" s="5"/>
      <c r="D4" s="5" t="str">
        <f>IFERROR(HYPERLINK("#'Guida'!A1","GUIDA / LEGENDA"),"GUIDA / LEGENDA")</f>
        <v>GUIDA / LEGENDA</v>
      </c>
      <c r="E4" s="5"/>
      <c r="F4" s="5"/>
      <c r="G4" s="1"/>
      <c r="H4" s="1"/>
      <c r="I4" s="1"/>
      <c r="J4" s="1"/>
      <c r="K4" s="1"/>
      <c r="L4" s="1"/>
      <c r="M4" s="1"/>
      <c r="P4" s="56" t="s">
        <v>918</v>
      </c>
      <c r="Q4" s="56">
        <f>COUNTIF(Checklist!$L$8:$L$237,"NC")</f>
        <v>0</v>
      </c>
      <c r="S4" t="s">
        <v>17</v>
      </c>
      <c r="T4">
        <f>Q5</f>
        <v>0</v>
      </c>
      <c r="V4" t="s">
        <v>919</v>
      </c>
      <c r="W4">
        <f>Q13</f>
        <v>20</v>
      </c>
    </row>
    <row r="5" spans="1:24" ht="22.95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P5" s="56" t="s">
        <v>920</v>
      </c>
      <c r="Q5" s="56">
        <f>COUNTIF(Checklist!$L$8:$L$237,"NV")</f>
        <v>0</v>
      </c>
      <c r="S5" t="s">
        <v>19</v>
      </c>
      <c r="T5">
        <f>Q6</f>
        <v>0</v>
      </c>
      <c r="V5" t="s">
        <v>921</v>
      </c>
      <c r="W5">
        <f>Q9</f>
        <v>0</v>
      </c>
    </row>
    <row r="6" spans="1:24" ht="22.9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P6" s="56" t="s">
        <v>922</v>
      </c>
      <c r="Q6" s="56">
        <f>COUNTIF(Checklist!$L$8:$L$237,"NA")</f>
        <v>0</v>
      </c>
      <c r="S6" t="s">
        <v>923</v>
      </c>
      <c r="T6">
        <f>Q7</f>
        <v>230</v>
      </c>
    </row>
    <row r="7" spans="1:24" ht="36" customHeight="1">
      <c r="A7" s="92" t="s">
        <v>201</v>
      </c>
      <c r="B7" s="92" t="s">
        <v>13</v>
      </c>
      <c r="C7" s="92" t="s">
        <v>924</v>
      </c>
      <c r="D7" s="92" t="s">
        <v>925</v>
      </c>
      <c r="E7" s="92" t="s">
        <v>926</v>
      </c>
      <c r="F7" s="92" t="s">
        <v>927</v>
      </c>
      <c r="G7" s="92" t="s">
        <v>928</v>
      </c>
      <c r="H7" s="92" t="s">
        <v>929</v>
      </c>
      <c r="I7" s="92" t="s">
        <v>930</v>
      </c>
      <c r="J7" s="92" t="s">
        <v>931</v>
      </c>
      <c r="K7" s="92" t="s">
        <v>932</v>
      </c>
      <c r="L7" s="92" t="s">
        <v>933</v>
      </c>
      <c r="M7" s="91" t="s">
        <v>934</v>
      </c>
      <c r="P7" s="56" t="s">
        <v>935</v>
      </c>
      <c r="Q7" s="56">
        <f>Q2-SUM(Q3:Q6)</f>
        <v>230</v>
      </c>
    </row>
    <row r="8" spans="1:24" ht="79.95" customHeight="1">
      <c r="A8" s="31" t="s">
        <v>214</v>
      </c>
      <c r="B8" s="31" t="s">
        <v>22</v>
      </c>
      <c r="C8" s="31" t="s">
        <v>215</v>
      </c>
      <c r="D8" s="31" t="s">
        <v>936</v>
      </c>
      <c r="E8" s="31" t="s">
        <v>216</v>
      </c>
      <c r="F8" s="31">
        <v>0</v>
      </c>
      <c r="G8" s="31" t="s">
        <v>937</v>
      </c>
      <c r="H8" s="31" t="s">
        <v>938</v>
      </c>
      <c r="I8" s="31" t="s">
        <v>939</v>
      </c>
      <c r="J8" s="31" t="s">
        <v>940</v>
      </c>
      <c r="K8" s="31" t="s">
        <v>941</v>
      </c>
      <c r="L8" s="31" t="s">
        <v>217</v>
      </c>
      <c r="M8" s="68" t="s">
        <v>942</v>
      </c>
      <c r="P8" s="56" t="s">
        <v>943</v>
      </c>
      <c r="Q8" s="56">
        <f>COUNTIF(Checklist!$I$8:$I$237,"NC")</f>
        <v>0</v>
      </c>
    </row>
    <row r="9" spans="1:24" ht="79.95" customHeight="1">
      <c r="A9" s="31" t="s">
        <v>218</v>
      </c>
      <c r="B9" s="31" t="s">
        <v>22</v>
      </c>
      <c r="C9" s="31" t="s">
        <v>219</v>
      </c>
      <c r="D9" s="31" t="s">
        <v>936</v>
      </c>
      <c r="E9" s="31" t="s">
        <v>216</v>
      </c>
      <c r="F9" s="31">
        <v>0</v>
      </c>
      <c r="G9" s="31" t="s">
        <v>937</v>
      </c>
      <c r="H9" s="31" t="s">
        <v>938</v>
      </c>
      <c r="I9" s="31" t="s">
        <v>939</v>
      </c>
      <c r="J9" s="31" t="s">
        <v>940</v>
      </c>
      <c r="K9" s="31" t="s">
        <v>941</v>
      </c>
      <c r="L9" s="31" t="s">
        <v>217</v>
      </c>
      <c r="M9" s="68" t="s">
        <v>942</v>
      </c>
      <c r="P9" s="56" t="s">
        <v>921</v>
      </c>
      <c r="Q9" s="56">
        <f>COUNTIFS(Checklist!$D$8:$D$237,"Sicurezza",Checklist!$E$8:$E$237,"NC",Checklist!$L$8:$L$237,"&lt;&gt;C dopo riesame")+COUNTIFS(Checklist!$D$8:$D$237,"Sicurezza",Checklist!$E$8:$E$237,"NV",Checklist!$L$8:$L$237,"&lt;&gt;C dopo riesame")</f>
        <v>0</v>
      </c>
    </row>
    <row r="10" spans="1:24" ht="79.95" customHeight="1">
      <c r="A10" s="31" t="s">
        <v>220</v>
      </c>
      <c r="B10" s="31" t="s">
        <v>22</v>
      </c>
      <c r="C10" s="31" t="s">
        <v>221</v>
      </c>
      <c r="D10" s="31" t="s">
        <v>936</v>
      </c>
      <c r="E10" s="31" t="s">
        <v>216</v>
      </c>
      <c r="F10" s="31">
        <v>0</v>
      </c>
      <c r="G10" s="31" t="s">
        <v>937</v>
      </c>
      <c r="H10" s="31" t="s">
        <v>938</v>
      </c>
      <c r="I10" s="31" t="s">
        <v>939</v>
      </c>
      <c r="J10" s="31" t="s">
        <v>940</v>
      </c>
      <c r="K10" s="31" t="s">
        <v>941</v>
      </c>
      <c r="L10" s="31" t="s">
        <v>217</v>
      </c>
      <c r="M10" s="68" t="s">
        <v>942</v>
      </c>
      <c r="P10" s="56" t="s">
        <v>944</v>
      </c>
      <c r="Q10" s="56">
        <f>COUNTIF(Azioni!$O$8:$O$237,"CHIUSA VERIFICATA")</f>
        <v>0</v>
      </c>
    </row>
    <row r="11" spans="1:24" ht="79.95" customHeight="1">
      <c r="A11" s="31" t="s">
        <v>222</v>
      </c>
      <c r="B11" s="31" t="s">
        <v>22</v>
      </c>
      <c r="C11" s="31" t="s">
        <v>223</v>
      </c>
      <c r="D11" s="31" t="s">
        <v>936</v>
      </c>
      <c r="E11" s="31" t="s">
        <v>216</v>
      </c>
      <c r="F11" s="31">
        <v>1</v>
      </c>
      <c r="G11" s="31" t="s">
        <v>945</v>
      </c>
      <c r="H11" s="31" t="s">
        <v>938</v>
      </c>
      <c r="I11" s="31" t="s">
        <v>939</v>
      </c>
      <c r="J11" s="31" t="s">
        <v>940</v>
      </c>
      <c r="K11" s="31" t="s">
        <v>941</v>
      </c>
      <c r="L11" s="31" t="s">
        <v>217</v>
      </c>
      <c r="M11" s="68" t="s">
        <v>942</v>
      </c>
      <c r="P11" s="56" t="s">
        <v>917</v>
      </c>
      <c r="Q11" s="56">
        <f>COUNTIF(Azioni!$P$8:$P$237,"SCADUTA")+COUNTIF(Azioni!$P$8:$P$237,"SCADENZA OGGI")</f>
        <v>0</v>
      </c>
    </row>
    <row r="12" spans="1:24" ht="79.95" customHeight="1">
      <c r="A12" s="31" t="s">
        <v>224</v>
      </c>
      <c r="B12" s="31" t="s">
        <v>22</v>
      </c>
      <c r="C12" s="31" t="s">
        <v>225</v>
      </c>
      <c r="D12" s="31" t="s">
        <v>936</v>
      </c>
      <c r="E12" s="31" t="s">
        <v>216</v>
      </c>
      <c r="F12" s="31">
        <v>0</v>
      </c>
      <c r="G12" s="31" t="s">
        <v>937</v>
      </c>
      <c r="H12" s="31" t="s">
        <v>938</v>
      </c>
      <c r="I12" s="31" t="s">
        <v>939</v>
      </c>
      <c r="J12" s="31" t="s">
        <v>940</v>
      </c>
      <c r="K12" s="31" t="s">
        <v>941</v>
      </c>
      <c r="L12" s="31" t="s">
        <v>217</v>
      </c>
      <c r="M12" s="68" t="s">
        <v>942</v>
      </c>
      <c r="P12" s="56" t="s">
        <v>946</v>
      </c>
      <c r="Q12" s="56">
        <f>COUNTIF(Scadenze!$L$8:$L$27,"SCADUTA")+COUNTIF(Scadenze!$L$8:$L$27,"SCADENZA OGGI / ORE")+COUNTIF(Scadenze!$L$8:$L$27,"ESCLUSIONE NON AMMESSA")</f>
        <v>0</v>
      </c>
    </row>
    <row r="13" spans="1:24" ht="79.95" customHeight="1">
      <c r="A13" s="31" t="s">
        <v>226</v>
      </c>
      <c r="B13" s="31" t="s">
        <v>22</v>
      </c>
      <c r="C13" s="31" t="s">
        <v>227</v>
      </c>
      <c r="D13" s="31" t="s">
        <v>936</v>
      </c>
      <c r="E13" s="31" t="s">
        <v>216</v>
      </c>
      <c r="F13" s="31">
        <v>0</v>
      </c>
      <c r="G13" s="31" t="s">
        <v>937</v>
      </c>
      <c r="H13" s="31" t="s">
        <v>938</v>
      </c>
      <c r="I13" s="31" t="s">
        <v>939</v>
      </c>
      <c r="J13" s="31" t="s">
        <v>940</v>
      </c>
      <c r="K13" s="31" t="s">
        <v>947</v>
      </c>
      <c r="L13" s="31" t="s">
        <v>228</v>
      </c>
      <c r="M13" s="68" t="s">
        <v>942</v>
      </c>
      <c r="P13" s="56" t="s">
        <v>919</v>
      </c>
      <c r="Q13" s="56">
        <f>COUNTA(Scadenze!$A$8:$A$27)-COUNTIF(Scadenze!$L$8:$L$27,"NEI TERMINI")-COUNTIF(Scadenze!$L$8:$L$27,"NON APPLICABILE")-COUNTIF(Scadenze!$L$8:$L$27,"IN SCADENZA")-COUNTIF(Scadenze!$L$8:$L$27,"PREAVVISO")-Q12</f>
        <v>20</v>
      </c>
    </row>
    <row r="14" spans="1:24" ht="79.95" customHeight="1">
      <c r="A14" s="31" t="s">
        <v>229</v>
      </c>
      <c r="B14" s="31" t="s">
        <v>22</v>
      </c>
      <c r="C14" s="31" t="s">
        <v>230</v>
      </c>
      <c r="D14" s="31" t="s">
        <v>936</v>
      </c>
      <c r="E14" s="31" t="s">
        <v>216</v>
      </c>
      <c r="F14" s="31">
        <v>0</v>
      </c>
      <c r="G14" s="31" t="s">
        <v>937</v>
      </c>
      <c r="H14" s="31" t="s">
        <v>938</v>
      </c>
      <c r="I14" s="31" t="s">
        <v>939</v>
      </c>
      <c r="J14" s="31" t="s">
        <v>940</v>
      </c>
      <c r="K14" s="31" t="s">
        <v>947</v>
      </c>
      <c r="L14" s="31" t="s">
        <v>231</v>
      </c>
      <c r="M14" s="68" t="s">
        <v>942</v>
      </c>
      <c r="P14" s="56" t="s">
        <v>948</v>
      </c>
      <c r="Q14" s="94">
        <f>IF(Q2=0,0,(Q3+Q4+Q6)/Q2)</f>
        <v>0</v>
      </c>
    </row>
    <row r="15" spans="1:24" ht="79.95" customHeight="1">
      <c r="A15" s="31" t="s">
        <v>232</v>
      </c>
      <c r="B15" s="31" t="s">
        <v>24</v>
      </c>
      <c r="C15" s="31" t="s">
        <v>233</v>
      </c>
      <c r="D15" s="31" t="s">
        <v>949</v>
      </c>
      <c r="E15" s="31" t="s">
        <v>234</v>
      </c>
      <c r="F15" s="31">
        <v>1</v>
      </c>
      <c r="G15" s="31" t="s">
        <v>945</v>
      </c>
      <c r="H15" s="31" t="s">
        <v>950</v>
      </c>
      <c r="I15" s="31" t="s">
        <v>951</v>
      </c>
      <c r="J15" s="31" t="s">
        <v>952</v>
      </c>
      <c r="K15" s="31" t="s">
        <v>947</v>
      </c>
      <c r="L15" s="31" t="s">
        <v>235</v>
      </c>
      <c r="M15" s="68" t="s">
        <v>942</v>
      </c>
      <c r="P15" s="56" t="s">
        <v>953</v>
      </c>
      <c r="Q15" s="94">
        <f>IF(Q2-Q6&lt;=0,0,Q3/(Q2-Q6))</f>
        <v>0</v>
      </c>
    </row>
    <row r="16" spans="1:24" ht="79.95" customHeight="1">
      <c r="A16" s="31" t="s">
        <v>236</v>
      </c>
      <c r="B16" s="31" t="s">
        <v>24</v>
      </c>
      <c r="C16" s="31" t="s">
        <v>237</v>
      </c>
      <c r="D16" s="31" t="s">
        <v>949</v>
      </c>
      <c r="E16" s="31" t="s">
        <v>234</v>
      </c>
      <c r="F16" s="31">
        <v>1</v>
      </c>
      <c r="G16" s="31" t="s">
        <v>945</v>
      </c>
      <c r="H16" s="31" t="s">
        <v>950</v>
      </c>
      <c r="I16" s="31" t="s">
        <v>951</v>
      </c>
      <c r="J16" s="31" t="s">
        <v>952</v>
      </c>
      <c r="K16" s="31" t="s">
        <v>947</v>
      </c>
      <c r="L16" s="31" t="s">
        <v>238</v>
      </c>
      <c r="M16" s="68" t="s">
        <v>942</v>
      </c>
      <c r="P16" s="56" t="s">
        <v>954</v>
      </c>
      <c r="Q16" s="56">
        <f>IF(Anagrafica!$C7="",1,0)+IF(Anagrafica!$C8="",1,0)+IF(Anagrafica!$C9="",1,0)+IF(Anagrafica!$C10="",1,0)+IF(Anagrafica!$C11="",1,0)+IF(Anagrafica!$C12="",1,0)+IF(Anagrafica!$C13="",1,0)+IF(Anagrafica!$C14="",1,0)+IF(Anagrafica!$C15="",1,0)+IF(Anagrafica!$C16="",1,0)+IF(Anagrafica!$C20="",1,0)+IF(Anagrafica!$C21="",1,0)+IF(Anagrafica!$C22="",1,0)+IF(Anagrafica!$K22="",1,0)+COUNTIF(Anagrafica!$K$16:$K$20,"Da definire")+IF(Anagrafica!$K$21="Si",0,1)+IF(NOT(ISNUMBER(Anagrafica!$C$9)),1,IF(Anagrafica!$C$9&gt;Anagrafica!$K$8,1,0))+IF(AND(Anagrafica!$K$7&lt;&gt;"",OR(NOT(ISNUMBER(Anagrafica!$K$7)),Anagrafica!$K$7&lt;=0)),1,0)</f>
        <v>19</v>
      </c>
    </row>
    <row r="17" spans="1:17" ht="79.95" customHeight="1">
      <c r="A17" s="31" t="s">
        <v>239</v>
      </c>
      <c r="B17" s="31" t="s">
        <v>24</v>
      </c>
      <c r="C17" s="31" t="s">
        <v>240</v>
      </c>
      <c r="D17" s="31" t="s">
        <v>949</v>
      </c>
      <c r="E17" s="31" t="s">
        <v>234</v>
      </c>
      <c r="F17" s="31">
        <v>1</v>
      </c>
      <c r="G17" s="31" t="s">
        <v>945</v>
      </c>
      <c r="H17" s="31" t="s">
        <v>950</v>
      </c>
      <c r="I17" s="31" t="s">
        <v>951</v>
      </c>
      <c r="J17" s="31" t="s">
        <v>952</v>
      </c>
      <c r="K17" s="31" t="s">
        <v>947</v>
      </c>
      <c r="L17" s="31" t="s">
        <v>235</v>
      </c>
      <c r="M17" s="68" t="s">
        <v>942</v>
      </c>
      <c r="P17" s="56" t="s">
        <v>955</v>
      </c>
      <c r="Q17" s="56">
        <f>IF(COUNTIF(Operatori!$C$8:$C$27,"Si")=0,1,0)+COUNTIFS(Operatori!$C$8:$C$27,"Si",Operatori!$O$8:$O$27,"&lt;&gt;REQUISITI DOCUMENTATI",Operatori!$O$8:$O$27,"&lt;&gt;REQUISITI IN SCADENZA")</f>
        <v>1</v>
      </c>
    </row>
    <row r="18" spans="1:17" ht="79.95" customHeight="1">
      <c r="A18" s="31" t="s">
        <v>241</v>
      </c>
      <c r="B18" s="31" t="s">
        <v>24</v>
      </c>
      <c r="C18" s="31" t="s">
        <v>242</v>
      </c>
      <c r="D18" s="31" t="s">
        <v>949</v>
      </c>
      <c r="E18" s="31" t="s">
        <v>234</v>
      </c>
      <c r="F18" s="31">
        <v>1</v>
      </c>
      <c r="G18" s="31" t="s">
        <v>945</v>
      </c>
      <c r="H18" s="31" t="s">
        <v>950</v>
      </c>
      <c r="I18" s="31" t="s">
        <v>951</v>
      </c>
      <c r="J18" s="31" t="s">
        <v>952</v>
      </c>
      <c r="K18" s="31" t="s">
        <v>947</v>
      </c>
      <c r="L18" s="31" t="s">
        <v>243</v>
      </c>
      <c r="M18" s="68" t="s">
        <v>942</v>
      </c>
      <c r="P18" s="56" t="s">
        <v>956</v>
      </c>
      <c r="Q18" s="56">
        <f>IF(COUNTIF(Accessori!$D$8:$D$27,"Si")=0,1,0)+COUNTIFS(Accessori!$D$8:$D$27,"Si",Accessori!$M$8:$M$27,"&lt;&gt;DATI DOCUMENTATI")</f>
        <v>1</v>
      </c>
    </row>
    <row r="19" spans="1:17" ht="79.95" customHeight="1">
      <c r="A19" s="31" t="s">
        <v>244</v>
      </c>
      <c r="B19" s="31" t="s">
        <v>24</v>
      </c>
      <c r="C19" s="31" t="s">
        <v>245</v>
      </c>
      <c r="D19" s="31" t="s">
        <v>957</v>
      </c>
      <c r="E19" s="31" t="s">
        <v>234</v>
      </c>
      <c r="F19" s="31">
        <v>1</v>
      </c>
      <c r="G19" s="31" t="s">
        <v>945</v>
      </c>
      <c r="H19" s="31" t="s">
        <v>950</v>
      </c>
      <c r="I19" s="31" t="s">
        <v>951</v>
      </c>
      <c r="J19" s="31" t="s">
        <v>952</v>
      </c>
      <c r="K19" s="31" t="s">
        <v>958</v>
      </c>
      <c r="L19" s="31" t="s">
        <v>246</v>
      </c>
      <c r="M19" s="68" t="s">
        <v>942</v>
      </c>
      <c r="P19" s="56" t="s">
        <v>959</v>
      </c>
      <c r="Q19" s="56" t="str">
        <f>IF(OR(Q9&gt;0,Q12&gt;0),"STOP | CRITICITÀ DA GESTIRE",IF(Q16&gt;0,"DA CONFIGURARE | VERIFICA NON CONCLUSA",IF(OR(Q5&gt;0,Q7&gt;0,Q13&gt;0,Q17&gt;0,Q18&gt;0),"VERIFICA INCOMPLETA",IF(Q4&gt;0,"RILIEVI APERTI | VALUTAZIONE NECESSARIA","NESSUN RILIEVO REGISTRATO | VALIDARE"))))</f>
        <v>DA CONFIGURARE | VERIFICA NON CONCLUSA</v>
      </c>
    </row>
    <row r="20" spans="1:17" ht="79.95" customHeight="1">
      <c r="A20" s="31" t="s">
        <v>247</v>
      </c>
      <c r="B20" s="31" t="s">
        <v>24</v>
      </c>
      <c r="C20" s="31" t="s">
        <v>248</v>
      </c>
      <c r="D20" s="31" t="s">
        <v>957</v>
      </c>
      <c r="E20" s="31" t="s">
        <v>234</v>
      </c>
      <c r="F20" s="31">
        <v>1</v>
      </c>
      <c r="G20" s="31" t="s">
        <v>945</v>
      </c>
      <c r="H20" s="31" t="s">
        <v>950</v>
      </c>
      <c r="I20" s="31" t="s">
        <v>951</v>
      </c>
      <c r="J20" s="31" t="s">
        <v>952</v>
      </c>
      <c r="K20" s="31" t="s">
        <v>958</v>
      </c>
      <c r="L20" s="31" t="s">
        <v>246</v>
      </c>
      <c r="M20" s="68" t="s">
        <v>942</v>
      </c>
      <c r="P20" s="56" t="s">
        <v>960</v>
      </c>
      <c r="Q20" s="56">
        <f>COUNTIF(Checklist!$L$8:$L$237,"C dopo riesame")</f>
        <v>0</v>
      </c>
    </row>
    <row r="21" spans="1:17" ht="79.95" customHeight="1">
      <c r="A21" s="31" t="s">
        <v>249</v>
      </c>
      <c r="B21" s="31" t="s">
        <v>24</v>
      </c>
      <c r="C21" s="31" t="s">
        <v>250</v>
      </c>
      <c r="D21" s="31" t="s">
        <v>957</v>
      </c>
      <c r="E21" s="31" t="s">
        <v>234</v>
      </c>
      <c r="F21" s="31">
        <v>1</v>
      </c>
      <c r="G21" s="31" t="s">
        <v>945</v>
      </c>
      <c r="H21" s="31" t="s">
        <v>950</v>
      </c>
      <c r="I21" s="31" t="s">
        <v>951</v>
      </c>
      <c r="J21" s="31" t="s">
        <v>952</v>
      </c>
      <c r="K21" s="31" t="s">
        <v>958</v>
      </c>
      <c r="L21" s="31" t="s">
        <v>246</v>
      </c>
      <c r="M21" s="68" t="s">
        <v>942</v>
      </c>
      <c r="P21" s="56" t="s">
        <v>961</v>
      </c>
      <c r="Q21" s="56">
        <f>COUNTIF(Checklist!$L$8:$L$237,"C")</f>
        <v>0</v>
      </c>
    </row>
    <row r="22" spans="1:17" ht="79.95" customHeight="1">
      <c r="A22" s="31" t="s">
        <v>251</v>
      </c>
      <c r="B22" s="31" t="s">
        <v>24</v>
      </c>
      <c r="C22" s="31" t="s">
        <v>252</v>
      </c>
      <c r="D22" s="31" t="s">
        <v>957</v>
      </c>
      <c r="E22" s="31" t="s">
        <v>234</v>
      </c>
      <c r="F22" s="31">
        <v>1</v>
      </c>
      <c r="G22" s="31" t="s">
        <v>945</v>
      </c>
      <c r="H22" s="31" t="s">
        <v>950</v>
      </c>
      <c r="I22" s="31" t="s">
        <v>951</v>
      </c>
      <c r="J22" s="31" t="s">
        <v>952</v>
      </c>
      <c r="K22" s="31" t="s">
        <v>958</v>
      </c>
      <c r="L22" s="31" t="s">
        <v>246</v>
      </c>
      <c r="M22" s="68" t="s">
        <v>942</v>
      </c>
      <c r="P22" s="56" t="s">
        <v>962</v>
      </c>
      <c r="Q22" s="95">
        <f ca="1">Anagrafica!$K$8</f>
        <v>46286</v>
      </c>
    </row>
    <row r="23" spans="1:17" ht="79.95" customHeight="1">
      <c r="A23" s="31" t="s">
        <v>253</v>
      </c>
      <c r="B23" s="31" t="s">
        <v>24</v>
      </c>
      <c r="C23" s="31" t="s">
        <v>254</v>
      </c>
      <c r="D23" s="31" t="s">
        <v>957</v>
      </c>
      <c r="E23" s="31" t="s">
        <v>234</v>
      </c>
      <c r="F23" s="31">
        <v>1</v>
      </c>
      <c r="G23" s="31" t="s">
        <v>945</v>
      </c>
      <c r="H23" s="31" t="s">
        <v>950</v>
      </c>
      <c r="I23" s="31" t="s">
        <v>951</v>
      </c>
      <c r="J23" s="31" t="s">
        <v>952</v>
      </c>
      <c r="K23" s="31" t="s">
        <v>958</v>
      </c>
      <c r="L23" s="31" t="s">
        <v>246</v>
      </c>
      <c r="M23" s="68" t="s">
        <v>942</v>
      </c>
    </row>
    <row r="24" spans="1:17" ht="79.95" customHeight="1">
      <c r="A24" s="31" t="s">
        <v>255</v>
      </c>
      <c r="B24" s="31" t="s">
        <v>24</v>
      </c>
      <c r="C24" s="31" t="s">
        <v>256</v>
      </c>
      <c r="D24" s="31" t="s">
        <v>957</v>
      </c>
      <c r="E24" s="31" t="s">
        <v>234</v>
      </c>
      <c r="F24" s="31">
        <v>1</v>
      </c>
      <c r="G24" s="31" t="s">
        <v>945</v>
      </c>
      <c r="H24" s="31" t="s">
        <v>950</v>
      </c>
      <c r="I24" s="31" t="s">
        <v>951</v>
      </c>
      <c r="J24" s="31" t="s">
        <v>952</v>
      </c>
      <c r="K24" s="31" t="s">
        <v>958</v>
      </c>
      <c r="L24" s="31" t="s">
        <v>246</v>
      </c>
      <c r="M24" s="68" t="s">
        <v>942</v>
      </c>
    </row>
    <row r="25" spans="1:17" ht="79.95" customHeight="1">
      <c r="A25" s="31" t="s">
        <v>257</v>
      </c>
      <c r="B25" s="31" t="s">
        <v>24</v>
      </c>
      <c r="C25" s="31" t="s">
        <v>258</v>
      </c>
      <c r="D25" s="31" t="s">
        <v>957</v>
      </c>
      <c r="E25" s="31" t="s">
        <v>234</v>
      </c>
      <c r="F25" s="31">
        <v>1</v>
      </c>
      <c r="G25" s="31" t="s">
        <v>945</v>
      </c>
      <c r="H25" s="31" t="s">
        <v>950</v>
      </c>
      <c r="I25" s="31" t="s">
        <v>951</v>
      </c>
      <c r="J25" s="31" t="s">
        <v>952</v>
      </c>
      <c r="K25" s="31" t="s">
        <v>958</v>
      </c>
      <c r="L25" s="31" t="s">
        <v>246</v>
      </c>
      <c r="M25" s="68" t="s">
        <v>942</v>
      </c>
    </row>
    <row r="26" spans="1:17" ht="79.95" customHeight="1">
      <c r="A26" s="31" t="s">
        <v>259</v>
      </c>
      <c r="B26" s="31" t="s">
        <v>24</v>
      </c>
      <c r="C26" s="31" t="s">
        <v>260</v>
      </c>
      <c r="D26" s="31" t="s">
        <v>957</v>
      </c>
      <c r="E26" s="31" t="s">
        <v>234</v>
      </c>
      <c r="F26" s="31">
        <v>1</v>
      </c>
      <c r="G26" s="31" t="s">
        <v>945</v>
      </c>
      <c r="H26" s="31" t="s">
        <v>950</v>
      </c>
      <c r="I26" s="31" t="s">
        <v>951</v>
      </c>
      <c r="J26" s="31" t="s">
        <v>952</v>
      </c>
      <c r="K26" s="31" t="s">
        <v>958</v>
      </c>
      <c r="L26" s="31" t="s">
        <v>246</v>
      </c>
      <c r="M26" s="68" t="s">
        <v>942</v>
      </c>
    </row>
    <row r="27" spans="1:17" ht="79.95" customHeight="1">
      <c r="A27" s="31" t="s">
        <v>261</v>
      </c>
      <c r="B27" s="31" t="s">
        <v>24</v>
      </c>
      <c r="C27" s="31" t="s">
        <v>262</v>
      </c>
      <c r="D27" s="31" t="s">
        <v>957</v>
      </c>
      <c r="E27" s="31" t="s">
        <v>234</v>
      </c>
      <c r="F27" s="31">
        <v>1</v>
      </c>
      <c r="G27" s="31" t="s">
        <v>945</v>
      </c>
      <c r="H27" s="31" t="s">
        <v>950</v>
      </c>
      <c r="I27" s="31" t="s">
        <v>951</v>
      </c>
      <c r="J27" s="31" t="s">
        <v>952</v>
      </c>
      <c r="K27" s="31" t="s">
        <v>958</v>
      </c>
      <c r="L27" s="31" t="s">
        <v>246</v>
      </c>
      <c r="M27" s="68" t="s">
        <v>942</v>
      </c>
    </row>
    <row r="28" spans="1:17" ht="79.95" customHeight="1">
      <c r="A28" s="31" t="s">
        <v>263</v>
      </c>
      <c r="B28" s="31" t="s">
        <v>24</v>
      </c>
      <c r="C28" s="31" t="s">
        <v>264</v>
      </c>
      <c r="D28" s="31" t="s">
        <v>957</v>
      </c>
      <c r="E28" s="31" t="s">
        <v>234</v>
      </c>
      <c r="F28" s="31">
        <v>1</v>
      </c>
      <c r="G28" s="31" t="s">
        <v>945</v>
      </c>
      <c r="H28" s="31" t="s">
        <v>950</v>
      </c>
      <c r="I28" s="31" t="s">
        <v>951</v>
      </c>
      <c r="J28" s="31" t="s">
        <v>952</v>
      </c>
      <c r="K28" s="31" t="s">
        <v>958</v>
      </c>
      <c r="L28" s="31" t="s">
        <v>246</v>
      </c>
      <c r="M28" s="68" t="s">
        <v>942</v>
      </c>
    </row>
    <row r="29" spans="1:17" ht="79.95" customHeight="1">
      <c r="A29" s="31" t="s">
        <v>265</v>
      </c>
      <c r="B29" s="31" t="s">
        <v>24</v>
      </c>
      <c r="C29" s="31" t="s">
        <v>266</v>
      </c>
      <c r="D29" s="31" t="s">
        <v>957</v>
      </c>
      <c r="E29" s="31" t="s">
        <v>234</v>
      </c>
      <c r="F29" s="31">
        <v>1</v>
      </c>
      <c r="G29" s="31" t="s">
        <v>945</v>
      </c>
      <c r="H29" s="31" t="s">
        <v>950</v>
      </c>
      <c r="I29" s="31" t="s">
        <v>951</v>
      </c>
      <c r="J29" s="31" t="s">
        <v>952</v>
      </c>
      <c r="K29" s="31" t="s">
        <v>958</v>
      </c>
      <c r="L29" s="31" t="s">
        <v>246</v>
      </c>
      <c r="M29" s="68" t="s">
        <v>942</v>
      </c>
    </row>
    <row r="30" spans="1:17" ht="79.95" customHeight="1">
      <c r="A30" s="31" t="s">
        <v>267</v>
      </c>
      <c r="B30" s="31" t="s">
        <v>24</v>
      </c>
      <c r="C30" s="31" t="s">
        <v>268</v>
      </c>
      <c r="D30" s="31" t="s">
        <v>957</v>
      </c>
      <c r="E30" s="31" t="s">
        <v>234</v>
      </c>
      <c r="F30" s="31">
        <v>1</v>
      </c>
      <c r="G30" s="31" t="s">
        <v>945</v>
      </c>
      <c r="H30" s="31" t="s">
        <v>950</v>
      </c>
      <c r="I30" s="31" t="s">
        <v>951</v>
      </c>
      <c r="J30" s="31" t="s">
        <v>952</v>
      </c>
      <c r="K30" s="31" t="s">
        <v>958</v>
      </c>
      <c r="L30" s="31" t="s">
        <v>246</v>
      </c>
      <c r="M30" s="68" t="s">
        <v>942</v>
      </c>
    </row>
    <row r="31" spans="1:17" ht="79.95" customHeight="1">
      <c r="A31" s="31" t="s">
        <v>269</v>
      </c>
      <c r="B31" s="31" t="s">
        <v>26</v>
      </c>
      <c r="C31" s="31" t="s">
        <v>270</v>
      </c>
      <c r="D31" s="31" t="s">
        <v>963</v>
      </c>
      <c r="E31" s="31" t="s">
        <v>234</v>
      </c>
      <c r="F31" s="31">
        <v>0</v>
      </c>
      <c r="G31" s="31" t="s">
        <v>937</v>
      </c>
      <c r="H31" s="31" t="s">
        <v>964</v>
      </c>
      <c r="I31" s="31" t="s">
        <v>965</v>
      </c>
      <c r="J31" s="31" t="s">
        <v>966</v>
      </c>
      <c r="K31" s="31" t="s">
        <v>941</v>
      </c>
      <c r="L31" s="31" t="s">
        <v>271</v>
      </c>
      <c r="M31" s="68" t="s">
        <v>942</v>
      </c>
    </row>
    <row r="32" spans="1:17" ht="79.95" customHeight="1">
      <c r="A32" s="31" t="s">
        <v>272</v>
      </c>
      <c r="B32" s="31" t="s">
        <v>26</v>
      </c>
      <c r="C32" s="31" t="s">
        <v>273</v>
      </c>
      <c r="D32" s="31" t="s">
        <v>963</v>
      </c>
      <c r="E32" s="31" t="s">
        <v>234</v>
      </c>
      <c r="F32" s="31">
        <v>0</v>
      </c>
      <c r="G32" s="31" t="s">
        <v>937</v>
      </c>
      <c r="H32" s="31" t="s">
        <v>964</v>
      </c>
      <c r="I32" s="31" t="s">
        <v>965</v>
      </c>
      <c r="J32" s="31" t="s">
        <v>966</v>
      </c>
      <c r="K32" s="31" t="s">
        <v>941</v>
      </c>
      <c r="L32" s="31" t="s">
        <v>271</v>
      </c>
      <c r="M32" s="68" t="s">
        <v>942</v>
      </c>
    </row>
    <row r="33" spans="1:13" ht="79.95" customHeight="1">
      <c r="A33" s="31" t="s">
        <v>274</v>
      </c>
      <c r="B33" s="31" t="s">
        <v>26</v>
      </c>
      <c r="C33" s="31" t="s">
        <v>275</v>
      </c>
      <c r="D33" s="31" t="s">
        <v>963</v>
      </c>
      <c r="E33" s="31" t="s">
        <v>234</v>
      </c>
      <c r="F33" s="31">
        <v>0</v>
      </c>
      <c r="G33" s="31" t="s">
        <v>937</v>
      </c>
      <c r="H33" s="31" t="s">
        <v>964</v>
      </c>
      <c r="I33" s="31" t="s">
        <v>965</v>
      </c>
      <c r="J33" s="31" t="s">
        <v>966</v>
      </c>
      <c r="K33" s="31" t="s">
        <v>941</v>
      </c>
      <c r="L33" s="31" t="s">
        <v>271</v>
      </c>
      <c r="M33" s="68" t="s">
        <v>942</v>
      </c>
    </row>
    <row r="34" spans="1:13" ht="79.95" customHeight="1">
      <c r="A34" s="31" t="s">
        <v>276</v>
      </c>
      <c r="B34" s="31" t="s">
        <v>26</v>
      </c>
      <c r="C34" s="31" t="s">
        <v>277</v>
      </c>
      <c r="D34" s="31" t="s">
        <v>963</v>
      </c>
      <c r="E34" s="31" t="s">
        <v>234</v>
      </c>
      <c r="F34" s="31">
        <v>0</v>
      </c>
      <c r="G34" s="31" t="s">
        <v>937</v>
      </c>
      <c r="H34" s="31" t="s">
        <v>964</v>
      </c>
      <c r="I34" s="31" t="s">
        <v>965</v>
      </c>
      <c r="J34" s="31" t="s">
        <v>966</v>
      </c>
      <c r="K34" s="31" t="s">
        <v>941</v>
      </c>
      <c r="L34" s="31" t="s">
        <v>271</v>
      </c>
      <c r="M34" s="68" t="s">
        <v>942</v>
      </c>
    </row>
    <row r="35" spans="1:13" ht="79.95" customHeight="1">
      <c r="A35" s="31" t="s">
        <v>278</v>
      </c>
      <c r="B35" s="31" t="s">
        <v>26</v>
      </c>
      <c r="C35" s="31" t="s">
        <v>279</v>
      </c>
      <c r="D35" s="31" t="s">
        <v>963</v>
      </c>
      <c r="E35" s="31" t="s">
        <v>234</v>
      </c>
      <c r="F35" s="31">
        <v>0</v>
      </c>
      <c r="G35" s="31" t="s">
        <v>937</v>
      </c>
      <c r="H35" s="31" t="s">
        <v>964</v>
      </c>
      <c r="I35" s="31" t="s">
        <v>965</v>
      </c>
      <c r="J35" s="31" t="s">
        <v>966</v>
      </c>
      <c r="K35" s="31" t="s">
        <v>941</v>
      </c>
      <c r="L35" s="31" t="s">
        <v>271</v>
      </c>
      <c r="M35" s="68" t="s">
        <v>942</v>
      </c>
    </row>
    <row r="36" spans="1:13" ht="79.95" customHeight="1">
      <c r="A36" s="31" t="s">
        <v>280</v>
      </c>
      <c r="B36" s="31" t="s">
        <v>26</v>
      </c>
      <c r="C36" s="31" t="s">
        <v>281</v>
      </c>
      <c r="D36" s="31" t="s">
        <v>963</v>
      </c>
      <c r="E36" s="31" t="s">
        <v>234</v>
      </c>
      <c r="F36" s="31">
        <v>1</v>
      </c>
      <c r="G36" s="31" t="s">
        <v>945</v>
      </c>
      <c r="H36" s="31" t="s">
        <v>964</v>
      </c>
      <c r="I36" s="31" t="s">
        <v>965</v>
      </c>
      <c r="J36" s="31" t="s">
        <v>966</v>
      </c>
      <c r="K36" s="31" t="s">
        <v>941</v>
      </c>
      <c r="L36" s="31" t="s">
        <v>271</v>
      </c>
      <c r="M36" s="68" t="s">
        <v>942</v>
      </c>
    </row>
    <row r="37" spans="1:13" ht="79.95" customHeight="1">
      <c r="A37" s="31" t="s">
        <v>282</v>
      </c>
      <c r="B37" s="31" t="s">
        <v>26</v>
      </c>
      <c r="C37" s="31" t="s">
        <v>283</v>
      </c>
      <c r="D37" s="31" t="s">
        <v>963</v>
      </c>
      <c r="E37" s="31" t="s">
        <v>234</v>
      </c>
      <c r="F37" s="31">
        <v>1</v>
      </c>
      <c r="G37" s="31" t="s">
        <v>945</v>
      </c>
      <c r="H37" s="31" t="s">
        <v>964</v>
      </c>
      <c r="I37" s="31" t="s">
        <v>965</v>
      </c>
      <c r="J37" s="31" t="s">
        <v>966</v>
      </c>
      <c r="K37" s="31" t="s">
        <v>941</v>
      </c>
      <c r="L37" s="31" t="s">
        <v>271</v>
      </c>
      <c r="M37" s="68" t="s">
        <v>942</v>
      </c>
    </row>
    <row r="38" spans="1:13" ht="79.95" customHeight="1">
      <c r="A38" s="31" t="s">
        <v>284</v>
      </c>
      <c r="B38" s="31" t="s">
        <v>26</v>
      </c>
      <c r="C38" s="31" t="s">
        <v>285</v>
      </c>
      <c r="D38" s="31" t="s">
        <v>963</v>
      </c>
      <c r="E38" s="31" t="s">
        <v>234</v>
      </c>
      <c r="F38" s="31">
        <v>1</v>
      </c>
      <c r="G38" s="31" t="s">
        <v>945</v>
      </c>
      <c r="H38" s="31" t="s">
        <v>964</v>
      </c>
      <c r="I38" s="31" t="s">
        <v>965</v>
      </c>
      <c r="J38" s="31" t="s">
        <v>966</v>
      </c>
      <c r="K38" s="31" t="s">
        <v>941</v>
      </c>
      <c r="L38" s="31" t="s">
        <v>271</v>
      </c>
      <c r="M38" s="68" t="s">
        <v>942</v>
      </c>
    </row>
    <row r="39" spans="1:13" ht="79.95" customHeight="1">
      <c r="A39" s="31" t="s">
        <v>286</v>
      </c>
      <c r="B39" s="31" t="s">
        <v>28</v>
      </c>
      <c r="C39" s="31" t="s">
        <v>287</v>
      </c>
      <c r="D39" s="31" t="s">
        <v>967</v>
      </c>
      <c r="E39" s="31" t="s">
        <v>234</v>
      </c>
      <c r="F39" s="31">
        <v>0</v>
      </c>
      <c r="G39" s="31" t="s">
        <v>937</v>
      </c>
      <c r="H39" s="31" t="s">
        <v>968</v>
      </c>
      <c r="I39" s="31" t="s">
        <v>969</v>
      </c>
      <c r="J39" s="31" t="s">
        <v>970</v>
      </c>
      <c r="K39" s="31" t="s">
        <v>941</v>
      </c>
      <c r="L39" s="31" t="s">
        <v>288</v>
      </c>
      <c r="M39" s="68" t="s">
        <v>971</v>
      </c>
    </row>
    <row r="40" spans="1:13" ht="79.95" customHeight="1">
      <c r="A40" s="31" t="s">
        <v>289</v>
      </c>
      <c r="B40" s="31" t="s">
        <v>28</v>
      </c>
      <c r="C40" s="31" t="s">
        <v>290</v>
      </c>
      <c r="D40" s="31" t="s">
        <v>967</v>
      </c>
      <c r="E40" s="31" t="s">
        <v>234</v>
      </c>
      <c r="F40" s="31">
        <v>1</v>
      </c>
      <c r="G40" s="31" t="s">
        <v>945</v>
      </c>
      <c r="H40" s="31" t="s">
        <v>968</v>
      </c>
      <c r="I40" s="31" t="s">
        <v>969</v>
      </c>
      <c r="J40" s="31" t="s">
        <v>970</v>
      </c>
      <c r="K40" s="31" t="s">
        <v>941</v>
      </c>
      <c r="L40" s="31" t="s">
        <v>288</v>
      </c>
      <c r="M40" s="68" t="s">
        <v>971</v>
      </c>
    </row>
    <row r="41" spans="1:13" ht="79.95" customHeight="1">
      <c r="A41" s="31" t="s">
        <v>291</v>
      </c>
      <c r="B41" s="31" t="s">
        <v>28</v>
      </c>
      <c r="C41" s="31" t="s">
        <v>292</v>
      </c>
      <c r="D41" s="31" t="s">
        <v>967</v>
      </c>
      <c r="E41" s="31" t="s">
        <v>234</v>
      </c>
      <c r="F41" s="31">
        <v>0</v>
      </c>
      <c r="G41" s="31" t="s">
        <v>937</v>
      </c>
      <c r="H41" s="31" t="s">
        <v>968</v>
      </c>
      <c r="I41" s="31" t="s">
        <v>969</v>
      </c>
      <c r="J41" s="31" t="s">
        <v>970</v>
      </c>
      <c r="K41" s="31" t="s">
        <v>941</v>
      </c>
      <c r="L41" s="31" t="s">
        <v>288</v>
      </c>
      <c r="M41" s="68" t="s">
        <v>971</v>
      </c>
    </row>
    <row r="42" spans="1:13" ht="79.95" customHeight="1">
      <c r="A42" s="31" t="s">
        <v>293</v>
      </c>
      <c r="B42" s="31" t="s">
        <v>28</v>
      </c>
      <c r="C42" s="31" t="s">
        <v>294</v>
      </c>
      <c r="D42" s="31" t="s">
        <v>967</v>
      </c>
      <c r="E42" s="31" t="s">
        <v>234</v>
      </c>
      <c r="F42" s="31">
        <v>0</v>
      </c>
      <c r="G42" s="31" t="s">
        <v>937</v>
      </c>
      <c r="H42" s="31" t="s">
        <v>968</v>
      </c>
      <c r="I42" s="31" t="s">
        <v>969</v>
      </c>
      <c r="J42" s="31" t="s">
        <v>970</v>
      </c>
      <c r="K42" s="31" t="s">
        <v>941</v>
      </c>
      <c r="L42" s="31" t="s">
        <v>288</v>
      </c>
      <c r="M42" s="68" t="s">
        <v>971</v>
      </c>
    </row>
    <row r="43" spans="1:13" ht="79.95" customHeight="1">
      <c r="A43" s="31" t="s">
        <v>295</v>
      </c>
      <c r="B43" s="31" t="s">
        <v>28</v>
      </c>
      <c r="C43" s="31" t="s">
        <v>296</v>
      </c>
      <c r="D43" s="31" t="s">
        <v>967</v>
      </c>
      <c r="E43" s="31" t="s">
        <v>234</v>
      </c>
      <c r="F43" s="31">
        <v>0</v>
      </c>
      <c r="G43" s="31" t="s">
        <v>937</v>
      </c>
      <c r="H43" s="31" t="s">
        <v>968</v>
      </c>
      <c r="I43" s="31" t="s">
        <v>969</v>
      </c>
      <c r="J43" s="31" t="s">
        <v>970</v>
      </c>
      <c r="K43" s="31" t="s">
        <v>941</v>
      </c>
      <c r="L43" s="31" t="s">
        <v>288</v>
      </c>
      <c r="M43" s="68" t="s">
        <v>971</v>
      </c>
    </row>
    <row r="44" spans="1:13" ht="79.95" customHeight="1">
      <c r="A44" s="31" t="s">
        <v>297</v>
      </c>
      <c r="B44" s="31" t="s">
        <v>28</v>
      </c>
      <c r="C44" s="31" t="s">
        <v>298</v>
      </c>
      <c r="D44" s="31" t="s">
        <v>967</v>
      </c>
      <c r="E44" s="31" t="s">
        <v>234</v>
      </c>
      <c r="F44" s="31">
        <v>0</v>
      </c>
      <c r="G44" s="31" t="s">
        <v>937</v>
      </c>
      <c r="H44" s="31" t="s">
        <v>968</v>
      </c>
      <c r="I44" s="31" t="s">
        <v>969</v>
      </c>
      <c r="J44" s="31" t="s">
        <v>970</v>
      </c>
      <c r="K44" s="31" t="s">
        <v>941</v>
      </c>
      <c r="L44" s="31" t="s">
        <v>288</v>
      </c>
      <c r="M44" s="68" t="s">
        <v>971</v>
      </c>
    </row>
    <row r="45" spans="1:13" ht="79.95" customHeight="1">
      <c r="A45" s="31" t="s">
        <v>299</v>
      </c>
      <c r="B45" s="31" t="s">
        <v>28</v>
      </c>
      <c r="C45" s="31" t="s">
        <v>300</v>
      </c>
      <c r="D45" s="31" t="s">
        <v>967</v>
      </c>
      <c r="E45" s="31" t="s">
        <v>234</v>
      </c>
      <c r="F45" s="31">
        <v>0</v>
      </c>
      <c r="G45" s="31" t="s">
        <v>937</v>
      </c>
      <c r="H45" s="31" t="s">
        <v>968</v>
      </c>
      <c r="I45" s="31" t="s">
        <v>969</v>
      </c>
      <c r="J45" s="31" t="s">
        <v>970</v>
      </c>
      <c r="K45" s="31" t="s">
        <v>941</v>
      </c>
      <c r="L45" s="31" t="s">
        <v>288</v>
      </c>
      <c r="M45" s="68" t="s">
        <v>971</v>
      </c>
    </row>
    <row r="46" spans="1:13" ht="79.95" customHeight="1">
      <c r="A46" s="31" t="s">
        <v>301</v>
      </c>
      <c r="B46" s="31" t="s">
        <v>28</v>
      </c>
      <c r="C46" s="31" t="s">
        <v>302</v>
      </c>
      <c r="D46" s="31" t="s">
        <v>967</v>
      </c>
      <c r="E46" s="31" t="s">
        <v>234</v>
      </c>
      <c r="F46" s="31">
        <v>0</v>
      </c>
      <c r="G46" s="31" t="s">
        <v>937</v>
      </c>
      <c r="H46" s="31" t="s">
        <v>968</v>
      </c>
      <c r="I46" s="31" t="s">
        <v>969</v>
      </c>
      <c r="J46" s="31" t="s">
        <v>970</v>
      </c>
      <c r="K46" s="31" t="s">
        <v>941</v>
      </c>
      <c r="L46" s="31" t="s">
        <v>288</v>
      </c>
      <c r="M46" s="68" t="s">
        <v>971</v>
      </c>
    </row>
    <row r="47" spans="1:13" ht="79.95" customHeight="1">
      <c r="A47" s="31" t="s">
        <v>303</v>
      </c>
      <c r="B47" s="31" t="s">
        <v>28</v>
      </c>
      <c r="C47" s="31" t="s">
        <v>304</v>
      </c>
      <c r="D47" s="31" t="s">
        <v>967</v>
      </c>
      <c r="E47" s="31" t="s">
        <v>234</v>
      </c>
      <c r="F47" s="31">
        <v>1</v>
      </c>
      <c r="G47" s="31" t="s">
        <v>945</v>
      </c>
      <c r="H47" s="31" t="s">
        <v>968</v>
      </c>
      <c r="I47" s="31" t="s">
        <v>969</v>
      </c>
      <c r="J47" s="31" t="s">
        <v>970</v>
      </c>
      <c r="K47" s="31" t="s">
        <v>941</v>
      </c>
      <c r="L47" s="31" t="s">
        <v>288</v>
      </c>
      <c r="M47" s="68" t="s">
        <v>971</v>
      </c>
    </row>
    <row r="48" spans="1:13" ht="79.95" customHeight="1">
      <c r="A48" s="31" t="s">
        <v>305</v>
      </c>
      <c r="B48" s="31" t="s">
        <v>28</v>
      </c>
      <c r="C48" s="31" t="s">
        <v>306</v>
      </c>
      <c r="D48" s="31" t="s">
        <v>967</v>
      </c>
      <c r="E48" s="31" t="s">
        <v>234</v>
      </c>
      <c r="F48" s="31">
        <v>0</v>
      </c>
      <c r="G48" s="31" t="s">
        <v>937</v>
      </c>
      <c r="H48" s="31" t="s">
        <v>968</v>
      </c>
      <c r="I48" s="31" t="s">
        <v>969</v>
      </c>
      <c r="J48" s="31" t="s">
        <v>970</v>
      </c>
      <c r="K48" s="31" t="s">
        <v>941</v>
      </c>
      <c r="L48" s="31" t="s">
        <v>288</v>
      </c>
      <c r="M48" s="68" t="s">
        <v>971</v>
      </c>
    </row>
    <row r="49" spans="1:13" ht="79.95" customHeight="1">
      <c r="A49" s="31" t="s">
        <v>307</v>
      </c>
      <c r="B49" s="31" t="s">
        <v>28</v>
      </c>
      <c r="C49" s="31" t="s">
        <v>308</v>
      </c>
      <c r="D49" s="31" t="s">
        <v>967</v>
      </c>
      <c r="E49" s="31" t="s">
        <v>234</v>
      </c>
      <c r="F49" s="31">
        <v>0</v>
      </c>
      <c r="G49" s="31" t="s">
        <v>937</v>
      </c>
      <c r="H49" s="31" t="s">
        <v>968</v>
      </c>
      <c r="I49" s="31" t="s">
        <v>969</v>
      </c>
      <c r="J49" s="31" t="s">
        <v>970</v>
      </c>
      <c r="K49" s="31" t="s">
        <v>947</v>
      </c>
      <c r="L49" s="31" t="s">
        <v>288</v>
      </c>
      <c r="M49" s="68" t="s">
        <v>971</v>
      </c>
    </row>
    <row r="50" spans="1:13" ht="79.95" customHeight="1">
      <c r="A50" s="31" t="s">
        <v>309</v>
      </c>
      <c r="B50" s="31" t="s">
        <v>28</v>
      </c>
      <c r="C50" s="31" t="s">
        <v>310</v>
      </c>
      <c r="D50" s="31" t="s">
        <v>967</v>
      </c>
      <c r="E50" s="31" t="s">
        <v>234</v>
      </c>
      <c r="F50" s="31">
        <v>0</v>
      </c>
      <c r="G50" s="31" t="s">
        <v>937</v>
      </c>
      <c r="H50" s="31" t="s">
        <v>968</v>
      </c>
      <c r="I50" s="31" t="s">
        <v>969</v>
      </c>
      <c r="J50" s="31" t="s">
        <v>970</v>
      </c>
      <c r="K50" s="31" t="s">
        <v>947</v>
      </c>
      <c r="L50" s="31" t="s">
        <v>288</v>
      </c>
      <c r="M50" s="68" t="s">
        <v>971</v>
      </c>
    </row>
    <row r="51" spans="1:13" ht="79.95" customHeight="1">
      <c r="A51" s="31" t="s">
        <v>311</v>
      </c>
      <c r="B51" s="31" t="s">
        <v>28</v>
      </c>
      <c r="C51" s="31" t="s">
        <v>312</v>
      </c>
      <c r="D51" s="31" t="s">
        <v>967</v>
      </c>
      <c r="E51" s="31" t="s">
        <v>234</v>
      </c>
      <c r="F51" s="31">
        <v>1</v>
      </c>
      <c r="G51" s="31" t="s">
        <v>945</v>
      </c>
      <c r="H51" s="31" t="s">
        <v>968</v>
      </c>
      <c r="I51" s="31" t="s">
        <v>969</v>
      </c>
      <c r="J51" s="31" t="s">
        <v>970</v>
      </c>
      <c r="K51" s="31" t="s">
        <v>947</v>
      </c>
      <c r="L51" s="31" t="s">
        <v>288</v>
      </c>
      <c r="M51" s="68" t="s">
        <v>971</v>
      </c>
    </row>
    <row r="52" spans="1:13" ht="79.95" customHeight="1">
      <c r="A52" s="31" t="s">
        <v>313</v>
      </c>
      <c r="B52" s="31" t="s">
        <v>28</v>
      </c>
      <c r="C52" s="31" t="s">
        <v>314</v>
      </c>
      <c r="D52" s="31" t="s">
        <v>967</v>
      </c>
      <c r="E52" s="31" t="s">
        <v>234</v>
      </c>
      <c r="F52" s="31">
        <v>0</v>
      </c>
      <c r="G52" s="31" t="s">
        <v>937</v>
      </c>
      <c r="H52" s="31" t="s">
        <v>968</v>
      </c>
      <c r="I52" s="31" t="s">
        <v>969</v>
      </c>
      <c r="J52" s="31" t="s">
        <v>970</v>
      </c>
      <c r="K52" s="31" t="s">
        <v>947</v>
      </c>
      <c r="L52" s="31" t="s">
        <v>288</v>
      </c>
      <c r="M52" s="68" t="s">
        <v>971</v>
      </c>
    </row>
    <row r="53" spans="1:13" ht="79.95" customHeight="1">
      <c r="A53" s="31" t="s">
        <v>315</v>
      </c>
      <c r="B53" s="31" t="s">
        <v>28</v>
      </c>
      <c r="C53" s="31" t="s">
        <v>316</v>
      </c>
      <c r="D53" s="31" t="s">
        <v>967</v>
      </c>
      <c r="E53" s="31" t="s">
        <v>234</v>
      </c>
      <c r="F53" s="31">
        <v>1</v>
      </c>
      <c r="G53" s="31" t="s">
        <v>945</v>
      </c>
      <c r="H53" s="31" t="s">
        <v>968</v>
      </c>
      <c r="I53" s="31" t="s">
        <v>969</v>
      </c>
      <c r="J53" s="31" t="s">
        <v>970</v>
      </c>
      <c r="K53" s="31" t="s">
        <v>947</v>
      </c>
      <c r="L53" s="31" t="s">
        <v>317</v>
      </c>
      <c r="M53" s="68" t="s">
        <v>971</v>
      </c>
    </row>
    <row r="54" spans="1:13" ht="79.95" customHeight="1">
      <c r="A54" s="31" t="s">
        <v>318</v>
      </c>
      <c r="B54" s="31" t="s">
        <v>30</v>
      </c>
      <c r="C54" s="31" t="s">
        <v>319</v>
      </c>
      <c r="D54" s="31" t="s">
        <v>972</v>
      </c>
      <c r="E54" s="31" t="s">
        <v>234</v>
      </c>
      <c r="F54" s="31">
        <v>0</v>
      </c>
      <c r="G54" s="31" t="s">
        <v>937</v>
      </c>
      <c r="H54" s="31" t="s">
        <v>973</v>
      </c>
      <c r="I54" s="31" t="s">
        <v>974</v>
      </c>
      <c r="J54" s="31" t="s">
        <v>975</v>
      </c>
      <c r="K54" s="31" t="s">
        <v>941</v>
      </c>
      <c r="L54" s="31" t="s">
        <v>320</v>
      </c>
      <c r="M54" s="68" t="s">
        <v>942</v>
      </c>
    </row>
    <row r="55" spans="1:13" ht="79.95" customHeight="1">
      <c r="A55" s="31" t="s">
        <v>321</v>
      </c>
      <c r="B55" s="31" t="s">
        <v>30</v>
      </c>
      <c r="C55" s="31" t="s">
        <v>322</v>
      </c>
      <c r="D55" s="31" t="s">
        <v>972</v>
      </c>
      <c r="E55" s="31" t="s">
        <v>234</v>
      </c>
      <c r="F55" s="31">
        <v>0</v>
      </c>
      <c r="G55" s="31" t="s">
        <v>937</v>
      </c>
      <c r="H55" s="31" t="s">
        <v>973</v>
      </c>
      <c r="I55" s="31" t="s">
        <v>974</v>
      </c>
      <c r="J55" s="31" t="s">
        <v>975</v>
      </c>
      <c r="K55" s="31" t="s">
        <v>941</v>
      </c>
      <c r="L55" s="31" t="s">
        <v>320</v>
      </c>
      <c r="M55" s="68" t="s">
        <v>942</v>
      </c>
    </row>
    <row r="56" spans="1:13" ht="79.95" customHeight="1">
      <c r="A56" s="31" t="s">
        <v>323</v>
      </c>
      <c r="B56" s="31" t="s">
        <v>30</v>
      </c>
      <c r="C56" s="31" t="s">
        <v>324</v>
      </c>
      <c r="D56" s="31" t="s">
        <v>972</v>
      </c>
      <c r="E56" s="31" t="s">
        <v>234</v>
      </c>
      <c r="F56" s="31">
        <v>0</v>
      </c>
      <c r="G56" s="31" t="s">
        <v>937</v>
      </c>
      <c r="H56" s="31" t="s">
        <v>973</v>
      </c>
      <c r="I56" s="31" t="s">
        <v>974</v>
      </c>
      <c r="J56" s="31" t="s">
        <v>975</v>
      </c>
      <c r="K56" s="31" t="s">
        <v>941</v>
      </c>
      <c r="L56" s="31" t="s">
        <v>320</v>
      </c>
      <c r="M56" s="68" t="s">
        <v>942</v>
      </c>
    </row>
    <row r="57" spans="1:13" ht="79.95" customHeight="1">
      <c r="A57" s="31" t="s">
        <v>325</v>
      </c>
      <c r="B57" s="31" t="s">
        <v>30</v>
      </c>
      <c r="C57" s="31" t="s">
        <v>326</v>
      </c>
      <c r="D57" s="31" t="s">
        <v>972</v>
      </c>
      <c r="E57" s="31" t="s">
        <v>234</v>
      </c>
      <c r="F57" s="31">
        <v>0</v>
      </c>
      <c r="G57" s="31" t="s">
        <v>937</v>
      </c>
      <c r="H57" s="31" t="s">
        <v>973</v>
      </c>
      <c r="I57" s="31" t="s">
        <v>974</v>
      </c>
      <c r="J57" s="31" t="s">
        <v>975</v>
      </c>
      <c r="K57" s="31" t="s">
        <v>941</v>
      </c>
      <c r="L57" s="31" t="s">
        <v>320</v>
      </c>
      <c r="M57" s="68" t="s">
        <v>942</v>
      </c>
    </row>
    <row r="58" spans="1:13" ht="79.95" customHeight="1">
      <c r="A58" s="31" t="s">
        <v>327</v>
      </c>
      <c r="B58" s="31" t="s">
        <v>30</v>
      </c>
      <c r="C58" s="31" t="s">
        <v>328</v>
      </c>
      <c r="D58" s="31" t="s">
        <v>972</v>
      </c>
      <c r="E58" s="31" t="s">
        <v>234</v>
      </c>
      <c r="F58" s="31">
        <v>0</v>
      </c>
      <c r="G58" s="31" t="s">
        <v>937</v>
      </c>
      <c r="H58" s="31" t="s">
        <v>973</v>
      </c>
      <c r="I58" s="31" t="s">
        <v>974</v>
      </c>
      <c r="J58" s="31" t="s">
        <v>975</v>
      </c>
      <c r="K58" s="31" t="s">
        <v>941</v>
      </c>
      <c r="L58" s="31" t="s">
        <v>320</v>
      </c>
      <c r="M58" s="68" t="s">
        <v>942</v>
      </c>
    </row>
    <row r="59" spans="1:13" ht="79.95" customHeight="1">
      <c r="A59" s="31" t="s">
        <v>329</v>
      </c>
      <c r="B59" s="31" t="s">
        <v>30</v>
      </c>
      <c r="C59" s="31" t="s">
        <v>330</v>
      </c>
      <c r="D59" s="31" t="s">
        <v>972</v>
      </c>
      <c r="E59" s="31" t="s">
        <v>234</v>
      </c>
      <c r="F59" s="31">
        <v>0</v>
      </c>
      <c r="G59" s="31" t="s">
        <v>937</v>
      </c>
      <c r="H59" s="31" t="s">
        <v>973</v>
      </c>
      <c r="I59" s="31" t="s">
        <v>974</v>
      </c>
      <c r="J59" s="31" t="s">
        <v>975</v>
      </c>
      <c r="K59" s="31" t="s">
        <v>941</v>
      </c>
      <c r="L59" s="31" t="s">
        <v>320</v>
      </c>
      <c r="M59" s="68" t="s">
        <v>942</v>
      </c>
    </row>
    <row r="60" spans="1:13" ht="79.95" customHeight="1">
      <c r="A60" s="31" t="s">
        <v>331</v>
      </c>
      <c r="B60" s="31" t="s">
        <v>30</v>
      </c>
      <c r="C60" s="31" t="s">
        <v>332</v>
      </c>
      <c r="D60" s="31" t="s">
        <v>972</v>
      </c>
      <c r="E60" s="31" t="s">
        <v>234</v>
      </c>
      <c r="F60" s="31">
        <v>0</v>
      </c>
      <c r="G60" s="31" t="s">
        <v>937</v>
      </c>
      <c r="H60" s="31" t="s">
        <v>973</v>
      </c>
      <c r="I60" s="31" t="s">
        <v>974</v>
      </c>
      <c r="J60" s="31" t="s">
        <v>975</v>
      </c>
      <c r="K60" s="31" t="s">
        <v>941</v>
      </c>
      <c r="L60" s="31" t="s">
        <v>320</v>
      </c>
      <c r="M60" s="68" t="s">
        <v>942</v>
      </c>
    </row>
    <row r="61" spans="1:13" ht="79.95" customHeight="1">
      <c r="A61" s="31" t="s">
        <v>333</v>
      </c>
      <c r="B61" s="31" t="s">
        <v>30</v>
      </c>
      <c r="C61" s="31" t="s">
        <v>334</v>
      </c>
      <c r="D61" s="31" t="s">
        <v>972</v>
      </c>
      <c r="E61" s="31" t="s">
        <v>234</v>
      </c>
      <c r="F61" s="31">
        <v>1</v>
      </c>
      <c r="G61" s="31" t="s">
        <v>945</v>
      </c>
      <c r="H61" s="31" t="s">
        <v>973</v>
      </c>
      <c r="I61" s="31" t="s">
        <v>974</v>
      </c>
      <c r="J61" s="31" t="s">
        <v>975</v>
      </c>
      <c r="K61" s="31" t="s">
        <v>941</v>
      </c>
      <c r="L61" s="31" t="s">
        <v>320</v>
      </c>
      <c r="M61" s="68" t="s">
        <v>942</v>
      </c>
    </row>
    <row r="62" spans="1:13" ht="79.95" customHeight="1">
      <c r="A62" s="31" t="s">
        <v>335</v>
      </c>
      <c r="B62" s="31" t="s">
        <v>30</v>
      </c>
      <c r="C62" s="31" t="s">
        <v>336</v>
      </c>
      <c r="D62" s="31" t="s">
        <v>972</v>
      </c>
      <c r="E62" s="31" t="s">
        <v>234</v>
      </c>
      <c r="F62" s="31">
        <v>0</v>
      </c>
      <c r="G62" s="31" t="s">
        <v>937</v>
      </c>
      <c r="H62" s="31" t="s">
        <v>973</v>
      </c>
      <c r="I62" s="31" t="s">
        <v>974</v>
      </c>
      <c r="J62" s="31" t="s">
        <v>975</v>
      </c>
      <c r="K62" s="31" t="s">
        <v>941</v>
      </c>
      <c r="L62" s="31" t="s">
        <v>320</v>
      </c>
      <c r="M62" s="68" t="s">
        <v>942</v>
      </c>
    </row>
    <row r="63" spans="1:13" ht="79.95" customHeight="1">
      <c r="A63" s="31" t="s">
        <v>337</v>
      </c>
      <c r="B63" s="31" t="s">
        <v>30</v>
      </c>
      <c r="C63" s="31" t="s">
        <v>338</v>
      </c>
      <c r="D63" s="31" t="s">
        <v>972</v>
      </c>
      <c r="E63" s="31" t="s">
        <v>234</v>
      </c>
      <c r="F63" s="31">
        <v>0</v>
      </c>
      <c r="G63" s="31" t="s">
        <v>937</v>
      </c>
      <c r="H63" s="31" t="s">
        <v>973</v>
      </c>
      <c r="I63" s="31" t="s">
        <v>974</v>
      </c>
      <c r="J63" s="31" t="s">
        <v>975</v>
      </c>
      <c r="K63" s="31" t="s">
        <v>941</v>
      </c>
      <c r="L63" s="31" t="s">
        <v>320</v>
      </c>
      <c r="M63" s="68" t="s">
        <v>942</v>
      </c>
    </row>
    <row r="64" spans="1:13" ht="79.95" customHeight="1">
      <c r="A64" s="31" t="s">
        <v>339</v>
      </c>
      <c r="B64" s="31" t="s">
        <v>30</v>
      </c>
      <c r="C64" s="31" t="s">
        <v>340</v>
      </c>
      <c r="D64" s="31" t="s">
        <v>972</v>
      </c>
      <c r="E64" s="31" t="s">
        <v>234</v>
      </c>
      <c r="F64" s="31">
        <v>0</v>
      </c>
      <c r="G64" s="31" t="s">
        <v>937</v>
      </c>
      <c r="H64" s="31" t="s">
        <v>973</v>
      </c>
      <c r="I64" s="31" t="s">
        <v>974</v>
      </c>
      <c r="J64" s="31" t="s">
        <v>975</v>
      </c>
      <c r="K64" s="31" t="s">
        <v>941</v>
      </c>
      <c r="L64" s="31" t="s">
        <v>320</v>
      </c>
      <c r="M64" s="68" t="s">
        <v>942</v>
      </c>
    </row>
    <row r="65" spans="1:13" ht="79.95" customHeight="1">
      <c r="A65" s="31" t="s">
        <v>341</v>
      </c>
      <c r="B65" s="31" t="s">
        <v>30</v>
      </c>
      <c r="C65" s="31" t="s">
        <v>342</v>
      </c>
      <c r="D65" s="31" t="s">
        <v>972</v>
      </c>
      <c r="E65" s="31" t="s">
        <v>234</v>
      </c>
      <c r="F65" s="31">
        <v>0</v>
      </c>
      <c r="G65" s="31" t="s">
        <v>937</v>
      </c>
      <c r="H65" s="31" t="s">
        <v>973</v>
      </c>
      <c r="I65" s="31" t="s">
        <v>974</v>
      </c>
      <c r="J65" s="31" t="s">
        <v>975</v>
      </c>
      <c r="K65" s="31" t="s">
        <v>941</v>
      </c>
      <c r="L65" s="31" t="s">
        <v>320</v>
      </c>
      <c r="M65" s="68" t="s">
        <v>942</v>
      </c>
    </row>
    <row r="66" spans="1:13" ht="79.95" customHeight="1">
      <c r="A66" s="31" t="s">
        <v>343</v>
      </c>
      <c r="B66" s="31" t="s">
        <v>30</v>
      </c>
      <c r="C66" s="31" t="s">
        <v>344</v>
      </c>
      <c r="D66" s="31" t="s">
        <v>972</v>
      </c>
      <c r="E66" s="31" t="s">
        <v>234</v>
      </c>
      <c r="F66" s="31">
        <v>0</v>
      </c>
      <c r="G66" s="31" t="s">
        <v>937</v>
      </c>
      <c r="H66" s="31" t="s">
        <v>973</v>
      </c>
      <c r="I66" s="31" t="s">
        <v>974</v>
      </c>
      <c r="J66" s="31" t="s">
        <v>975</v>
      </c>
      <c r="K66" s="31" t="s">
        <v>941</v>
      </c>
      <c r="L66" s="31" t="s">
        <v>320</v>
      </c>
      <c r="M66" s="68" t="s">
        <v>942</v>
      </c>
    </row>
    <row r="67" spans="1:13" ht="79.95" customHeight="1">
      <c r="A67" s="31" t="s">
        <v>345</v>
      </c>
      <c r="B67" s="31" t="s">
        <v>30</v>
      </c>
      <c r="C67" s="31" t="s">
        <v>346</v>
      </c>
      <c r="D67" s="31" t="s">
        <v>972</v>
      </c>
      <c r="E67" s="31" t="s">
        <v>234</v>
      </c>
      <c r="F67" s="31">
        <v>0</v>
      </c>
      <c r="G67" s="31" t="s">
        <v>937</v>
      </c>
      <c r="H67" s="31" t="s">
        <v>973</v>
      </c>
      <c r="I67" s="31" t="s">
        <v>974</v>
      </c>
      <c r="J67" s="31" t="s">
        <v>975</v>
      </c>
      <c r="K67" s="31" t="s">
        <v>941</v>
      </c>
      <c r="L67" s="31" t="s">
        <v>320</v>
      </c>
      <c r="M67" s="68" t="s">
        <v>942</v>
      </c>
    </row>
    <row r="68" spans="1:13" ht="79.95" customHeight="1">
      <c r="A68" s="31" t="s">
        <v>347</v>
      </c>
      <c r="B68" s="31" t="s">
        <v>30</v>
      </c>
      <c r="C68" s="31" t="s">
        <v>348</v>
      </c>
      <c r="D68" s="31" t="s">
        <v>972</v>
      </c>
      <c r="E68" s="31" t="s">
        <v>234</v>
      </c>
      <c r="F68" s="31">
        <v>0</v>
      </c>
      <c r="G68" s="31" t="s">
        <v>937</v>
      </c>
      <c r="H68" s="31" t="s">
        <v>973</v>
      </c>
      <c r="I68" s="31" t="s">
        <v>974</v>
      </c>
      <c r="J68" s="31" t="s">
        <v>975</v>
      </c>
      <c r="K68" s="31" t="s">
        <v>941</v>
      </c>
      <c r="L68" s="31" t="s">
        <v>320</v>
      </c>
      <c r="M68" s="68" t="s">
        <v>942</v>
      </c>
    </row>
    <row r="69" spans="1:13" ht="79.95" customHeight="1">
      <c r="A69" s="31" t="s">
        <v>349</v>
      </c>
      <c r="B69" s="31" t="s">
        <v>30</v>
      </c>
      <c r="C69" s="31" t="s">
        <v>350</v>
      </c>
      <c r="D69" s="31" t="s">
        <v>972</v>
      </c>
      <c r="E69" s="31" t="s">
        <v>234</v>
      </c>
      <c r="F69" s="31">
        <v>0</v>
      </c>
      <c r="G69" s="31" t="s">
        <v>937</v>
      </c>
      <c r="H69" s="31" t="s">
        <v>973</v>
      </c>
      <c r="I69" s="31" t="s">
        <v>974</v>
      </c>
      <c r="J69" s="31" t="s">
        <v>975</v>
      </c>
      <c r="K69" s="31" t="s">
        <v>941</v>
      </c>
      <c r="L69" s="31" t="s">
        <v>320</v>
      </c>
      <c r="M69" s="68" t="s">
        <v>942</v>
      </c>
    </row>
    <row r="70" spans="1:13" ht="79.95" customHeight="1">
      <c r="A70" s="31" t="s">
        <v>351</v>
      </c>
      <c r="B70" s="31" t="s">
        <v>30</v>
      </c>
      <c r="C70" s="31" t="s">
        <v>352</v>
      </c>
      <c r="D70" s="31" t="s">
        <v>972</v>
      </c>
      <c r="E70" s="31" t="s">
        <v>234</v>
      </c>
      <c r="F70" s="31">
        <v>0</v>
      </c>
      <c r="G70" s="31" t="s">
        <v>937</v>
      </c>
      <c r="H70" s="31" t="s">
        <v>973</v>
      </c>
      <c r="I70" s="31" t="s">
        <v>974</v>
      </c>
      <c r="J70" s="31" t="s">
        <v>975</v>
      </c>
      <c r="K70" s="31" t="s">
        <v>941</v>
      </c>
      <c r="L70" s="31" t="s">
        <v>320</v>
      </c>
      <c r="M70" s="68" t="s">
        <v>942</v>
      </c>
    </row>
    <row r="71" spans="1:13" ht="79.95" customHeight="1">
      <c r="A71" s="31" t="s">
        <v>353</v>
      </c>
      <c r="B71" s="31" t="s">
        <v>30</v>
      </c>
      <c r="C71" s="31" t="s">
        <v>354</v>
      </c>
      <c r="D71" s="31" t="s">
        <v>972</v>
      </c>
      <c r="E71" s="31" t="s">
        <v>234</v>
      </c>
      <c r="F71" s="31">
        <v>0</v>
      </c>
      <c r="G71" s="31" t="s">
        <v>937</v>
      </c>
      <c r="H71" s="31" t="s">
        <v>973</v>
      </c>
      <c r="I71" s="31" t="s">
        <v>974</v>
      </c>
      <c r="J71" s="31" t="s">
        <v>975</v>
      </c>
      <c r="K71" s="31" t="s">
        <v>941</v>
      </c>
      <c r="L71" s="31" t="s">
        <v>320</v>
      </c>
      <c r="M71" s="68" t="s">
        <v>942</v>
      </c>
    </row>
    <row r="72" spans="1:13" ht="79.95" customHeight="1">
      <c r="A72" s="31" t="s">
        <v>355</v>
      </c>
      <c r="B72" s="31" t="s">
        <v>30</v>
      </c>
      <c r="C72" s="31" t="s">
        <v>356</v>
      </c>
      <c r="D72" s="31" t="s">
        <v>972</v>
      </c>
      <c r="E72" s="31" t="s">
        <v>234</v>
      </c>
      <c r="F72" s="31">
        <v>1</v>
      </c>
      <c r="G72" s="31" t="s">
        <v>945</v>
      </c>
      <c r="H72" s="31" t="s">
        <v>973</v>
      </c>
      <c r="I72" s="31" t="s">
        <v>974</v>
      </c>
      <c r="J72" s="31" t="s">
        <v>975</v>
      </c>
      <c r="K72" s="31" t="s">
        <v>941</v>
      </c>
      <c r="L72" s="31" t="s">
        <v>320</v>
      </c>
      <c r="M72" s="68" t="s">
        <v>942</v>
      </c>
    </row>
    <row r="73" spans="1:13" ht="79.95" customHeight="1">
      <c r="A73" s="31" t="s">
        <v>357</v>
      </c>
      <c r="B73" s="31" t="s">
        <v>30</v>
      </c>
      <c r="C73" s="31" t="s">
        <v>358</v>
      </c>
      <c r="D73" s="31" t="s">
        <v>972</v>
      </c>
      <c r="E73" s="31" t="s">
        <v>234</v>
      </c>
      <c r="F73" s="31">
        <v>1</v>
      </c>
      <c r="G73" s="31" t="s">
        <v>945</v>
      </c>
      <c r="H73" s="31" t="s">
        <v>973</v>
      </c>
      <c r="I73" s="31" t="s">
        <v>974</v>
      </c>
      <c r="J73" s="31" t="s">
        <v>975</v>
      </c>
      <c r="K73" s="31" t="s">
        <v>941</v>
      </c>
      <c r="L73" s="31" t="s">
        <v>320</v>
      </c>
      <c r="M73" s="68" t="s">
        <v>942</v>
      </c>
    </row>
    <row r="74" spans="1:13" ht="79.95" customHeight="1">
      <c r="A74" s="31" t="s">
        <v>359</v>
      </c>
      <c r="B74" s="31" t="s">
        <v>30</v>
      </c>
      <c r="C74" s="31" t="s">
        <v>360</v>
      </c>
      <c r="D74" s="31" t="s">
        <v>972</v>
      </c>
      <c r="E74" s="31" t="s">
        <v>234</v>
      </c>
      <c r="F74" s="31">
        <v>0</v>
      </c>
      <c r="G74" s="31" t="s">
        <v>937</v>
      </c>
      <c r="H74" s="31" t="s">
        <v>973</v>
      </c>
      <c r="I74" s="31" t="s">
        <v>974</v>
      </c>
      <c r="J74" s="31" t="s">
        <v>975</v>
      </c>
      <c r="K74" s="31" t="s">
        <v>941</v>
      </c>
      <c r="L74" s="31" t="s">
        <v>320</v>
      </c>
      <c r="M74" s="68" t="s">
        <v>942</v>
      </c>
    </row>
    <row r="75" spans="1:13" ht="79.95" customHeight="1">
      <c r="A75" s="31" t="s">
        <v>361</v>
      </c>
      <c r="B75" s="31" t="s">
        <v>32</v>
      </c>
      <c r="C75" s="31" t="s">
        <v>362</v>
      </c>
      <c r="D75" s="31" t="s">
        <v>976</v>
      </c>
      <c r="E75" s="31" t="s">
        <v>234</v>
      </c>
      <c r="F75" s="31">
        <v>1</v>
      </c>
      <c r="G75" s="31" t="s">
        <v>945</v>
      </c>
      <c r="H75" s="31" t="s">
        <v>977</v>
      </c>
      <c r="I75" s="31" t="s">
        <v>978</v>
      </c>
      <c r="J75" s="31" t="s">
        <v>979</v>
      </c>
      <c r="K75" s="31" t="s">
        <v>941</v>
      </c>
      <c r="L75" s="31" t="s">
        <v>363</v>
      </c>
      <c r="M75" s="68" t="s">
        <v>942</v>
      </c>
    </row>
    <row r="76" spans="1:13" ht="79.95" customHeight="1">
      <c r="A76" s="31" t="s">
        <v>364</v>
      </c>
      <c r="B76" s="31" t="s">
        <v>32</v>
      </c>
      <c r="C76" s="31" t="s">
        <v>365</v>
      </c>
      <c r="D76" s="31" t="s">
        <v>976</v>
      </c>
      <c r="E76" s="31" t="s">
        <v>234</v>
      </c>
      <c r="F76" s="31">
        <v>1</v>
      </c>
      <c r="G76" s="31" t="s">
        <v>945</v>
      </c>
      <c r="H76" s="31" t="s">
        <v>977</v>
      </c>
      <c r="I76" s="31" t="s">
        <v>978</v>
      </c>
      <c r="J76" s="31" t="s">
        <v>979</v>
      </c>
      <c r="K76" s="31" t="s">
        <v>941</v>
      </c>
      <c r="L76" s="31" t="s">
        <v>363</v>
      </c>
      <c r="M76" s="68" t="s">
        <v>942</v>
      </c>
    </row>
    <row r="77" spans="1:13" ht="79.95" customHeight="1">
      <c r="A77" s="31" t="s">
        <v>366</v>
      </c>
      <c r="B77" s="31" t="s">
        <v>32</v>
      </c>
      <c r="C77" s="31" t="s">
        <v>367</v>
      </c>
      <c r="D77" s="31" t="s">
        <v>976</v>
      </c>
      <c r="E77" s="31" t="s">
        <v>234</v>
      </c>
      <c r="F77" s="31">
        <v>1</v>
      </c>
      <c r="G77" s="31" t="s">
        <v>945</v>
      </c>
      <c r="H77" s="31" t="s">
        <v>977</v>
      </c>
      <c r="I77" s="31" t="s">
        <v>978</v>
      </c>
      <c r="J77" s="31" t="s">
        <v>979</v>
      </c>
      <c r="K77" s="31" t="s">
        <v>941</v>
      </c>
      <c r="L77" s="31" t="s">
        <v>363</v>
      </c>
      <c r="M77" s="68" t="s">
        <v>942</v>
      </c>
    </row>
    <row r="78" spans="1:13" ht="79.95" customHeight="1">
      <c r="A78" s="31" t="s">
        <v>368</v>
      </c>
      <c r="B78" s="31" t="s">
        <v>32</v>
      </c>
      <c r="C78" s="31" t="s">
        <v>369</v>
      </c>
      <c r="D78" s="31" t="s">
        <v>976</v>
      </c>
      <c r="E78" s="31" t="s">
        <v>234</v>
      </c>
      <c r="F78" s="31">
        <v>1</v>
      </c>
      <c r="G78" s="31" t="s">
        <v>945</v>
      </c>
      <c r="H78" s="31" t="s">
        <v>977</v>
      </c>
      <c r="I78" s="31" t="s">
        <v>978</v>
      </c>
      <c r="J78" s="31" t="s">
        <v>979</v>
      </c>
      <c r="K78" s="31" t="s">
        <v>941</v>
      </c>
      <c r="L78" s="31" t="s">
        <v>363</v>
      </c>
      <c r="M78" s="68" t="s">
        <v>942</v>
      </c>
    </row>
    <row r="79" spans="1:13" ht="79.95" customHeight="1">
      <c r="A79" s="31" t="s">
        <v>370</v>
      </c>
      <c r="B79" s="31" t="s">
        <v>32</v>
      </c>
      <c r="C79" s="31" t="s">
        <v>371</v>
      </c>
      <c r="D79" s="31" t="s">
        <v>976</v>
      </c>
      <c r="E79" s="31" t="s">
        <v>234</v>
      </c>
      <c r="F79" s="31">
        <v>1</v>
      </c>
      <c r="G79" s="31" t="s">
        <v>945</v>
      </c>
      <c r="H79" s="31" t="s">
        <v>977</v>
      </c>
      <c r="I79" s="31" t="s">
        <v>978</v>
      </c>
      <c r="J79" s="31" t="s">
        <v>979</v>
      </c>
      <c r="K79" s="31" t="s">
        <v>941</v>
      </c>
      <c r="L79" s="31" t="s">
        <v>363</v>
      </c>
      <c r="M79" s="68" t="s">
        <v>942</v>
      </c>
    </row>
    <row r="80" spans="1:13" ht="79.95" customHeight="1">
      <c r="A80" s="31" t="s">
        <v>372</v>
      </c>
      <c r="B80" s="31" t="s">
        <v>32</v>
      </c>
      <c r="C80" s="31" t="s">
        <v>373</v>
      </c>
      <c r="D80" s="31" t="s">
        <v>976</v>
      </c>
      <c r="E80" s="31" t="s">
        <v>234</v>
      </c>
      <c r="F80" s="31">
        <v>1</v>
      </c>
      <c r="G80" s="31" t="s">
        <v>945</v>
      </c>
      <c r="H80" s="31" t="s">
        <v>977</v>
      </c>
      <c r="I80" s="31" t="s">
        <v>978</v>
      </c>
      <c r="J80" s="31" t="s">
        <v>979</v>
      </c>
      <c r="K80" s="31" t="s">
        <v>941</v>
      </c>
      <c r="L80" s="31" t="s">
        <v>363</v>
      </c>
      <c r="M80" s="68" t="s">
        <v>942</v>
      </c>
    </row>
    <row r="81" spans="1:13" ht="79.95" customHeight="1">
      <c r="A81" s="31" t="s">
        <v>374</v>
      </c>
      <c r="B81" s="31" t="s">
        <v>32</v>
      </c>
      <c r="C81" s="31" t="s">
        <v>375</v>
      </c>
      <c r="D81" s="31" t="s">
        <v>976</v>
      </c>
      <c r="E81" s="31" t="s">
        <v>234</v>
      </c>
      <c r="F81" s="31">
        <v>1</v>
      </c>
      <c r="G81" s="31" t="s">
        <v>945</v>
      </c>
      <c r="H81" s="31" t="s">
        <v>977</v>
      </c>
      <c r="I81" s="31" t="s">
        <v>978</v>
      </c>
      <c r="J81" s="31" t="s">
        <v>979</v>
      </c>
      <c r="K81" s="31" t="s">
        <v>941</v>
      </c>
      <c r="L81" s="31" t="s">
        <v>363</v>
      </c>
      <c r="M81" s="68" t="s">
        <v>942</v>
      </c>
    </row>
    <row r="82" spans="1:13" ht="79.95" customHeight="1">
      <c r="A82" s="31" t="s">
        <v>376</v>
      </c>
      <c r="B82" s="31" t="s">
        <v>32</v>
      </c>
      <c r="C82" s="31" t="s">
        <v>377</v>
      </c>
      <c r="D82" s="31" t="s">
        <v>976</v>
      </c>
      <c r="E82" s="31" t="s">
        <v>234</v>
      </c>
      <c r="F82" s="31">
        <v>1</v>
      </c>
      <c r="G82" s="31" t="s">
        <v>945</v>
      </c>
      <c r="H82" s="31" t="s">
        <v>977</v>
      </c>
      <c r="I82" s="31" t="s">
        <v>978</v>
      </c>
      <c r="J82" s="31" t="s">
        <v>979</v>
      </c>
      <c r="K82" s="31" t="s">
        <v>941</v>
      </c>
      <c r="L82" s="31" t="s">
        <v>363</v>
      </c>
      <c r="M82" s="68" t="s">
        <v>942</v>
      </c>
    </row>
    <row r="83" spans="1:13" ht="79.95" customHeight="1">
      <c r="A83" s="31" t="s">
        <v>378</v>
      </c>
      <c r="B83" s="31" t="s">
        <v>32</v>
      </c>
      <c r="C83" s="31" t="s">
        <v>379</v>
      </c>
      <c r="D83" s="31" t="s">
        <v>976</v>
      </c>
      <c r="E83" s="31" t="s">
        <v>234</v>
      </c>
      <c r="F83" s="31">
        <v>1</v>
      </c>
      <c r="G83" s="31" t="s">
        <v>945</v>
      </c>
      <c r="H83" s="31" t="s">
        <v>977</v>
      </c>
      <c r="I83" s="31" t="s">
        <v>978</v>
      </c>
      <c r="J83" s="31" t="s">
        <v>979</v>
      </c>
      <c r="K83" s="31" t="s">
        <v>947</v>
      </c>
      <c r="L83" s="31" t="s">
        <v>380</v>
      </c>
      <c r="M83" s="68" t="s">
        <v>942</v>
      </c>
    </row>
    <row r="84" spans="1:13" ht="79.95" customHeight="1">
      <c r="A84" s="31" t="s">
        <v>381</v>
      </c>
      <c r="B84" s="31" t="s">
        <v>32</v>
      </c>
      <c r="C84" s="31" t="s">
        <v>382</v>
      </c>
      <c r="D84" s="31" t="s">
        <v>976</v>
      </c>
      <c r="E84" s="31" t="s">
        <v>234</v>
      </c>
      <c r="F84" s="31">
        <v>1</v>
      </c>
      <c r="G84" s="31" t="s">
        <v>945</v>
      </c>
      <c r="H84" s="31" t="s">
        <v>977</v>
      </c>
      <c r="I84" s="31" t="s">
        <v>978</v>
      </c>
      <c r="J84" s="31" t="s">
        <v>979</v>
      </c>
      <c r="K84" s="31" t="s">
        <v>947</v>
      </c>
      <c r="L84" s="31" t="s">
        <v>380</v>
      </c>
      <c r="M84" s="68" t="s">
        <v>942</v>
      </c>
    </row>
    <row r="85" spans="1:13" ht="79.95" customHeight="1">
      <c r="A85" s="31" t="s">
        <v>383</v>
      </c>
      <c r="B85" s="31" t="s">
        <v>32</v>
      </c>
      <c r="C85" s="31" t="s">
        <v>384</v>
      </c>
      <c r="D85" s="31" t="s">
        <v>976</v>
      </c>
      <c r="E85" s="31" t="s">
        <v>234</v>
      </c>
      <c r="F85" s="31">
        <v>1</v>
      </c>
      <c r="G85" s="31" t="s">
        <v>945</v>
      </c>
      <c r="H85" s="31" t="s">
        <v>977</v>
      </c>
      <c r="I85" s="31" t="s">
        <v>978</v>
      </c>
      <c r="J85" s="31" t="s">
        <v>979</v>
      </c>
      <c r="K85" s="31" t="s">
        <v>947</v>
      </c>
      <c r="L85" s="31" t="s">
        <v>385</v>
      </c>
      <c r="M85" s="68" t="s">
        <v>942</v>
      </c>
    </row>
    <row r="86" spans="1:13" ht="79.95" customHeight="1">
      <c r="A86" s="31" t="s">
        <v>386</v>
      </c>
      <c r="B86" s="31" t="s">
        <v>32</v>
      </c>
      <c r="C86" s="31" t="s">
        <v>387</v>
      </c>
      <c r="D86" s="31" t="s">
        <v>976</v>
      </c>
      <c r="E86" s="31" t="s">
        <v>234</v>
      </c>
      <c r="F86" s="31">
        <v>1</v>
      </c>
      <c r="G86" s="31" t="s">
        <v>945</v>
      </c>
      <c r="H86" s="31" t="s">
        <v>977</v>
      </c>
      <c r="I86" s="31" t="s">
        <v>978</v>
      </c>
      <c r="J86" s="31" t="s">
        <v>979</v>
      </c>
      <c r="K86" s="31" t="s">
        <v>947</v>
      </c>
      <c r="L86" s="31" t="s">
        <v>363</v>
      </c>
      <c r="M86" s="68" t="s">
        <v>942</v>
      </c>
    </row>
    <row r="87" spans="1:13" ht="79.95" customHeight="1">
      <c r="A87" s="31" t="s">
        <v>388</v>
      </c>
      <c r="B87" s="31" t="s">
        <v>34</v>
      </c>
      <c r="C87" s="31" t="s">
        <v>389</v>
      </c>
      <c r="D87" s="31" t="s">
        <v>980</v>
      </c>
      <c r="E87" s="31" t="s">
        <v>234</v>
      </c>
      <c r="F87" s="31">
        <v>1</v>
      </c>
      <c r="G87" s="31" t="s">
        <v>945</v>
      </c>
      <c r="H87" s="31" t="s">
        <v>981</v>
      </c>
      <c r="I87" s="31" t="s">
        <v>982</v>
      </c>
      <c r="J87" s="31" t="s">
        <v>983</v>
      </c>
      <c r="K87" s="31" t="s">
        <v>941</v>
      </c>
      <c r="L87" s="31" t="s">
        <v>390</v>
      </c>
      <c r="M87" s="68" t="s">
        <v>942</v>
      </c>
    </row>
    <row r="88" spans="1:13" ht="79.95" customHeight="1">
      <c r="A88" s="31" t="s">
        <v>391</v>
      </c>
      <c r="B88" s="31" t="s">
        <v>34</v>
      </c>
      <c r="C88" s="31" t="s">
        <v>392</v>
      </c>
      <c r="D88" s="31" t="s">
        <v>980</v>
      </c>
      <c r="E88" s="31" t="s">
        <v>234</v>
      </c>
      <c r="F88" s="31">
        <v>1</v>
      </c>
      <c r="G88" s="31" t="s">
        <v>945</v>
      </c>
      <c r="H88" s="31" t="s">
        <v>981</v>
      </c>
      <c r="I88" s="31" t="s">
        <v>982</v>
      </c>
      <c r="J88" s="31" t="s">
        <v>983</v>
      </c>
      <c r="K88" s="31" t="s">
        <v>941</v>
      </c>
      <c r="L88" s="31" t="s">
        <v>390</v>
      </c>
      <c r="M88" s="68" t="s">
        <v>942</v>
      </c>
    </row>
    <row r="89" spans="1:13" ht="79.95" customHeight="1">
      <c r="A89" s="31" t="s">
        <v>393</v>
      </c>
      <c r="B89" s="31" t="s">
        <v>34</v>
      </c>
      <c r="C89" s="31" t="s">
        <v>394</v>
      </c>
      <c r="D89" s="31" t="s">
        <v>980</v>
      </c>
      <c r="E89" s="31" t="s">
        <v>234</v>
      </c>
      <c r="F89" s="31">
        <v>1</v>
      </c>
      <c r="G89" s="31" t="s">
        <v>945</v>
      </c>
      <c r="H89" s="31" t="s">
        <v>981</v>
      </c>
      <c r="I89" s="31" t="s">
        <v>982</v>
      </c>
      <c r="J89" s="31" t="s">
        <v>983</v>
      </c>
      <c r="K89" s="31" t="s">
        <v>941</v>
      </c>
      <c r="L89" s="31" t="s">
        <v>390</v>
      </c>
      <c r="M89" s="68" t="s">
        <v>942</v>
      </c>
    </row>
    <row r="90" spans="1:13" ht="79.95" customHeight="1">
      <c r="A90" s="31" t="s">
        <v>395</v>
      </c>
      <c r="B90" s="31" t="s">
        <v>34</v>
      </c>
      <c r="C90" s="31" t="s">
        <v>396</v>
      </c>
      <c r="D90" s="31" t="s">
        <v>980</v>
      </c>
      <c r="E90" s="31" t="s">
        <v>234</v>
      </c>
      <c r="F90" s="31">
        <v>1</v>
      </c>
      <c r="G90" s="31" t="s">
        <v>945</v>
      </c>
      <c r="H90" s="31" t="s">
        <v>981</v>
      </c>
      <c r="I90" s="31" t="s">
        <v>982</v>
      </c>
      <c r="J90" s="31" t="s">
        <v>983</v>
      </c>
      <c r="K90" s="31" t="s">
        <v>941</v>
      </c>
      <c r="L90" s="31" t="s">
        <v>390</v>
      </c>
      <c r="M90" s="68" t="s">
        <v>942</v>
      </c>
    </row>
    <row r="91" spans="1:13" ht="79.95" customHeight="1">
      <c r="A91" s="31" t="s">
        <v>397</v>
      </c>
      <c r="B91" s="31" t="s">
        <v>34</v>
      </c>
      <c r="C91" s="31" t="s">
        <v>398</v>
      </c>
      <c r="D91" s="31" t="s">
        <v>980</v>
      </c>
      <c r="E91" s="31" t="s">
        <v>234</v>
      </c>
      <c r="F91" s="31">
        <v>1</v>
      </c>
      <c r="G91" s="31" t="s">
        <v>945</v>
      </c>
      <c r="H91" s="31" t="s">
        <v>981</v>
      </c>
      <c r="I91" s="31" t="s">
        <v>982</v>
      </c>
      <c r="J91" s="31" t="s">
        <v>983</v>
      </c>
      <c r="K91" s="31" t="s">
        <v>947</v>
      </c>
      <c r="L91" s="31" t="s">
        <v>390</v>
      </c>
      <c r="M91" s="68" t="s">
        <v>942</v>
      </c>
    </row>
    <row r="92" spans="1:13" ht="79.95" customHeight="1">
      <c r="A92" s="31" t="s">
        <v>399</v>
      </c>
      <c r="B92" s="31" t="s">
        <v>34</v>
      </c>
      <c r="C92" s="31" t="s">
        <v>400</v>
      </c>
      <c r="D92" s="31" t="s">
        <v>980</v>
      </c>
      <c r="E92" s="31" t="s">
        <v>234</v>
      </c>
      <c r="F92" s="31">
        <v>1</v>
      </c>
      <c r="G92" s="31" t="s">
        <v>945</v>
      </c>
      <c r="H92" s="31" t="s">
        <v>981</v>
      </c>
      <c r="I92" s="31" t="s">
        <v>982</v>
      </c>
      <c r="J92" s="31" t="s">
        <v>983</v>
      </c>
      <c r="K92" s="31" t="s">
        <v>947</v>
      </c>
      <c r="L92" s="31" t="s">
        <v>390</v>
      </c>
      <c r="M92" s="68" t="s">
        <v>942</v>
      </c>
    </row>
    <row r="93" spans="1:13" ht="79.95" customHeight="1">
      <c r="A93" s="31" t="s">
        <v>401</v>
      </c>
      <c r="B93" s="31" t="s">
        <v>34</v>
      </c>
      <c r="C93" s="31" t="s">
        <v>402</v>
      </c>
      <c r="D93" s="31" t="s">
        <v>980</v>
      </c>
      <c r="E93" s="31" t="s">
        <v>234</v>
      </c>
      <c r="F93" s="31">
        <v>1</v>
      </c>
      <c r="G93" s="31" t="s">
        <v>945</v>
      </c>
      <c r="H93" s="31" t="s">
        <v>981</v>
      </c>
      <c r="I93" s="31" t="s">
        <v>982</v>
      </c>
      <c r="J93" s="31" t="s">
        <v>983</v>
      </c>
      <c r="K93" s="31" t="s">
        <v>947</v>
      </c>
      <c r="L93" s="31" t="s">
        <v>390</v>
      </c>
      <c r="M93" s="68" t="s">
        <v>942</v>
      </c>
    </row>
    <row r="94" spans="1:13" ht="79.95" customHeight="1">
      <c r="A94" s="31" t="s">
        <v>403</v>
      </c>
      <c r="B94" s="31" t="s">
        <v>34</v>
      </c>
      <c r="C94" s="31" t="s">
        <v>404</v>
      </c>
      <c r="D94" s="31" t="s">
        <v>980</v>
      </c>
      <c r="E94" s="31" t="s">
        <v>234</v>
      </c>
      <c r="F94" s="31">
        <v>1</v>
      </c>
      <c r="G94" s="31" t="s">
        <v>945</v>
      </c>
      <c r="H94" s="31" t="s">
        <v>981</v>
      </c>
      <c r="I94" s="31" t="s">
        <v>982</v>
      </c>
      <c r="J94" s="31" t="s">
        <v>983</v>
      </c>
      <c r="K94" s="31" t="s">
        <v>947</v>
      </c>
      <c r="L94" s="31" t="s">
        <v>405</v>
      </c>
      <c r="M94" s="68" t="s">
        <v>942</v>
      </c>
    </row>
    <row r="95" spans="1:13" ht="79.95" customHeight="1">
      <c r="A95" s="31" t="s">
        <v>406</v>
      </c>
      <c r="B95" s="31" t="s">
        <v>34</v>
      </c>
      <c r="C95" s="31" t="s">
        <v>407</v>
      </c>
      <c r="D95" s="31" t="s">
        <v>980</v>
      </c>
      <c r="E95" s="31" t="s">
        <v>234</v>
      </c>
      <c r="F95" s="31">
        <v>1</v>
      </c>
      <c r="G95" s="31" t="s">
        <v>945</v>
      </c>
      <c r="H95" s="31" t="s">
        <v>981</v>
      </c>
      <c r="I95" s="31" t="s">
        <v>982</v>
      </c>
      <c r="J95" s="31" t="s">
        <v>983</v>
      </c>
      <c r="K95" s="31" t="s">
        <v>947</v>
      </c>
      <c r="L95" s="31" t="s">
        <v>390</v>
      </c>
      <c r="M95" s="68" t="s">
        <v>942</v>
      </c>
    </row>
    <row r="96" spans="1:13" ht="79.95" customHeight="1">
      <c r="A96" s="31" t="s">
        <v>408</v>
      </c>
      <c r="B96" s="31" t="s">
        <v>34</v>
      </c>
      <c r="C96" s="31" t="s">
        <v>409</v>
      </c>
      <c r="D96" s="31" t="s">
        <v>980</v>
      </c>
      <c r="E96" s="31" t="s">
        <v>234</v>
      </c>
      <c r="F96" s="31">
        <v>1</v>
      </c>
      <c r="G96" s="31" t="s">
        <v>945</v>
      </c>
      <c r="H96" s="31" t="s">
        <v>981</v>
      </c>
      <c r="I96" s="31" t="s">
        <v>982</v>
      </c>
      <c r="J96" s="31" t="s">
        <v>983</v>
      </c>
      <c r="K96" s="31" t="s">
        <v>947</v>
      </c>
      <c r="L96" s="31" t="s">
        <v>390</v>
      </c>
      <c r="M96" s="68" t="s">
        <v>942</v>
      </c>
    </row>
    <row r="97" spans="1:13" ht="79.95" customHeight="1">
      <c r="A97" s="31" t="s">
        <v>410</v>
      </c>
      <c r="B97" s="31" t="s">
        <v>34</v>
      </c>
      <c r="C97" s="31" t="s">
        <v>411</v>
      </c>
      <c r="D97" s="31" t="s">
        <v>980</v>
      </c>
      <c r="E97" s="31" t="s">
        <v>234</v>
      </c>
      <c r="F97" s="31">
        <v>1</v>
      </c>
      <c r="G97" s="31" t="s">
        <v>945</v>
      </c>
      <c r="H97" s="31" t="s">
        <v>981</v>
      </c>
      <c r="I97" s="31" t="s">
        <v>982</v>
      </c>
      <c r="J97" s="31" t="s">
        <v>983</v>
      </c>
      <c r="K97" s="31" t="s">
        <v>947</v>
      </c>
      <c r="L97" s="31" t="s">
        <v>412</v>
      </c>
      <c r="M97" s="68" t="s">
        <v>942</v>
      </c>
    </row>
    <row r="98" spans="1:13" ht="79.95" customHeight="1">
      <c r="A98" s="31" t="s">
        <v>413</v>
      </c>
      <c r="B98" s="31" t="s">
        <v>34</v>
      </c>
      <c r="C98" s="31" t="s">
        <v>414</v>
      </c>
      <c r="D98" s="31" t="s">
        <v>980</v>
      </c>
      <c r="E98" s="31" t="s">
        <v>234</v>
      </c>
      <c r="F98" s="31">
        <v>1</v>
      </c>
      <c r="G98" s="31" t="s">
        <v>945</v>
      </c>
      <c r="H98" s="31" t="s">
        <v>981</v>
      </c>
      <c r="I98" s="31" t="s">
        <v>982</v>
      </c>
      <c r="J98" s="31" t="s">
        <v>983</v>
      </c>
      <c r="K98" s="31" t="s">
        <v>947</v>
      </c>
      <c r="L98" s="31" t="s">
        <v>412</v>
      </c>
      <c r="M98" s="68" t="s">
        <v>942</v>
      </c>
    </row>
    <row r="99" spans="1:13" ht="79.95" customHeight="1">
      <c r="A99" s="31" t="s">
        <v>415</v>
      </c>
      <c r="B99" s="31" t="s">
        <v>34</v>
      </c>
      <c r="C99" s="31" t="s">
        <v>416</v>
      </c>
      <c r="D99" s="31" t="s">
        <v>980</v>
      </c>
      <c r="E99" s="31" t="s">
        <v>234</v>
      </c>
      <c r="F99" s="31">
        <v>1</v>
      </c>
      <c r="G99" s="31" t="s">
        <v>945</v>
      </c>
      <c r="H99" s="31" t="s">
        <v>981</v>
      </c>
      <c r="I99" s="31" t="s">
        <v>982</v>
      </c>
      <c r="J99" s="31" t="s">
        <v>983</v>
      </c>
      <c r="K99" s="31" t="s">
        <v>947</v>
      </c>
      <c r="L99" s="31" t="s">
        <v>417</v>
      </c>
      <c r="M99" s="68" t="s">
        <v>942</v>
      </c>
    </row>
    <row r="100" spans="1:13" ht="79.95" customHeight="1">
      <c r="A100" s="31" t="s">
        <v>418</v>
      </c>
      <c r="B100" s="31" t="s">
        <v>34</v>
      </c>
      <c r="C100" s="31" t="s">
        <v>419</v>
      </c>
      <c r="D100" s="31" t="s">
        <v>980</v>
      </c>
      <c r="E100" s="31" t="s">
        <v>234</v>
      </c>
      <c r="F100" s="31">
        <v>1</v>
      </c>
      <c r="G100" s="31" t="s">
        <v>945</v>
      </c>
      <c r="H100" s="31" t="s">
        <v>981</v>
      </c>
      <c r="I100" s="31" t="s">
        <v>982</v>
      </c>
      <c r="J100" s="31" t="s">
        <v>983</v>
      </c>
      <c r="K100" s="31" t="s">
        <v>947</v>
      </c>
      <c r="L100" s="31" t="s">
        <v>417</v>
      </c>
      <c r="M100" s="68" t="s">
        <v>942</v>
      </c>
    </row>
    <row r="101" spans="1:13" ht="79.95" customHeight="1">
      <c r="A101" s="31" t="s">
        <v>420</v>
      </c>
      <c r="B101" s="31" t="s">
        <v>34</v>
      </c>
      <c r="C101" s="31" t="s">
        <v>421</v>
      </c>
      <c r="D101" s="31" t="s">
        <v>980</v>
      </c>
      <c r="E101" s="31" t="s">
        <v>234</v>
      </c>
      <c r="F101" s="31">
        <v>1</v>
      </c>
      <c r="G101" s="31" t="s">
        <v>945</v>
      </c>
      <c r="H101" s="31" t="s">
        <v>981</v>
      </c>
      <c r="I101" s="31" t="s">
        <v>982</v>
      </c>
      <c r="J101" s="31" t="s">
        <v>983</v>
      </c>
      <c r="K101" s="31" t="s">
        <v>947</v>
      </c>
      <c r="L101" s="31" t="s">
        <v>417</v>
      </c>
      <c r="M101" s="68" t="s">
        <v>942</v>
      </c>
    </row>
    <row r="102" spans="1:13" ht="79.95" customHeight="1">
      <c r="A102" s="31" t="s">
        <v>422</v>
      </c>
      <c r="B102" s="31" t="s">
        <v>36</v>
      </c>
      <c r="C102" s="31" t="s">
        <v>423</v>
      </c>
      <c r="D102" s="31" t="s">
        <v>984</v>
      </c>
      <c r="E102" s="31" t="s">
        <v>234</v>
      </c>
      <c r="F102" s="31">
        <v>1</v>
      </c>
      <c r="G102" s="31" t="s">
        <v>945</v>
      </c>
      <c r="H102" s="31" t="s">
        <v>985</v>
      </c>
      <c r="I102" s="31" t="s">
        <v>986</v>
      </c>
      <c r="J102" s="31" t="s">
        <v>987</v>
      </c>
      <c r="K102" s="31" t="s">
        <v>941</v>
      </c>
      <c r="L102" s="31" t="s">
        <v>424</v>
      </c>
      <c r="M102" s="68" t="s">
        <v>942</v>
      </c>
    </row>
    <row r="103" spans="1:13" ht="79.95" customHeight="1">
      <c r="A103" s="31" t="s">
        <v>425</v>
      </c>
      <c r="B103" s="31" t="s">
        <v>36</v>
      </c>
      <c r="C103" s="31" t="s">
        <v>426</v>
      </c>
      <c r="D103" s="31" t="s">
        <v>984</v>
      </c>
      <c r="E103" s="31" t="s">
        <v>234</v>
      </c>
      <c r="F103" s="31">
        <v>1</v>
      </c>
      <c r="G103" s="31" t="s">
        <v>945</v>
      </c>
      <c r="H103" s="31" t="s">
        <v>985</v>
      </c>
      <c r="I103" s="31" t="s">
        <v>986</v>
      </c>
      <c r="J103" s="31" t="s">
        <v>987</v>
      </c>
      <c r="K103" s="31" t="s">
        <v>941</v>
      </c>
      <c r="L103" s="31" t="s">
        <v>424</v>
      </c>
      <c r="M103" s="68" t="s">
        <v>942</v>
      </c>
    </row>
    <row r="104" spans="1:13" ht="79.95" customHeight="1">
      <c r="A104" s="31" t="s">
        <v>427</v>
      </c>
      <c r="B104" s="31" t="s">
        <v>36</v>
      </c>
      <c r="C104" s="31" t="s">
        <v>428</v>
      </c>
      <c r="D104" s="31" t="s">
        <v>984</v>
      </c>
      <c r="E104" s="31" t="s">
        <v>234</v>
      </c>
      <c r="F104" s="31">
        <v>1</v>
      </c>
      <c r="G104" s="31" t="s">
        <v>945</v>
      </c>
      <c r="H104" s="31" t="s">
        <v>985</v>
      </c>
      <c r="I104" s="31" t="s">
        <v>986</v>
      </c>
      <c r="J104" s="31" t="s">
        <v>987</v>
      </c>
      <c r="K104" s="31" t="s">
        <v>941</v>
      </c>
      <c r="L104" s="31" t="s">
        <v>424</v>
      </c>
      <c r="M104" s="68" t="s">
        <v>942</v>
      </c>
    </row>
    <row r="105" spans="1:13" ht="79.95" customHeight="1">
      <c r="A105" s="31" t="s">
        <v>429</v>
      </c>
      <c r="B105" s="31" t="s">
        <v>36</v>
      </c>
      <c r="C105" s="31" t="s">
        <v>430</v>
      </c>
      <c r="D105" s="31" t="s">
        <v>984</v>
      </c>
      <c r="E105" s="31" t="s">
        <v>234</v>
      </c>
      <c r="F105" s="31">
        <v>1</v>
      </c>
      <c r="G105" s="31" t="s">
        <v>945</v>
      </c>
      <c r="H105" s="31" t="s">
        <v>985</v>
      </c>
      <c r="I105" s="31" t="s">
        <v>986</v>
      </c>
      <c r="J105" s="31" t="s">
        <v>987</v>
      </c>
      <c r="K105" s="31" t="s">
        <v>941</v>
      </c>
      <c r="L105" s="31" t="s">
        <v>424</v>
      </c>
      <c r="M105" s="68" t="s">
        <v>942</v>
      </c>
    </row>
    <row r="106" spans="1:13" ht="79.95" customHeight="1">
      <c r="A106" s="31" t="s">
        <v>431</v>
      </c>
      <c r="B106" s="31" t="s">
        <v>36</v>
      </c>
      <c r="C106" s="31" t="s">
        <v>432</v>
      </c>
      <c r="D106" s="31" t="s">
        <v>984</v>
      </c>
      <c r="E106" s="31" t="s">
        <v>234</v>
      </c>
      <c r="F106" s="31">
        <v>1</v>
      </c>
      <c r="G106" s="31" t="s">
        <v>945</v>
      </c>
      <c r="H106" s="31" t="s">
        <v>985</v>
      </c>
      <c r="I106" s="31" t="s">
        <v>986</v>
      </c>
      <c r="J106" s="31" t="s">
        <v>987</v>
      </c>
      <c r="K106" s="31" t="s">
        <v>941</v>
      </c>
      <c r="L106" s="31" t="s">
        <v>424</v>
      </c>
      <c r="M106" s="68" t="s">
        <v>942</v>
      </c>
    </row>
    <row r="107" spans="1:13" ht="79.95" customHeight="1">
      <c r="A107" s="31" t="s">
        <v>433</v>
      </c>
      <c r="B107" s="31" t="s">
        <v>36</v>
      </c>
      <c r="C107" s="31" t="s">
        <v>434</v>
      </c>
      <c r="D107" s="31" t="s">
        <v>984</v>
      </c>
      <c r="E107" s="31" t="s">
        <v>234</v>
      </c>
      <c r="F107" s="31">
        <v>1</v>
      </c>
      <c r="G107" s="31" t="s">
        <v>945</v>
      </c>
      <c r="H107" s="31" t="s">
        <v>985</v>
      </c>
      <c r="I107" s="31" t="s">
        <v>986</v>
      </c>
      <c r="J107" s="31" t="s">
        <v>987</v>
      </c>
      <c r="K107" s="31" t="s">
        <v>941</v>
      </c>
      <c r="L107" s="31" t="s">
        <v>424</v>
      </c>
      <c r="M107" s="68" t="s">
        <v>942</v>
      </c>
    </row>
    <row r="108" spans="1:13" ht="79.95" customHeight="1">
      <c r="A108" s="31" t="s">
        <v>435</v>
      </c>
      <c r="B108" s="31" t="s">
        <v>36</v>
      </c>
      <c r="C108" s="31" t="s">
        <v>436</v>
      </c>
      <c r="D108" s="31" t="s">
        <v>984</v>
      </c>
      <c r="E108" s="31" t="s">
        <v>234</v>
      </c>
      <c r="F108" s="31">
        <v>1</v>
      </c>
      <c r="G108" s="31" t="s">
        <v>945</v>
      </c>
      <c r="H108" s="31" t="s">
        <v>985</v>
      </c>
      <c r="I108" s="31" t="s">
        <v>986</v>
      </c>
      <c r="J108" s="31" t="s">
        <v>987</v>
      </c>
      <c r="K108" s="31" t="s">
        <v>941</v>
      </c>
      <c r="L108" s="31" t="s">
        <v>424</v>
      </c>
      <c r="M108" s="68" t="s">
        <v>942</v>
      </c>
    </row>
    <row r="109" spans="1:13" ht="79.95" customHeight="1">
      <c r="A109" s="31" t="s">
        <v>437</v>
      </c>
      <c r="B109" s="31" t="s">
        <v>36</v>
      </c>
      <c r="C109" s="31" t="s">
        <v>438</v>
      </c>
      <c r="D109" s="31" t="s">
        <v>984</v>
      </c>
      <c r="E109" s="31" t="s">
        <v>234</v>
      </c>
      <c r="F109" s="31">
        <v>1</v>
      </c>
      <c r="G109" s="31" t="s">
        <v>945</v>
      </c>
      <c r="H109" s="31" t="s">
        <v>985</v>
      </c>
      <c r="I109" s="31" t="s">
        <v>986</v>
      </c>
      <c r="J109" s="31" t="s">
        <v>987</v>
      </c>
      <c r="K109" s="31" t="s">
        <v>941</v>
      </c>
      <c r="L109" s="31" t="s">
        <v>424</v>
      </c>
      <c r="M109" s="68" t="s">
        <v>942</v>
      </c>
    </row>
    <row r="110" spans="1:13" ht="79.95" customHeight="1">
      <c r="A110" s="31" t="s">
        <v>439</v>
      </c>
      <c r="B110" s="31" t="s">
        <v>38</v>
      </c>
      <c r="C110" s="31" t="s">
        <v>440</v>
      </c>
      <c r="D110" s="31" t="s">
        <v>988</v>
      </c>
      <c r="E110" s="31" t="s">
        <v>234</v>
      </c>
      <c r="F110" s="31">
        <v>1</v>
      </c>
      <c r="G110" s="31" t="s">
        <v>989</v>
      </c>
      <c r="H110" s="31" t="s">
        <v>990</v>
      </c>
      <c r="I110" s="31" t="s">
        <v>991</v>
      </c>
      <c r="J110" s="31" t="s">
        <v>992</v>
      </c>
      <c r="K110" s="31" t="s">
        <v>941</v>
      </c>
      <c r="L110" s="31" t="s">
        <v>441</v>
      </c>
      <c r="M110" s="68" t="s">
        <v>942</v>
      </c>
    </row>
    <row r="111" spans="1:13" ht="79.95" customHeight="1">
      <c r="A111" s="31" t="s">
        <v>442</v>
      </c>
      <c r="B111" s="31" t="s">
        <v>38</v>
      </c>
      <c r="C111" s="31" t="s">
        <v>443</v>
      </c>
      <c r="D111" s="31" t="s">
        <v>988</v>
      </c>
      <c r="E111" s="31" t="s">
        <v>234</v>
      </c>
      <c r="F111" s="31">
        <v>1</v>
      </c>
      <c r="G111" s="31" t="s">
        <v>989</v>
      </c>
      <c r="H111" s="31" t="s">
        <v>990</v>
      </c>
      <c r="I111" s="31" t="s">
        <v>991</v>
      </c>
      <c r="J111" s="31" t="s">
        <v>992</v>
      </c>
      <c r="K111" s="31" t="s">
        <v>941</v>
      </c>
      <c r="L111" s="31" t="s">
        <v>441</v>
      </c>
      <c r="M111" s="68" t="s">
        <v>942</v>
      </c>
    </row>
    <row r="112" spans="1:13" ht="79.95" customHeight="1">
      <c r="A112" s="31" t="s">
        <v>444</v>
      </c>
      <c r="B112" s="31" t="s">
        <v>38</v>
      </c>
      <c r="C112" s="31" t="s">
        <v>445</v>
      </c>
      <c r="D112" s="31" t="s">
        <v>988</v>
      </c>
      <c r="E112" s="31" t="s">
        <v>234</v>
      </c>
      <c r="F112" s="31">
        <v>1</v>
      </c>
      <c r="G112" s="31" t="s">
        <v>989</v>
      </c>
      <c r="H112" s="31" t="s">
        <v>990</v>
      </c>
      <c r="I112" s="31" t="s">
        <v>991</v>
      </c>
      <c r="J112" s="31" t="s">
        <v>992</v>
      </c>
      <c r="K112" s="31" t="s">
        <v>941</v>
      </c>
      <c r="L112" s="31" t="s">
        <v>441</v>
      </c>
      <c r="M112" s="68" t="s">
        <v>942</v>
      </c>
    </row>
    <row r="113" spans="1:13" ht="79.95" customHeight="1">
      <c r="A113" s="31" t="s">
        <v>446</v>
      </c>
      <c r="B113" s="31" t="s">
        <v>38</v>
      </c>
      <c r="C113" s="31" t="s">
        <v>447</v>
      </c>
      <c r="D113" s="31" t="s">
        <v>988</v>
      </c>
      <c r="E113" s="31" t="s">
        <v>234</v>
      </c>
      <c r="F113" s="31">
        <v>1</v>
      </c>
      <c r="G113" s="31" t="s">
        <v>989</v>
      </c>
      <c r="H113" s="31" t="s">
        <v>990</v>
      </c>
      <c r="I113" s="31" t="s">
        <v>991</v>
      </c>
      <c r="J113" s="31" t="s">
        <v>992</v>
      </c>
      <c r="K113" s="31" t="s">
        <v>941</v>
      </c>
      <c r="L113" s="31" t="s">
        <v>441</v>
      </c>
      <c r="M113" s="68" t="s">
        <v>942</v>
      </c>
    </row>
    <row r="114" spans="1:13" ht="79.95" customHeight="1">
      <c r="A114" s="31" t="s">
        <v>448</v>
      </c>
      <c r="B114" s="31" t="s">
        <v>38</v>
      </c>
      <c r="C114" s="31" t="s">
        <v>449</v>
      </c>
      <c r="D114" s="31" t="s">
        <v>988</v>
      </c>
      <c r="E114" s="31" t="s">
        <v>234</v>
      </c>
      <c r="F114" s="31">
        <v>1</v>
      </c>
      <c r="G114" s="31" t="s">
        <v>989</v>
      </c>
      <c r="H114" s="31" t="s">
        <v>990</v>
      </c>
      <c r="I114" s="31" t="s">
        <v>991</v>
      </c>
      <c r="J114" s="31" t="s">
        <v>992</v>
      </c>
      <c r="K114" s="31" t="s">
        <v>941</v>
      </c>
      <c r="L114" s="31" t="s">
        <v>441</v>
      </c>
      <c r="M114" s="68" t="s">
        <v>942</v>
      </c>
    </row>
    <row r="115" spans="1:13" ht="79.95" customHeight="1">
      <c r="A115" s="31" t="s">
        <v>450</v>
      </c>
      <c r="B115" s="31" t="s">
        <v>38</v>
      </c>
      <c r="C115" s="31" t="s">
        <v>451</v>
      </c>
      <c r="D115" s="31" t="s">
        <v>988</v>
      </c>
      <c r="E115" s="31" t="s">
        <v>234</v>
      </c>
      <c r="F115" s="31">
        <v>1</v>
      </c>
      <c r="G115" s="31" t="s">
        <v>989</v>
      </c>
      <c r="H115" s="31" t="s">
        <v>990</v>
      </c>
      <c r="I115" s="31" t="s">
        <v>991</v>
      </c>
      <c r="J115" s="31" t="s">
        <v>992</v>
      </c>
      <c r="K115" s="31" t="s">
        <v>941</v>
      </c>
      <c r="L115" s="31" t="s">
        <v>441</v>
      </c>
      <c r="M115" s="68" t="s">
        <v>942</v>
      </c>
    </row>
    <row r="116" spans="1:13" ht="79.95" customHeight="1">
      <c r="A116" s="31" t="s">
        <v>452</v>
      </c>
      <c r="B116" s="31" t="s">
        <v>38</v>
      </c>
      <c r="C116" s="31" t="s">
        <v>453</v>
      </c>
      <c r="D116" s="31" t="s">
        <v>988</v>
      </c>
      <c r="E116" s="31" t="s">
        <v>234</v>
      </c>
      <c r="F116" s="31">
        <v>1</v>
      </c>
      <c r="G116" s="31" t="s">
        <v>989</v>
      </c>
      <c r="H116" s="31" t="s">
        <v>990</v>
      </c>
      <c r="I116" s="31" t="s">
        <v>991</v>
      </c>
      <c r="J116" s="31" t="s">
        <v>992</v>
      </c>
      <c r="K116" s="31" t="s">
        <v>947</v>
      </c>
      <c r="L116" s="31" t="s">
        <v>441</v>
      </c>
      <c r="M116" s="68" t="s">
        <v>942</v>
      </c>
    </row>
    <row r="117" spans="1:13" ht="79.95" customHeight="1">
      <c r="A117" s="31" t="s">
        <v>454</v>
      </c>
      <c r="B117" s="31" t="s">
        <v>38</v>
      </c>
      <c r="C117" s="31" t="s">
        <v>455</v>
      </c>
      <c r="D117" s="31" t="s">
        <v>988</v>
      </c>
      <c r="E117" s="31" t="s">
        <v>234</v>
      </c>
      <c r="F117" s="31">
        <v>1</v>
      </c>
      <c r="G117" s="31" t="s">
        <v>989</v>
      </c>
      <c r="H117" s="31" t="s">
        <v>990</v>
      </c>
      <c r="I117" s="31" t="s">
        <v>991</v>
      </c>
      <c r="J117" s="31" t="s">
        <v>992</v>
      </c>
      <c r="K117" s="31" t="s">
        <v>947</v>
      </c>
      <c r="L117" s="31" t="s">
        <v>441</v>
      </c>
      <c r="M117" s="68" t="s">
        <v>942</v>
      </c>
    </row>
    <row r="118" spans="1:13" ht="79.95" customHeight="1">
      <c r="A118" s="31" t="s">
        <v>456</v>
      </c>
      <c r="B118" s="31" t="s">
        <v>40</v>
      </c>
      <c r="C118" s="31" t="s">
        <v>457</v>
      </c>
      <c r="D118" s="31" t="s">
        <v>993</v>
      </c>
      <c r="E118" s="31" t="s">
        <v>234</v>
      </c>
      <c r="F118" s="31">
        <v>1</v>
      </c>
      <c r="G118" s="31" t="s">
        <v>994</v>
      </c>
      <c r="H118" s="31" t="s">
        <v>995</v>
      </c>
      <c r="I118" s="31" t="s">
        <v>996</v>
      </c>
      <c r="J118" s="31" t="s">
        <v>992</v>
      </c>
      <c r="K118" s="31" t="s">
        <v>941</v>
      </c>
      <c r="L118" s="31" t="s">
        <v>458</v>
      </c>
      <c r="M118" s="68" t="s">
        <v>942</v>
      </c>
    </row>
    <row r="119" spans="1:13" ht="79.95" customHeight="1">
      <c r="A119" s="31" t="s">
        <v>459</v>
      </c>
      <c r="B119" s="31" t="s">
        <v>40</v>
      </c>
      <c r="C119" s="31" t="s">
        <v>460</v>
      </c>
      <c r="D119" s="31" t="s">
        <v>993</v>
      </c>
      <c r="E119" s="31" t="s">
        <v>234</v>
      </c>
      <c r="F119" s="31">
        <v>1</v>
      </c>
      <c r="G119" s="31" t="s">
        <v>994</v>
      </c>
      <c r="H119" s="31" t="s">
        <v>995</v>
      </c>
      <c r="I119" s="31" t="s">
        <v>996</v>
      </c>
      <c r="J119" s="31" t="s">
        <v>992</v>
      </c>
      <c r="K119" s="31" t="s">
        <v>941</v>
      </c>
      <c r="L119" s="31" t="s">
        <v>458</v>
      </c>
      <c r="M119" s="68" t="s">
        <v>942</v>
      </c>
    </row>
    <row r="120" spans="1:13" ht="79.95" customHeight="1">
      <c r="A120" s="31" t="s">
        <v>461</v>
      </c>
      <c r="B120" s="31" t="s">
        <v>40</v>
      </c>
      <c r="C120" s="31" t="s">
        <v>462</v>
      </c>
      <c r="D120" s="31" t="s">
        <v>993</v>
      </c>
      <c r="E120" s="31" t="s">
        <v>234</v>
      </c>
      <c r="F120" s="31">
        <v>1</v>
      </c>
      <c r="G120" s="31" t="s">
        <v>994</v>
      </c>
      <c r="H120" s="31" t="s">
        <v>995</v>
      </c>
      <c r="I120" s="31" t="s">
        <v>996</v>
      </c>
      <c r="J120" s="31" t="s">
        <v>992</v>
      </c>
      <c r="K120" s="31" t="s">
        <v>941</v>
      </c>
      <c r="L120" s="31" t="s">
        <v>458</v>
      </c>
      <c r="M120" s="68" t="s">
        <v>942</v>
      </c>
    </row>
    <row r="121" spans="1:13" ht="79.95" customHeight="1">
      <c r="A121" s="31" t="s">
        <v>463</v>
      </c>
      <c r="B121" s="31" t="s">
        <v>40</v>
      </c>
      <c r="C121" s="31" t="s">
        <v>464</v>
      </c>
      <c r="D121" s="31" t="s">
        <v>993</v>
      </c>
      <c r="E121" s="31" t="s">
        <v>234</v>
      </c>
      <c r="F121" s="31">
        <v>1</v>
      </c>
      <c r="G121" s="31" t="s">
        <v>994</v>
      </c>
      <c r="H121" s="31" t="s">
        <v>995</v>
      </c>
      <c r="I121" s="31" t="s">
        <v>996</v>
      </c>
      <c r="J121" s="31" t="s">
        <v>992</v>
      </c>
      <c r="K121" s="31" t="s">
        <v>941</v>
      </c>
      <c r="L121" s="31" t="s">
        <v>458</v>
      </c>
      <c r="M121" s="68" t="s">
        <v>942</v>
      </c>
    </row>
    <row r="122" spans="1:13" ht="79.95" customHeight="1">
      <c r="A122" s="31" t="s">
        <v>465</v>
      </c>
      <c r="B122" s="31" t="s">
        <v>40</v>
      </c>
      <c r="C122" s="31" t="s">
        <v>466</v>
      </c>
      <c r="D122" s="31" t="s">
        <v>993</v>
      </c>
      <c r="E122" s="31" t="s">
        <v>234</v>
      </c>
      <c r="F122" s="31">
        <v>1</v>
      </c>
      <c r="G122" s="31" t="s">
        <v>994</v>
      </c>
      <c r="H122" s="31" t="s">
        <v>995</v>
      </c>
      <c r="I122" s="31" t="s">
        <v>996</v>
      </c>
      <c r="J122" s="31" t="s">
        <v>992</v>
      </c>
      <c r="K122" s="31" t="s">
        <v>941</v>
      </c>
      <c r="L122" s="31" t="s">
        <v>458</v>
      </c>
      <c r="M122" s="68" t="s">
        <v>942</v>
      </c>
    </row>
    <row r="123" spans="1:13" ht="79.95" customHeight="1">
      <c r="A123" s="31" t="s">
        <v>467</v>
      </c>
      <c r="B123" s="31" t="s">
        <v>40</v>
      </c>
      <c r="C123" s="31" t="s">
        <v>468</v>
      </c>
      <c r="D123" s="31" t="s">
        <v>993</v>
      </c>
      <c r="E123" s="31" t="s">
        <v>234</v>
      </c>
      <c r="F123" s="31">
        <v>1</v>
      </c>
      <c r="G123" s="31" t="s">
        <v>994</v>
      </c>
      <c r="H123" s="31" t="s">
        <v>995</v>
      </c>
      <c r="I123" s="31" t="s">
        <v>996</v>
      </c>
      <c r="J123" s="31" t="s">
        <v>992</v>
      </c>
      <c r="K123" s="31" t="s">
        <v>941</v>
      </c>
      <c r="L123" s="31" t="s">
        <v>458</v>
      </c>
      <c r="M123" s="68" t="s">
        <v>942</v>
      </c>
    </row>
    <row r="124" spans="1:13" ht="79.95" customHeight="1">
      <c r="A124" s="31" t="s">
        <v>469</v>
      </c>
      <c r="B124" s="31" t="s">
        <v>40</v>
      </c>
      <c r="C124" s="31" t="s">
        <v>470</v>
      </c>
      <c r="D124" s="31" t="s">
        <v>993</v>
      </c>
      <c r="E124" s="31" t="s">
        <v>234</v>
      </c>
      <c r="F124" s="31">
        <v>1</v>
      </c>
      <c r="G124" s="31" t="s">
        <v>994</v>
      </c>
      <c r="H124" s="31" t="s">
        <v>995</v>
      </c>
      <c r="I124" s="31" t="s">
        <v>996</v>
      </c>
      <c r="J124" s="31" t="s">
        <v>992</v>
      </c>
      <c r="K124" s="31" t="s">
        <v>941</v>
      </c>
      <c r="L124" s="31" t="s">
        <v>458</v>
      </c>
      <c r="M124" s="68" t="s">
        <v>942</v>
      </c>
    </row>
    <row r="125" spans="1:13" ht="79.95" customHeight="1">
      <c r="A125" s="31" t="s">
        <v>471</v>
      </c>
      <c r="B125" s="31" t="s">
        <v>40</v>
      </c>
      <c r="C125" s="31" t="s">
        <v>472</v>
      </c>
      <c r="D125" s="31" t="s">
        <v>993</v>
      </c>
      <c r="E125" s="31" t="s">
        <v>234</v>
      </c>
      <c r="F125" s="31">
        <v>1</v>
      </c>
      <c r="G125" s="31" t="s">
        <v>994</v>
      </c>
      <c r="H125" s="31" t="s">
        <v>995</v>
      </c>
      <c r="I125" s="31" t="s">
        <v>996</v>
      </c>
      <c r="J125" s="31" t="s">
        <v>992</v>
      </c>
      <c r="K125" s="31" t="s">
        <v>941</v>
      </c>
      <c r="L125" s="31" t="s">
        <v>458</v>
      </c>
      <c r="M125" s="68" t="s">
        <v>942</v>
      </c>
    </row>
    <row r="126" spans="1:13" ht="79.95" customHeight="1">
      <c r="A126" s="31" t="s">
        <v>473</v>
      </c>
      <c r="B126" s="31" t="s">
        <v>40</v>
      </c>
      <c r="C126" s="31" t="s">
        <v>474</v>
      </c>
      <c r="D126" s="31" t="s">
        <v>993</v>
      </c>
      <c r="E126" s="31" t="s">
        <v>234</v>
      </c>
      <c r="F126" s="31">
        <v>1</v>
      </c>
      <c r="G126" s="31" t="s">
        <v>994</v>
      </c>
      <c r="H126" s="31" t="s">
        <v>995</v>
      </c>
      <c r="I126" s="31" t="s">
        <v>996</v>
      </c>
      <c r="J126" s="31" t="s">
        <v>992</v>
      </c>
      <c r="K126" s="31" t="s">
        <v>947</v>
      </c>
      <c r="L126" s="31" t="s">
        <v>458</v>
      </c>
      <c r="M126" s="68" t="s">
        <v>942</v>
      </c>
    </row>
    <row r="127" spans="1:13" ht="79.95" customHeight="1">
      <c r="A127" s="31" t="s">
        <v>475</v>
      </c>
      <c r="B127" s="31" t="s">
        <v>40</v>
      </c>
      <c r="C127" s="31" t="s">
        <v>476</v>
      </c>
      <c r="D127" s="31" t="s">
        <v>993</v>
      </c>
      <c r="E127" s="31" t="s">
        <v>234</v>
      </c>
      <c r="F127" s="31">
        <v>1</v>
      </c>
      <c r="G127" s="31" t="s">
        <v>994</v>
      </c>
      <c r="H127" s="31" t="s">
        <v>995</v>
      </c>
      <c r="I127" s="31" t="s">
        <v>996</v>
      </c>
      <c r="J127" s="31" t="s">
        <v>992</v>
      </c>
      <c r="K127" s="31" t="s">
        <v>947</v>
      </c>
      <c r="L127" s="31" t="s">
        <v>458</v>
      </c>
      <c r="M127" s="68" t="s">
        <v>942</v>
      </c>
    </row>
    <row r="128" spans="1:13" ht="79.95" customHeight="1">
      <c r="A128" s="31" t="s">
        <v>477</v>
      </c>
      <c r="B128" s="31" t="s">
        <v>40</v>
      </c>
      <c r="C128" s="31" t="s">
        <v>478</v>
      </c>
      <c r="D128" s="31" t="s">
        <v>993</v>
      </c>
      <c r="E128" s="31" t="s">
        <v>234</v>
      </c>
      <c r="F128" s="31">
        <v>1</v>
      </c>
      <c r="G128" s="31" t="s">
        <v>994</v>
      </c>
      <c r="H128" s="31" t="s">
        <v>995</v>
      </c>
      <c r="I128" s="31" t="s">
        <v>996</v>
      </c>
      <c r="J128" s="31" t="s">
        <v>992</v>
      </c>
      <c r="K128" s="31" t="s">
        <v>947</v>
      </c>
      <c r="L128" s="31" t="s">
        <v>458</v>
      </c>
      <c r="M128" s="68" t="s">
        <v>942</v>
      </c>
    </row>
    <row r="129" spans="1:13" ht="79.95" customHeight="1">
      <c r="A129" s="31" t="s">
        <v>479</v>
      </c>
      <c r="B129" s="31" t="s">
        <v>40</v>
      </c>
      <c r="C129" s="31" t="s">
        <v>480</v>
      </c>
      <c r="D129" s="31" t="s">
        <v>993</v>
      </c>
      <c r="E129" s="31" t="s">
        <v>234</v>
      </c>
      <c r="F129" s="31">
        <v>1</v>
      </c>
      <c r="G129" s="31" t="s">
        <v>994</v>
      </c>
      <c r="H129" s="31" t="s">
        <v>995</v>
      </c>
      <c r="I129" s="31" t="s">
        <v>996</v>
      </c>
      <c r="J129" s="31" t="s">
        <v>992</v>
      </c>
      <c r="K129" s="31" t="s">
        <v>947</v>
      </c>
      <c r="L129" s="31" t="s">
        <v>458</v>
      </c>
      <c r="M129" s="68" t="s">
        <v>942</v>
      </c>
    </row>
    <row r="130" spans="1:13" ht="79.95" customHeight="1">
      <c r="A130" s="31" t="s">
        <v>481</v>
      </c>
      <c r="B130" s="31" t="s">
        <v>40</v>
      </c>
      <c r="C130" s="31" t="s">
        <v>482</v>
      </c>
      <c r="D130" s="31" t="s">
        <v>993</v>
      </c>
      <c r="E130" s="31" t="s">
        <v>234</v>
      </c>
      <c r="F130" s="31">
        <v>1</v>
      </c>
      <c r="G130" s="31" t="s">
        <v>994</v>
      </c>
      <c r="H130" s="31" t="s">
        <v>995</v>
      </c>
      <c r="I130" s="31" t="s">
        <v>996</v>
      </c>
      <c r="J130" s="31" t="s">
        <v>992</v>
      </c>
      <c r="K130" s="31" t="s">
        <v>947</v>
      </c>
      <c r="L130" s="31" t="s">
        <v>458</v>
      </c>
      <c r="M130" s="68" t="s">
        <v>942</v>
      </c>
    </row>
    <row r="131" spans="1:13" ht="79.95" customHeight="1">
      <c r="A131" s="31" t="s">
        <v>483</v>
      </c>
      <c r="B131" s="31" t="s">
        <v>42</v>
      </c>
      <c r="C131" s="31" t="s">
        <v>484</v>
      </c>
      <c r="D131" s="31" t="s">
        <v>997</v>
      </c>
      <c r="E131" s="31" t="s">
        <v>234</v>
      </c>
      <c r="F131" s="31">
        <v>0</v>
      </c>
      <c r="G131" s="31" t="s">
        <v>937</v>
      </c>
      <c r="H131" s="31" t="s">
        <v>998</v>
      </c>
      <c r="I131" s="31" t="s">
        <v>999</v>
      </c>
      <c r="J131" s="31" t="s">
        <v>1000</v>
      </c>
      <c r="K131" s="31" t="s">
        <v>941</v>
      </c>
      <c r="L131" s="31" t="s">
        <v>485</v>
      </c>
      <c r="M131" s="68" t="s">
        <v>942</v>
      </c>
    </row>
    <row r="132" spans="1:13" ht="79.95" customHeight="1">
      <c r="A132" s="31" t="s">
        <v>486</v>
      </c>
      <c r="B132" s="31" t="s">
        <v>42</v>
      </c>
      <c r="C132" s="31" t="s">
        <v>487</v>
      </c>
      <c r="D132" s="31" t="s">
        <v>997</v>
      </c>
      <c r="E132" s="31" t="s">
        <v>234</v>
      </c>
      <c r="F132" s="31">
        <v>0</v>
      </c>
      <c r="G132" s="31" t="s">
        <v>937</v>
      </c>
      <c r="H132" s="31" t="s">
        <v>998</v>
      </c>
      <c r="I132" s="31" t="s">
        <v>999</v>
      </c>
      <c r="J132" s="31" t="s">
        <v>1000</v>
      </c>
      <c r="K132" s="31" t="s">
        <v>941</v>
      </c>
      <c r="L132" s="31" t="s">
        <v>485</v>
      </c>
      <c r="M132" s="68" t="s">
        <v>942</v>
      </c>
    </row>
    <row r="133" spans="1:13" ht="79.95" customHeight="1">
      <c r="A133" s="31" t="s">
        <v>488</v>
      </c>
      <c r="B133" s="31" t="s">
        <v>42</v>
      </c>
      <c r="C133" s="31" t="s">
        <v>489</v>
      </c>
      <c r="D133" s="31" t="s">
        <v>997</v>
      </c>
      <c r="E133" s="31" t="s">
        <v>234</v>
      </c>
      <c r="F133" s="31">
        <v>0</v>
      </c>
      <c r="G133" s="31" t="s">
        <v>937</v>
      </c>
      <c r="H133" s="31" t="s">
        <v>998</v>
      </c>
      <c r="I133" s="31" t="s">
        <v>999</v>
      </c>
      <c r="J133" s="31" t="s">
        <v>1000</v>
      </c>
      <c r="K133" s="31" t="s">
        <v>941</v>
      </c>
      <c r="L133" s="31" t="s">
        <v>485</v>
      </c>
      <c r="M133" s="68" t="s">
        <v>942</v>
      </c>
    </row>
    <row r="134" spans="1:13" ht="79.95" customHeight="1">
      <c r="A134" s="31" t="s">
        <v>490</v>
      </c>
      <c r="B134" s="31" t="s">
        <v>42</v>
      </c>
      <c r="C134" s="31" t="s">
        <v>491</v>
      </c>
      <c r="D134" s="31" t="s">
        <v>997</v>
      </c>
      <c r="E134" s="31" t="s">
        <v>234</v>
      </c>
      <c r="F134" s="31">
        <v>0</v>
      </c>
      <c r="G134" s="31" t="s">
        <v>937</v>
      </c>
      <c r="H134" s="31" t="s">
        <v>998</v>
      </c>
      <c r="I134" s="31" t="s">
        <v>999</v>
      </c>
      <c r="J134" s="31" t="s">
        <v>1000</v>
      </c>
      <c r="K134" s="31" t="s">
        <v>941</v>
      </c>
      <c r="L134" s="31" t="s">
        <v>485</v>
      </c>
      <c r="M134" s="68" t="s">
        <v>942</v>
      </c>
    </row>
    <row r="135" spans="1:13" ht="79.95" customHeight="1">
      <c r="A135" s="31" t="s">
        <v>492</v>
      </c>
      <c r="B135" s="31" t="s">
        <v>42</v>
      </c>
      <c r="C135" s="31" t="s">
        <v>493</v>
      </c>
      <c r="D135" s="31" t="s">
        <v>997</v>
      </c>
      <c r="E135" s="31" t="s">
        <v>234</v>
      </c>
      <c r="F135" s="31">
        <v>1</v>
      </c>
      <c r="G135" s="31" t="s">
        <v>945</v>
      </c>
      <c r="H135" s="31" t="s">
        <v>998</v>
      </c>
      <c r="I135" s="31" t="s">
        <v>999</v>
      </c>
      <c r="J135" s="31" t="s">
        <v>1000</v>
      </c>
      <c r="K135" s="31" t="s">
        <v>941</v>
      </c>
      <c r="L135" s="31" t="s">
        <v>485</v>
      </c>
      <c r="M135" s="68" t="s">
        <v>942</v>
      </c>
    </row>
    <row r="136" spans="1:13" ht="79.95" customHeight="1">
      <c r="A136" s="31" t="s">
        <v>494</v>
      </c>
      <c r="B136" s="31" t="s">
        <v>44</v>
      </c>
      <c r="C136" s="31" t="s">
        <v>495</v>
      </c>
      <c r="D136" s="31" t="s">
        <v>1001</v>
      </c>
      <c r="E136" s="31" t="s">
        <v>234</v>
      </c>
      <c r="F136" s="31">
        <v>1</v>
      </c>
      <c r="G136" s="31" t="s">
        <v>945</v>
      </c>
      <c r="H136" s="31" t="s">
        <v>1002</v>
      </c>
      <c r="I136" s="31" t="s">
        <v>1003</v>
      </c>
      <c r="J136" s="31" t="s">
        <v>1004</v>
      </c>
      <c r="K136" s="31" t="s">
        <v>941</v>
      </c>
      <c r="L136" s="31" t="s">
        <v>496</v>
      </c>
      <c r="M136" s="68" t="s">
        <v>942</v>
      </c>
    </row>
    <row r="137" spans="1:13" ht="79.95" customHeight="1">
      <c r="A137" s="31" t="s">
        <v>497</v>
      </c>
      <c r="B137" s="31" t="s">
        <v>44</v>
      </c>
      <c r="C137" s="31" t="s">
        <v>498</v>
      </c>
      <c r="D137" s="31" t="s">
        <v>1001</v>
      </c>
      <c r="E137" s="31" t="s">
        <v>234</v>
      </c>
      <c r="F137" s="31">
        <v>1</v>
      </c>
      <c r="G137" s="31" t="s">
        <v>945</v>
      </c>
      <c r="H137" s="31" t="s">
        <v>1002</v>
      </c>
      <c r="I137" s="31" t="s">
        <v>1003</v>
      </c>
      <c r="J137" s="31" t="s">
        <v>1004</v>
      </c>
      <c r="K137" s="31" t="s">
        <v>941</v>
      </c>
      <c r="L137" s="31" t="s">
        <v>496</v>
      </c>
      <c r="M137" s="68" t="s">
        <v>942</v>
      </c>
    </row>
    <row r="138" spans="1:13" ht="79.95" customHeight="1">
      <c r="A138" s="31" t="s">
        <v>499</v>
      </c>
      <c r="B138" s="31" t="s">
        <v>44</v>
      </c>
      <c r="C138" s="31" t="s">
        <v>500</v>
      </c>
      <c r="D138" s="31" t="s">
        <v>1001</v>
      </c>
      <c r="E138" s="31" t="s">
        <v>234</v>
      </c>
      <c r="F138" s="31">
        <v>1</v>
      </c>
      <c r="G138" s="31" t="s">
        <v>945</v>
      </c>
      <c r="H138" s="31" t="s">
        <v>1002</v>
      </c>
      <c r="I138" s="31" t="s">
        <v>1003</v>
      </c>
      <c r="J138" s="31" t="s">
        <v>1004</v>
      </c>
      <c r="K138" s="31" t="s">
        <v>941</v>
      </c>
      <c r="L138" s="31" t="s">
        <v>496</v>
      </c>
      <c r="M138" s="68" t="s">
        <v>942</v>
      </c>
    </row>
    <row r="139" spans="1:13" ht="79.95" customHeight="1">
      <c r="A139" s="31" t="s">
        <v>501</v>
      </c>
      <c r="B139" s="31" t="s">
        <v>44</v>
      </c>
      <c r="C139" s="31" t="s">
        <v>502</v>
      </c>
      <c r="D139" s="31" t="s">
        <v>1001</v>
      </c>
      <c r="E139" s="31" t="s">
        <v>234</v>
      </c>
      <c r="F139" s="31">
        <v>1</v>
      </c>
      <c r="G139" s="31" t="s">
        <v>945</v>
      </c>
      <c r="H139" s="31" t="s">
        <v>1002</v>
      </c>
      <c r="I139" s="31" t="s">
        <v>1003</v>
      </c>
      <c r="J139" s="31" t="s">
        <v>1004</v>
      </c>
      <c r="K139" s="31" t="s">
        <v>941</v>
      </c>
      <c r="L139" s="31" t="s">
        <v>496</v>
      </c>
      <c r="M139" s="68" t="s">
        <v>942</v>
      </c>
    </row>
    <row r="140" spans="1:13" ht="79.95" customHeight="1">
      <c r="A140" s="31" t="s">
        <v>503</v>
      </c>
      <c r="B140" s="31" t="s">
        <v>44</v>
      </c>
      <c r="C140" s="31" t="s">
        <v>504</v>
      </c>
      <c r="D140" s="31" t="s">
        <v>1001</v>
      </c>
      <c r="E140" s="31" t="s">
        <v>234</v>
      </c>
      <c r="F140" s="31">
        <v>1</v>
      </c>
      <c r="G140" s="31" t="s">
        <v>945</v>
      </c>
      <c r="H140" s="31" t="s">
        <v>1002</v>
      </c>
      <c r="I140" s="31" t="s">
        <v>1003</v>
      </c>
      <c r="J140" s="31" t="s">
        <v>1004</v>
      </c>
      <c r="K140" s="31" t="s">
        <v>941</v>
      </c>
      <c r="L140" s="31" t="s">
        <v>496</v>
      </c>
      <c r="M140" s="68" t="s">
        <v>942</v>
      </c>
    </row>
    <row r="141" spans="1:13" ht="79.95" customHeight="1">
      <c r="A141" s="31" t="s">
        <v>505</v>
      </c>
      <c r="B141" s="31" t="s">
        <v>44</v>
      </c>
      <c r="C141" s="31" t="s">
        <v>506</v>
      </c>
      <c r="D141" s="31" t="s">
        <v>1001</v>
      </c>
      <c r="E141" s="31" t="s">
        <v>234</v>
      </c>
      <c r="F141" s="31">
        <v>1</v>
      </c>
      <c r="G141" s="31" t="s">
        <v>945</v>
      </c>
      <c r="H141" s="31" t="s">
        <v>1002</v>
      </c>
      <c r="I141" s="31" t="s">
        <v>1003</v>
      </c>
      <c r="J141" s="31" t="s">
        <v>1004</v>
      </c>
      <c r="K141" s="31" t="s">
        <v>941</v>
      </c>
      <c r="L141" s="31" t="s">
        <v>496</v>
      </c>
      <c r="M141" s="68" t="s">
        <v>942</v>
      </c>
    </row>
    <row r="142" spans="1:13" ht="79.95" customHeight="1">
      <c r="A142" s="31" t="s">
        <v>507</v>
      </c>
      <c r="B142" s="31" t="s">
        <v>44</v>
      </c>
      <c r="C142" s="31" t="s">
        <v>508</v>
      </c>
      <c r="D142" s="31" t="s">
        <v>1001</v>
      </c>
      <c r="E142" s="31" t="s">
        <v>234</v>
      </c>
      <c r="F142" s="31">
        <v>1</v>
      </c>
      <c r="G142" s="31" t="s">
        <v>945</v>
      </c>
      <c r="H142" s="31" t="s">
        <v>1002</v>
      </c>
      <c r="I142" s="31" t="s">
        <v>1003</v>
      </c>
      <c r="J142" s="31" t="s">
        <v>1004</v>
      </c>
      <c r="K142" s="31" t="s">
        <v>941</v>
      </c>
      <c r="L142" s="31" t="s">
        <v>496</v>
      </c>
      <c r="M142" s="68" t="s">
        <v>942</v>
      </c>
    </row>
    <row r="143" spans="1:13" ht="79.95" customHeight="1">
      <c r="A143" s="31" t="s">
        <v>509</v>
      </c>
      <c r="B143" s="31" t="s">
        <v>44</v>
      </c>
      <c r="C143" s="31" t="s">
        <v>510</v>
      </c>
      <c r="D143" s="31" t="s">
        <v>1001</v>
      </c>
      <c r="E143" s="31" t="s">
        <v>234</v>
      </c>
      <c r="F143" s="31">
        <v>1</v>
      </c>
      <c r="G143" s="31" t="s">
        <v>945</v>
      </c>
      <c r="H143" s="31" t="s">
        <v>1002</v>
      </c>
      <c r="I143" s="31" t="s">
        <v>1003</v>
      </c>
      <c r="J143" s="31" t="s">
        <v>1004</v>
      </c>
      <c r="K143" s="31" t="s">
        <v>941</v>
      </c>
      <c r="L143" s="31" t="s">
        <v>496</v>
      </c>
      <c r="M143" s="68" t="s">
        <v>942</v>
      </c>
    </row>
    <row r="144" spans="1:13" ht="79.95" customHeight="1">
      <c r="A144" s="31" t="s">
        <v>511</v>
      </c>
      <c r="B144" s="31" t="s">
        <v>44</v>
      </c>
      <c r="C144" s="31" t="s">
        <v>512</v>
      </c>
      <c r="D144" s="31" t="s">
        <v>1001</v>
      </c>
      <c r="E144" s="31" t="s">
        <v>234</v>
      </c>
      <c r="F144" s="31">
        <v>1</v>
      </c>
      <c r="G144" s="31" t="s">
        <v>945</v>
      </c>
      <c r="H144" s="31" t="s">
        <v>1002</v>
      </c>
      <c r="I144" s="31" t="s">
        <v>1003</v>
      </c>
      <c r="J144" s="31" t="s">
        <v>1004</v>
      </c>
      <c r="K144" s="31" t="s">
        <v>947</v>
      </c>
      <c r="L144" s="31" t="s">
        <v>513</v>
      </c>
      <c r="M144" s="68" t="s">
        <v>942</v>
      </c>
    </row>
    <row r="145" spans="1:13" ht="79.95" customHeight="1">
      <c r="A145" s="31" t="s">
        <v>514</v>
      </c>
      <c r="B145" s="31" t="s">
        <v>44</v>
      </c>
      <c r="C145" s="31" t="s">
        <v>515</v>
      </c>
      <c r="D145" s="31" t="s">
        <v>1001</v>
      </c>
      <c r="E145" s="31" t="s">
        <v>234</v>
      </c>
      <c r="F145" s="31">
        <v>1</v>
      </c>
      <c r="G145" s="31" t="s">
        <v>945</v>
      </c>
      <c r="H145" s="31" t="s">
        <v>1002</v>
      </c>
      <c r="I145" s="31" t="s">
        <v>1003</v>
      </c>
      <c r="J145" s="31" t="s">
        <v>1004</v>
      </c>
      <c r="K145" s="31" t="s">
        <v>947</v>
      </c>
      <c r="L145" s="31" t="s">
        <v>516</v>
      </c>
      <c r="M145" s="68" t="s">
        <v>942</v>
      </c>
    </row>
    <row r="146" spans="1:13" ht="79.95" customHeight="1">
      <c r="A146" s="31" t="s">
        <v>517</v>
      </c>
      <c r="B146" s="31" t="s">
        <v>44</v>
      </c>
      <c r="C146" s="31" t="s">
        <v>518</v>
      </c>
      <c r="D146" s="31" t="s">
        <v>1001</v>
      </c>
      <c r="E146" s="31" t="s">
        <v>234</v>
      </c>
      <c r="F146" s="31">
        <v>1</v>
      </c>
      <c r="G146" s="31" t="s">
        <v>945</v>
      </c>
      <c r="H146" s="31" t="s">
        <v>1002</v>
      </c>
      <c r="I146" s="31" t="s">
        <v>1003</v>
      </c>
      <c r="J146" s="31" t="s">
        <v>1004</v>
      </c>
      <c r="K146" s="31" t="s">
        <v>947</v>
      </c>
      <c r="L146" s="31" t="s">
        <v>496</v>
      </c>
      <c r="M146" s="68" t="s">
        <v>942</v>
      </c>
    </row>
    <row r="147" spans="1:13" ht="79.95" customHeight="1">
      <c r="A147" s="31" t="s">
        <v>519</v>
      </c>
      <c r="B147" s="31" t="s">
        <v>46</v>
      </c>
      <c r="C147" s="31" t="s">
        <v>520</v>
      </c>
      <c r="D147" s="31" t="s">
        <v>1005</v>
      </c>
      <c r="E147" s="31" t="s">
        <v>234</v>
      </c>
      <c r="F147" s="31">
        <v>1</v>
      </c>
      <c r="G147" s="31" t="s">
        <v>945</v>
      </c>
      <c r="H147" s="31" t="s">
        <v>1006</v>
      </c>
      <c r="I147" s="31" t="s">
        <v>1007</v>
      </c>
      <c r="J147" s="31" t="s">
        <v>1008</v>
      </c>
      <c r="K147" s="31" t="s">
        <v>941</v>
      </c>
      <c r="L147" s="31" t="s">
        <v>521</v>
      </c>
      <c r="M147" s="68" t="s">
        <v>942</v>
      </c>
    </row>
    <row r="148" spans="1:13" ht="79.95" customHeight="1">
      <c r="A148" s="31" t="s">
        <v>522</v>
      </c>
      <c r="B148" s="31" t="s">
        <v>46</v>
      </c>
      <c r="C148" s="31" t="s">
        <v>523</v>
      </c>
      <c r="D148" s="31" t="s">
        <v>1005</v>
      </c>
      <c r="E148" s="31" t="s">
        <v>234</v>
      </c>
      <c r="F148" s="31">
        <v>1</v>
      </c>
      <c r="G148" s="31" t="s">
        <v>945</v>
      </c>
      <c r="H148" s="31" t="s">
        <v>1006</v>
      </c>
      <c r="I148" s="31" t="s">
        <v>1007</v>
      </c>
      <c r="J148" s="31" t="s">
        <v>1008</v>
      </c>
      <c r="K148" s="31" t="s">
        <v>941</v>
      </c>
      <c r="L148" s="31" t="s">
        <v>521</v>
      </c>
      <c r="M148" s="68" t="s">
        <v>942</v>
      </c>
    </row>
    <row r="149" spans="1:13" ht="79.95" customHeight="1">
      <c r="A149" s="31" t="s">
        <v>524</v>
      </c>
      <c r="B149" s="31" t="s">
        <v>46</v>
      </c>
      <c r="C149" s="31" t="s">
        <v>525</v>
      </c>
      <c r="D149" s="31" t="s">
        <v>1005</v>
      </c>
      <c r="E149" s="31" t="s">
        <v>234</v>
      </c>
      <c r="F149" s="31">
        <v>1</v>
      </c>
      <c r="G149" s="31" t="s">
        <v>945</v>
      </c>
      <c r="H149" s="31" t="s">
        <v>1006</v>
      </c>
      <c r="I149" s="31" t="s">
        <v>1007</v>
      </c>
      <c r="J149" s="31" t="s">
        <v>1008</v>
      </c>
      <c r="K149" s="31" t="s">
        <v>941</v>
      </c>
      <c r="L149" s="31" t="s">
        <v>521</v>
      </c>
      <c r="M149" s="68" t="s">
        <v>942</v>
      </c>
    </row>
    <row r="150" spans="1:13" ht="79.95" customHeight="1">
      <c r="A150" s="31" t="s">
        <v>526</v>
      </c>
      <c r="B150" s="31" t="s">
        <v>46</v>
      </c>
      <c r="C150" s="31" t="s">
        <v>527</v>
      </c>
      <c r="D150" s="31" t="s">
        <v>1005</v>
      </c>
      <c r="E150" s="31" t="s">
        <v>234</v>
      </c>
      <c r="F150" s="31">
        <v>1</v>
      </c>
      <c r="G150" s="31" t="s">
        <v>945</v>
      </c>
      <c r="H150" s="31" t="s">
        <v>1006</v>
      </c>
      <c r="I150" s="31" t="s">
        <v>1007</v>
      </c>
      <c r="J150" s="31" t="s">
        <v>1008</v>
      </c>
      <c r="K150" s="31" t="s">
        <v>947</v>
      </c>
      <c r="L150" s="31" t="s">
        <v>521</v>
      </c>
      <c r="M150" s="68" t="s">
        <v>942</v>
      </c>
    </row>
    <row r="151" spans="1:13" ht="79.95" customHeight="1">
      <c r="A151" s="31" t="s">
        <v>528</v>
      </c>
      <c r="B151" s="31" t="s">
        <v>46</v>
      </c>
      <c r="C151" s="31" t="s">
        <v>529</v>
      </c>
      <c r="D151" s="31" t="s">
        <v>1005</v>
      </c>
      <c r="E151" s="31" t="s">
        <v>234</v>
      </c>
      <c r="F151" s="31">
        <v>1</v>
      </c>
      <c r="G151" s="31" t="s">
        <v>945</v>
      </c>
      <c r="H151" s="31" t="s">
        <v>1006</v>
      </c>
      <c r="I151" s="31" t="s">
        <v>1007</v>
      </c>
      <c r="J151" s="31" t="s">
        <v>1008</v>
      </c>
      <c r="K151" s="31" t="s">
        <v>947</v>
      </c>
      <c r="L151" s="31" t="s">
        <v>521</v>
      </c>
      <c r="M151" s="68" t="s">
        <v>942</v>
      </c>
    </row>
    <row r="152" spans="1:13" ht="79.95" customHeight="1">
      <c r="A152" s="31" t="s">
        <v>530</v>
      </c>
      <c r="B152" s="31" t="s">
        <v>46</v>
      </c>
      <c r="C152" s="31" t="s">
        <v>531</v>
      </c>
      <c r="D152" s="31" t="s">
        <v>1005</v>
      </c>
      <c r="E152" s="31" t="s">
        <v>234</v>
      </c>
      <c r="F152" s="31">
        <v>1</v>
      </c>
      <c r="G152" s="31" t="s">
        <v>945</v>
      </c>
      <c r="H152" s="31" t="s">
        <v>1006</v>
      </c>
      <c r="I152" s="31" t="s">
        <v>1007</v>
      </c>
      <c r="J152" s="31" t="s">
        <v>1008</v>
      </c>
      <c r="K152" s="31" t="s">
        <v>947</v>
      </c>
      <c r="L152" s="31" t="s">
        <v>521</v>
      </c>
      <c r="M152" s="68" t="s">
        <v>942</v>
      </c>
    </row>
    <row r="153" spans="1:13" ht="79.95" customHeight="1">
      <c r="A153" s="31" t="s">
        <v>532</v>
      </c>
      <c r="B153" s="31" t="s">
        <v>46</v>
      </c>
      <c r="C153" s="31" t="s">
        <v>533</v>
      </c>
      <c r="D153" s="31" t="s">
        <v>1005</v>
      </c>
      <c r="E153" s="31" t="s">
        <v>234</v>
      </c>
      <c r="F153" s="31">
        <v>1</v>
      </c>
      <c r="G153" s="31" t="s">
        <v>945</v>
      </c>
      <c r="H153" s="31" t="s">
        <v>1006</v>
      </c>
      <c r="I153" s="31" t="s">
        <v>1007</v>
      </c>
      <c r="J153" s="31" t="s">
        <v>1008</v>
      </c>
      <c r="K153" s="31" t="s">
        <v>947</v>
      </c>
      <c r="L153" s="31" t="s">
        <v>521</v>
      </c>
      <c r="M153" s="68" t="s">
        <v>942</v>
      </c>
    </row>
    <row r="154" spans="1:13" ht="79.95" customHeight="1">
      <c r="A154" s="31" t="s">
        <v>534</v>
      </c>
      <c r="B154" s="31" t="s">
        <v>48</v>
      </c>
      <c r="C154" s="31" t="s">
        <v>535</v>
      </c>
      <c r="D154" s="31" t="s">
        <v>1009</v>
      </c>
      <c r="E154" s="31" t="s">
        <v>234</v>
      </c>
      <c r="F154" s="31">
        <v>1</v>
      </c>
      <c r="G154" s="31" t="s">
        <v>945</v>
      </c>
      <c r="H154" s="31" t="s">
        <v>1010</v>
      </c>
      <c r="I154" s="31" t="s">
        <v>1011</v>
      </c>
      <c r="J154" s="31" t="s">
        <v>1012</v>
      </c>
      <c r="K154" s="31" t="s">
        <v>947</v>
      </c>
      <c r="L154" s="31" t="s">
        <v>536</v>
      </c>
      <c r="M154" s="68" t="s">
        <v>942</v>
      </c>
    </row>
    <row r="155" spans="1:13" ht="79.95" customHeight="1">
      <c r="A155" s="31" t="s">
        <v>537</v>
      </c>
      <c r="B155" s="31" t="s">
        <v>48</v>
      </c>
      <c r="C155" s="31" t="s">
        <v>538</v>
      </c>
      <c r="D155" s="31" t="s">
        <v>1009</v>
      </c>
      <c r="E155" s="31" t="s">
        <v>234</v>
      </c>
      <c r="F155" s="31">
        <v>1</v>
      </c>
      <c r="G155" s="31" t="s">
        <v>945</v>
      </c>
      <c r="H155" s="31" t="s">
        <v>1010</v>
      </c>
      <c r="I155" s="31" t="s">
        <v>1011</v>
      </c>
      <c r="J155" s="31" t="s">
        <v>1012</v>
      </c>
      <c r="K155" s="31" t="s">
        <v>947</v>
      </c>
      <c r="L155" s="31" t="s">
        <v>536</v>
      </c>
      <c r="M155" s="68" t="s">
        <v>942</v>
      </c>
    </row>
    <row r="156" spans="1:13" ht="79.95" customHeight="1">
      <c r="A156" s="31" t="s">
        <v>539</v>
      </c>
      <c r="B156" s="31" t="s">
        <v>48</v>
      </c>
      <c r="C156" s="31" t="s">
        <v>540</v>
      </c>
      <c r="D156" s="31" t="s">
        <v>1009</v>
      </c>
      <c r="E156" s="31" t="s">
        <v>234</v>
      </c>
      <c r="F156" s="31">
        <v>1</v>
      </c>
      <c r="G156" s="31" t="s">
        <v>945</v>
      </c>
      <c r="H156" s="31" t="s">
        <v>1010</v>
      </c>
      <c r="I156" s="31" t="s">
        <v>1011</v>
      </c>
      <c r="J156" s="31" t="s">
        <v>1012</v>
      </c>
      <c r="K156" s="31" t="s">
        <v>947</v>
      </c>
      <c r="L156" s="31" t="s">
        <v>536</v>
      </c>
      <c r="M156" s="68" t="s">
        <v>942</v>
      </c>
    </row>
    <row r="157" spans="1:13" ht="79.95" customHeight="1">
      <c r="A157" s="31" t="s">
        <v>541</v>
      </c>
      <c r="B157" s="31" t="s">
        <v>48</v>
      </c>
      <c r="C157" s="31" t="s">
        <v>542</v>
      </c>
      <c r="D157" s="31" t="s">
        <v>1009</v>
      </c>
      <c r="E157" s="31" t="s">
        <v>234</v>
      </c>
      <c r="F157" s="31">
        <v>1</v>
      </c>
      <c r="G157" s="31" t="s">
        <v>945</v>
      </c>
      <c r="H157" s="31" t="s">
        <v>1010</v>
      </c>
      <c r="I157" s="31" t="s">
        <v>1011</v>
      </c>
      <c r="J157" s="31" t="s">
        <v>1012</v>
      </c>
      <c r="K157" s="31" t="s">
        <v>947</v>
      </c>
      <c r="L157" s="31" t="s">
        <v>536</v>
      </c>
      <c r="M157" s="68" t="s">
        <v>942</v>
      </c>
    </row>
    <row r="158" spans="1:13" ht="79.95" customHeight="1">
      <c r="A158" s="31" t="s">
        <v>543</v>
      </c>
      <c r="B158" s="31" t="s">
        <v>50</v>
      </c>
      <c r="C158" s="31" t="s">
        <v>544</v>
      </c>
      <c r="D158" s="31" t="s">
        <v>1013</v>
      </c>
      <c r="E158" s="31" t="s">
        <v>234</v>
      </c>
      <c r="F158" s="31">
        <v>1</v>
      </c>
      <c r="G158" s="31" t="s">
        <v>1014</v>
      </c>
      <c r="H158" s="31" t="s">
        <v>1015</v>
      </c>
      <c r="I158" s="31" t="s">
        <v>1016</v>
      </c>
      <c r="J158" s="31" t="s">
        <v>1017</v>
      </c>
      <c r="K158" s="31" t="s">
        <v>941</v>
      </c>
      <c r="L158" s="31" t="s">
        <v>545</v>
      </c>
      <c r="M158" s="68" t="s">
        <v>942</v>
      </c>
    </row>
    <row r="159" spans="1:13" ht="79.95" customHeight="1">
      <c r="A159" s="31" t="s">
        <v>546</v>
      </c>
      <c r="B159" s="31" t="s">
        <v>50</v>
      </c>
      <c r="C159" s="31" t="s">
        <v>547</v>
      </c>
      <c r="D159" s="31" t="s">
        <v>1013</v>
      </c>
      <c r="E159" s="31" t="s">
        <v>234</v>
      </c>
      <c r="F159" s="31">
        <v>1</v>
      </c>
      <c r="G159" s="31" t="s">
        <v>1014</v>
      </c>
      <c r="H159" s="31" t="s">
        <v>1015</v>
      </c>
      <c r="I159" s="31" t="s">
        <v>1016</v>
      </c>
      <c r="J159" s="31" t="s">
        <v>1017</v>
      </c>
      <c r="K159" s="31" t="s">
        <v>941</v>
      </c>
      <c r="L159" s="31" t="s">
        <v>545</v>
      </c>
      <c r="M159" s="68" t="s">
        <v>942</v>
      </c>
    </row>
    <row r="160" spans="1:13" ht="79.95" customHeight="1">
      <c r="A160" s="31" t="s">
        <v>548</v>
      </c>
      <c r="B160" s="31" t="s">
        <v>50</v>
      </c>
      <c r="C160" s="31" t="s">
        <v>549</v>
      </c>
      <c r="D160" s="31" t="s">
        <v>1013</v>
      </c>
      <c r="E160" s="31" t="s">
        <v>234</v>
      </c>
      <c r="F160" s="31">
        <v>1</v>
      </c>
      <c r="G160" s="31" t="s">
        <v>1014</v>
      </c>
      <c r="H160" s="31" t="s">
        <v>1015</v>
      </c>
      <c r="I160" s="31" t="s">
        <v>1016</v>
      </c>
      <c r="J160" s="31" t="s">
        <v>1017</v>
      </c>
      <c r="K160" s="31" t="s">
        <v>941</v>
      </c>
      <c r="L160" s="31" t="s">
        <v>545</v>
      </c>
      <c r="M160" s="68" t="s">
        <v>942</v>
      </c>
    </row>
    <row r="161" spans="1:13" ht="79.95" customHeight="1">
      <c r="A161" s="31" t="s">
        <v>550</v>
      </c>
      <c r="B161" s="31" t="s">
        <v>50</v>
      </c>
      <c r="C161" s="31" t="s">
        <v>551</v>
      </c>
      <c r="D161" s="31" t="s">
        <v>1013</v>
      </c>
      <c r="E161" s="31" t="s">
        <v>234</v>
      </c>
      <c r="F161" s="31">
        <v>1</v>
      </c>
      <c r="G161" s="31" t="s">
        <v>1014</v>
      </c>
      <c r="H161" s="31" t="s">
        <v>1015</v>
      </c>
      <c r="I161" s="31" t="s">
        <v>1016</v>
      </c>
      <c r="J161" s="31" t="s">
        <v>1017</v>
      </c>
      <c r="K161" s="31" t="s">
        <v>941</v>
      </c>
      <c r="L161" s="31" t="s">
        <v>545</v>
      </c>
      <c r="M161" s="68" t="s">
        <v>942</v>
      </c>
    </row>
    <row r="162" spans="1:13" ht="79.95" customHeight="1">
      <c r="A162" s="31" t="s">
        <v>552</v>
      </c>
      <c r="B162" s="31" t="s">
        <v>50</v>
      </c>
      <c r="C162" s="31" t="s">
        <v>553</v>
      </c>
      <c r="D162" s="31" t="s">
        <v>1013</v>
      </c>
      <c r="E162" s="31" t="s">
        <v>234</v>
      </c>
      <c r="F162" s="31">
        <v>1</v>
      </c>
      <c r="G162" s="31" t="s">
        <v>1014</v>
      </c>
      <c r="H162" s="31" t="s">
        <v>1015</v>
      </c>
      <c r="I162" s="31" t="s">
        <v>1016</v>
      </c>
      <c r="J162" s="31" t="s">
        <v>1017</v>
      </c>
      <c r="K162" s="31" t="s">
        <v>941</v>
      </c>
      <c r="L162" s="31" t="s">
        <v>545</v>
      </c>
      <c r="M162" s="68" t="s">
        <v>942</v>
      </c>
    </row>
    <row r="163" spans="1:13" ht="79.95" customHeight="1">
      <c r="A163" s="31" t="s">
        <v>554</v>
      </c>
      <c r="B163" s="31" t="s">
        <v>50</v>
      </c>
      <c r="C163" s="31" t="s">
        <v>555</v>
      </c>
      <c r="D163" s="31" t="s">
        <v>1013</v>
      </c>
      <c r="E163" s="31" t="s">
        <v>234</v>
      </c>
      <c r="F163" s="31">
        <v>1</v>
      </c>
      <c r="G163" s="31" t="s">
        <v>1014</v>
      </c>
      <c r="H163" s="31" t="s">
        <v>1015</v>
      </c>
      <c r="I163" s="31" t="s">
        <v>1016</v>
      </c>
      <c r="J163" s="31" t="s">
        <v>1017</v>
      </c>
      <c r="K163" s="31" t="s">
        <v>941</v>
      </c>
      <c r="L163" s="31" t="s">
        <v>545</v>
      </c>
      <c r="M163" s="68" t="s">
        <v>942</v>
      </c>
    </row>
    <row r="164" spans="1:13" ht="79.95" customHeight="1">
      <c r="A164" s="31" t="s">
        <v>556</v>
      </c>
      <c r="B164" s="31" t="s">
        <v>50</v>
      </c>
      <c r="C164" s="31" t="s">
        <v>557</v>
      </c>
      <c r="D164" s="31" t="s">
        <v>1013</v>
      </c>
      <c r="E164" s="31" t="s">
        <v>234</v>
      </c>
      <c r="F164" s="31">
        <v>1</v>
      </c>
      <c r="G164" s="31" t="s">
        <v>1014</v>
      </c>
      <c r="H164" s="31" t="s">
        <v>1015</v>
      </c>
      <c r="I164" s="31" t="s">
        <v>1016</v>
      </c>
      <c r="J164" s="31" t="s">
        <v>1017</v>
      </c>
      <c r="K164" s="31" t="s">
        <v>941</v>
      </c>
      <c r="L164" s="31" t="s">
        <v>545</v>
      </c>
      <c r="M164" s="68" t="s">
        <v>942</v>
      </c>
    </row>
    <row r="165" spans="1:13" ht="79.95" customHeight="1">
      <c r="A165" s="31" t="s">
        <v>558</v>
      </c>
      <c r="B165" s="31" t="s">
        <v>50</v>
      </c>
      <c r="C165" s="31" t="s">
        <v>559</v>
      </c>
      <c r="D165" s="31" t="s">
        <v>1013</v>
      </c>
      <c r="E165" s="31" t="s">
        <v>234</v>
      </c>
      <c r="F165" s="31">
        <v>1</v>
      </c>
      <c r="G165" s="31" t="s">
        <v>1014</v>
      </c>
      <c r="H165" s="31" t="s">
        <v>1015</v>
      </c>
      <c r="I165" s="31" t="s">
        <v>1016</v>
      </c>
      <c r="J165" s="31" t="s">
        <v>1017</v>
      </c>
      <c r="K165" s="31" t="s">
        <v>941</v>
      </c>
      <c r="L165" s="31" t="s">
        <v>545</v>
      </c>
      <c r="M165" s="68" t="s">
        <v>942</v>
      </c>
    </row>
    <row r="166" spans="1:13" ht="79.95" customHeight="1">
      <c r="A166" s="31" t="s">
        <v>560</v>
      </c>
      <c r="B166" s="31" t="s">
        <v>50</v>
      </c>
      <c r="C166" s="31" t="s">
        <v>561</v>
      </c>
      <c r="D166" s="31" t="s">
        <v>1013</v>
      </c>
      <c r="E166" s="31" t="s">
        <v>234</v>
      </c>
      <c r="F166" s="31">
        <v>1</v>
      </c>
      <c r="G166" s="31" t="s">
        <v>1014</v>
      </c>
      <c r="H166" s="31" t="s">
        <v>1015</v>
      </c>
      <c r="I166" s="31" t="s">
        <v>1016</v>
      </c>
      <c r="J166" s="31" t="s">
        <v>1017</v>
      </c>
      <c r="K166" s="31" t="s">
        <v>947</v>
      </c>
      <c r="L166" s="31" t="s">
        <v>545</v>
      </c>
      <c r="M166" s="68" t="s">
        <v>942</v>
      </c>
    </row>
    <row r="167" spans="1:13" ht="79.95" customHeight="1">
      <c r="A167" s="31" t="s">
        <v>562</v>
      </c>
      <c r="B167" s="31" t="s">
        <v>50</v>
      </c>
      <c r="C167" s="31" t="s">
        <v>563</v>
      </c>
      <c r="D167" s="31" t="s">
        <v>1013</v>
      </c>
      <c r="E167" s="31" t="s">
        <v>234</v>
      </c>
      <c r="F167" s="31">
        <v>1</v>
      </c>
      <c r="G167" s="31" t="s">
        <v>1014</v>
      </c>
      <c r="H167" s="31" t="s">
        <v>1015</v>
      </c>
      <c r="I167" s="31" t="s">
        <v>1016</v>
      </c>
      <c r="J167" s="31" t="s">
        <v>1017</v>
      </c>
      <c r="K167" s="31" t="s">
        <v>947</v>
      </c>
      <c r="L167" s="31" t="s">
        <v>545</v>
      </c>
      <c r="M167" s="68" t="s">
        <v>942</v>
      </c>
    </row>
    <row r="168" spans="1:13" ht="79.95" customHeight="1">
      <c r="A168" s="31" t="s">
        <v>564</v>
      </c>
      <c r="B168" s="31" t="s">
        <v>52</v>
      </c>
      <c r="C168" s="31" t="s">
        <v>565</v>
      </c>
      <c r="D168" s="31" t="s">
        <v>1018</v>
      </c>
      <c r="E168" s="31" t="s">
        <v>234</v>
      </c>
      <c r="F168" s="31">
        <v>1</v>
      </c>
      <c r="G168" s="31" t="s">
        <v>1019</v>
      </c>
      <c r="H168" s="31" t="s">
        <v>1020</v>
      </c>
      <c r="I168" s="31" t="s">
        <v>1021</v>
      </c>
      <c r="J168" s="31" t="s">
        <v>1022</v>
      </c>
      <c r="K168" s="31" t="s">
        <v>941</v>
      </c>
      <c r="L168" s="31" t="s">
        <v>566</v>
      </c>
      <c r="M168" s="68" t="s">
        <v>942</v>
      </c>
    </row>
    <row r="169" spans="1:13" ht="79.95" customHeight="1">
      <c r="A169" s="31" t="s">
        <v>567</v>
      </c>
      <c r="B169" s="31" t="s">
        <v>52</v>
      </c>
      <c r="C169" s="31" t="s">
        <v>568</v>
      </c>
      <c r="D169" s="31" t="s">
        <v>1018</v>
      </c>
      <c r="E169" s="31" t="s">
        <v>234</v>
      </c>
      <c r="F169" s="31">
        <v>1</v>
      </c>
      <c r="G169" s="31" t="s">
        <v>1019</v>
      </c>
      <c r="H169" s="31" t="s">
        <v>1020</v>
      </c>
      <c r="I169" s="31" t="s">
        <v>1021</v>
      </c>
      <c r="J169" s="31" t="s">
        <v>1022</v>
      </c>
      <c r="K169" s="31" t="s">
        <v>941</v>
      </c>
      <c r="L169" s="31" t="s">
        <v>566</v>
      </c>
      <c r="M169" s="68" t="s">
        <v>942</v>
      </c>
    </row>
    <row r="170" spans="1:13" ht="79.95" customHeight="1">
      <c r="A170" s="31" t="s">
        <v>569</v>
      </c>
      <c r="B170" s="31" t="s">
        <v>52</v>
      </c>
      <c r="C170" s="31" t="s">
        <v>570</v>
      </c>
      <c r="D170" s="31" t="s">
        <v>1018</v>
      </c>
      <c r="E170" s="31" t="s">
        <v>234</v>
      </c>
      <c r="F170" s="31">
        <v>1</v>
      </c>
      <c r="G170" s="31" t="s">
        <v>1019</v>
      </c>
      <c r="H170" s="31" t="s">
        <v>1020</v>
      </c>
      <c r="I170" s="31" t="s">
        <v>1021</v>
      </c>
      <c r="J170" s="31" t="s">
        <v>1022</v>
      </c>
      <c r="K170" s="31" t="s">
        <v>941</v>
      </c>
      <c r="L170" s="31" t="s">
        <v>566</v>
      </c>
      <c r="M170" s="68" t="s">
        <v>942</v>
      </c>
    </row>
    <row r="171" spans="1:13" ht="79.95" customHeight="1">
      <c r="A171" s="31" t="s">
        <v>571</v>
      </c>
      <c r="B171" s="31" t="s">
        <v>52</v>
      </c>
      <c r="C171" s="31" t="s">
        <v>572</v>
      </c>
      <c r="D171" s="31" t="s">
        <v>1018</v>
      </c>
      <c r="E171" s="31" t="s">
        <v>234</v>
      </c>
      <c r="F171" s="31">
        <v>1</v>
      </c>
      <c r="G171" s="31" t="s">
        <v>1019</v>
      </c>
      <c r="H171" s="31" t="s">
        <v>1020</v>
      </c>
      <c r="I171" s="31" t="s">
        <v>1021</v>
      </c>
      <c r="J171" s="31" t="s">
        <v>1022</v>
      </c>
      <c r="K171" s="31" t="s">
        <v>941</v>
      </c>
      <c r="L171" s="31" t="s">
        <v>566</v>
      </c>
      <c r="M171" s="68" t="s">
        <v>942</v>
      </c>
    </row>
    <row r="172" spans="1:13" ht="79.95" customHeight="1">
      <c r="A172" s="31" t="s">
        <v>573</v>
      </c>
      <c r="B172" s="31" t="s">
        <v>52</v>
      </c>
      <c r="C172" s="31" t="s">
        <v>574</v>
      </c>
      <c r="D172" s="31" t="s">
        <v>1018</v>
      </c>
      <c r="E172" s="31" t="s">
        <v>234</v>
      </c>
      <c r="F172" s="31">
        <v>1</v>
      </c>
      <c r="G172" s="31" t="s">
        <v>1019</v>
      </c>
      <c r="H172" s="31" t="s">
        <v>1020</v>
      </c>
      <c r="I172" s="31" t="s">
        <v>1021</v>
      </c>
      <c r="J172" s="31" t="s">
        <v>1022</v>
      </c>
      <c r="K172" s="31" t="s">
        <v>941</v>
      </c>
      <c r="L172" s="31" t="s">
        <v>566</v>
      </c>
      <c r="M172" s="68" t="s">
        <v>942</v>
      </c>
    </row>
    <row r="173" spans="1:13" ht="79.95" customHeight="1">
      <c r="A173" s="31" t="s">
        <v>575</v>
      </c>
      <c r="B173" s="31" t="s">
        <v>52</v>
      </c>
      <c r="C173" s="31" t="s">
        <v>576</v>
      </c>
      <c r="D173" s="31" t="s">
        <v>1018</v>
      </c>
      <c r="E173" s="31" t="s">
        <v>234</v>
      </c>
      <c r="F173" s="31">
        <v>1</v>
      </c>
      <c r="G173" s="31" t="s">
        <v>1019</v>
      </c>
      <c r="H173" s="31" t="s">
        <v>1020</v>
      </c>
      <c r="I173" s="31" t="s">
        <v>1021</v>
      </c>
      <c r="J173" s="31" t="s">
        <v>1022</v>
      </c>
      <c r="K173" s="31" t="s">
        <v>941</v>
      </c>
      <c r="L173" s="31" t="s">
        <v>566</v>
      </c>
      <c r="M173" s="68" t="s">
        <v>942</v>
      </c>
    </row>
    <row r="174" spans="1:13" ht="79.95" customHeight="1">
      <c r="A174" s="31" t="s">
        <v>577</v>
      </c>
      <c r="B174" s="31" t="s">
        <v>52</v>
      </c>
      <c r="C174" s="31" t="s">
        <v>578</v>
      </c>
      <c r="D174" s="31" t="s">
        <v>1018</v>
      </c>
      <c r="E174" s="31" t="s">
        <v>234</v>
      </c>
      <c r="F174" s="31">
        <v>1</v>
      </c>
      <c r="G174" s="31" t="s">
        <v>1019</v>
      </c>
      <c r="H174" s="31" t="s">
        <v>1020</v>
      </c>
      <c r="I174" s="31" t="s">
        <v>1021</v>
      </c>
      <c r="J174" s="31" t="s">
        <v>1022</v>
      </c>
      <c r="K174" s="31" t="s">
        <v>941</v>
      </c>
      <c r="L174" s="31" t="s">
        <v>566</v>
      </c>
      <c r="M174" s="68" t="s">
        <v>942</v>
      </c>
    </row>
    <row r="175" spans="1:13" ht="79.95" customHeight="1">
      <c r="A175" s="31" t="s">
        <v>579</v>
      </c>
      <c r="B175" s="31" t="s">
        <v>52</v>
      </c>
      <c r="C175" s="31" t="s">
        <v>580</v>
      </c>
      <c r="D175" s="31" t="s">
        <v>1018</v>
      </c>
      <c r="E175" s="31" t="s">
        <v>234</v>
      </c>
      <c r="F175" s="31">
        <v>1</v>
      </c>
      <c r="G175" s="31" t="s">
        <v>1019</v>
      </c>
      <c r="H175" s="31" t="s">
        <v>1020</v>
      </c>
      <c r="I175" s="31" t="s">
        <v>1021</v>
      </c>
      <c r="J175" s="31" t="s">
        <v>1022</v>
      </c>
      <c r="K175" s="31" t="s">
        <v>941</v>
      </c>
      <c r="L175" s="31" t="s">
        <v>566</v>
      </c>
      <c r="M175" s="68" t="s">
        <v>942</v>
      </c>
    </row>
    <row r="176" spans="1:13" ht="79.95" customHeight="1">
      <c r="A176" s="31" t="s">
        <v>581</v>
      </c>
      <c r="B176" s="31" t="s">
        <v>52</v>
      </c>
      <c r="C176" s="31" t="s">
        <v>582</v>
      </c>
      <c r="D176" s="31" t="s">
        <v>1018</v>
      </c>
      <c r="E176" s="31" t="s">
        <v>234</v>
      </c>
      <c r="F176" s="31">
        <v>1</v>
      </c>
      <c r="G176" s="31" t="s">
        <v>1019</v>
      </c>
      <c r="H176" s="31" t="s">
        <v>1020</v>
      </c>
      <c r="I176" s="31" t="s">
        <v>1021</v>
      </c>
      <c r="J176" s="31" t="s">
        <v>1022</v>
      </c>
      <c r="K176" s="31" t="s">
        <v>941</v>
      </c>
      <c r="L176" s="31" t="s">
        <v>566</v>
      </c>
      <c r="M176" s="68" t="s">
        <v>942</v>
      </c>
    </row>
    <row r="177" spans="1:13" ht="79.95" customHeight="1">
      <c r="A177" s="31" t="s">
        <v>583</v>
      </c>
      <c r="B177" s="31" t="s">
        <v>52</v>
      </c>
      <c r="C177" s="31" t="s">
        <v>584</v>
      </c>
      <c r="D177" s="31" t="s">
        <v>1018</v>
      </c>
      <c r="E177" s="31" t="s">
        <v>234</v>
      </c>
      <c r="F177" s="31">
        <v>1</v>
      </c>
      <c r="G177" s="31" t="s">
        <v>1019</v>
      </c>
      <c r="H177" s="31" t="s">
        <v>1020</v>
      </c>
      <c r="I177" s="31" t="s">
        <v>1021</v>
      </c>
      <c r="J177" s="31" t="s">
        <v>1022</v>
      </c>
      <c r="K177" s="31" t="s">
        <v>941</v>
      </c>
      <c r="L177" s="31" t="s">
        <v>566</v>
      </c>
      <c r="M177" s="68" t="s">
        <v>942</v>
      </c>
    </row>
    <row r="178" spans="1:13" ht="79.95" customHeight="1">
      <c r="A178" s="31" t="s">
        <v>585</v>
      </c>
      <c r="B178" s="31" t="s">
        <v>52</v>
      </c>
      <c r="C178" s="31" t="s">
        <v>586</v>
      </c>
      <c r="D178" s="31" t="s">
        <v>1018</v>
      </c>
      <c r="E178" s="31" t="s">
        <v>234</v>
      </c>
      <c r="F178" s="31">
        <v>1</v>
      </c>
      <c r="G178" s="31" t="s">
        <v>1019</v>
      </c>
      <c r="H178" s="31" t="s">
        <v>1020</v>
      </c>
      <c r="I178" s="31" t="s">
        <v>1021</v>
      </c>
      <c r="J178" s="31" t="s">
        <v>1022</v>
      </c>
      <c r="K178" s="31" t="s">
        <v>947</v>
      </c>
      <c r="L178" s="31" t="s">
        <v>587</v>
      </c>
      <c r="M178" s="68" t="s">
        <v>942</v>
      </c>
    </row>
    <row r="179" spans="1:13" ht="79.95" customHeight="1">
      <c r="A179" s="31" t="s">
        <v>588</v>
      </c>
      <c r="B179" s="31" t="s">
        <v>52</v>
      </c>
      <c r="C179" s="31" t="s">
        <v>589</v>
      </c>
      <c r="D179" s="31" t="s">
        <v>1018</v>
      </c>
      <c r="E179" s="31" t="s">
        <v>234</v>
      </c>
      <c r="F179" s="31">
        <v>1</v>
      </c>
      <c r="G179" s="31" t="s">
        <v>1019</v>
      </c>
      <c r="H179" s="31" t="s">
        <v>1020</v>
      </c>
      <c r="I179" s="31" t="s">
        <v>1021</v>
      </c>
      <c r="J179" s="31" t="s">
        <v>1022</v>
      </c>
      <c r="K179" s="31" t="s">
        <v>947</v>
      </c>
      <c r="L179" s="31" t="s">
        <v>587</v>
      </c>
      <c r="M179" s="68" t="s">
        <v>942</v>
      </c>
    </row>
    <row r="180" spans="1:13" ht="79.95" customHeight="1">
      <c r="A180" s="31" t="s">
        <v>590</v>
      </c>
      <c r="B180" s="31" t="s">
        <v>54</v>
      </c>
      <c r="C180" s="31" t="s">
        <v>591</v>
      </c>
      <c r="D180" s="31" t="s">
        <v>1023</v>
      </c>
      <c r="E180" s="31" t="s">
        <v>234</v>
      </c>
      <c r="F180" s="31">
        <v>0</v>
      </c>
      <c r="G180" s="31" t="s">
        <v>937</v>
      </c>
      <c r="H180" s="31" t="s">
        <v>1024</v>
      </c>
      <c r="I180" s="31" t="s">
        <v>1025</v>
      </c>
      <c r="J180" s="31" t="s">
        <v>1026</v>
      </c>
      <c r="K180" s="31" t="s">
        <v>947</v>
      </c>
      <c r="L180" s="31" t="s">
        <v>592</v>
      </c>
      <c r="M180" s="68" t="s">
        <v>1027</v>
      </c>
    </row>
    <row r="181" spans="1:13" ht="79.95" customHeight="1">
      <c r="A181" s="31" t="s">
        <v>593</v>
      </c>
      <c r="B181" s="31" t="s">
        <v>54</v>
      </c>
      <c r="C181" s="31" t="s">
        <v>594</v>
      </c>
      <c r="D181" s="31" t="s">
        <v>1023</v>
      </c>
      <c r="E181" s="31" t="s">
        <v>234</v>
      </c>
      <c r="F181" s="31">
        <v>0</v>
      </c>
      <c r="G181" s="31" t="s">
        <v>937</v>
      </c>
      <c r="H181" s="31" t="s">
        <v>1024</v>
      </c>
      <c r="I181" s="31" t="s">
        <v>1025</v>
      </c>
      <c r="J181" s="31" t="s">
        <v>1026</v>
      </c>
      <c r="K181" s="31" t="s">
        <v>947</v>
      </c>
      <c r="L181" s="31" t="s">
        <v>595</v>
      </c>
      <c r="M181" s="68" t="s">
        <v>1027</v>
      </c>
    </row>
    <row r="182" spans="1:13" ht="79.95" customHeight="1">
      <c r="A182" s="31" t="s">
        <v>596</v>
      </c>
      <c r="B182" s="31" t="s">
        <v>54</v>
      </c>
      <c r="C182" s="31" t="s">
        <v>597</v>
      </c>
      <c r="D182" s="31" t="s">
        <v>1023</v>
      </c>
      <c r="E182" s="31" t="s">
        <v>234</v>
      </c>
      <c r="F182" s="31">
        <v>0</v>
      </c>
      <c r="G182" s="31" t="s">
        <v>937</v>
      </c>
      <c r="H182" s="31" t="s">
        <v>1024</v>
      </c>
      <c r="I182" s="31" t="s">
        <v>1025</v>
      </c>
      <c r="J182" s="31" t="s">
        <v>1026</v>
      </c>
      <c r="K182" s="31" t="s">
        <v>947</v>
      </c>
      <c r="L182" s="31" t="s">
        <v>595</v>
      </c>
      <c r="M182" s="68" t="s">
        <v>1027</v>
      </c>
    </row>
    <row r="183" spans="1:13" ht="79.95" customHeight="1">
      <c r="A183" s="31" t="s">
        <v>598</v>
      </c>
      <c r="B183" s="31" t="s">
        <v>54</v>
      </c>
      <c r="C183" s="31" t="s">
        <v>599</v>
      </c>
      <c r="D183" s="31" t="s">
        <v>1023</v>
      </c>
      <c r="E183" s="31" t="s">
        <v>234</v>
      </c>
      <c r="F183" s="31">
        <v>1</v>
      </c>
      <c r="G183" s="31" t="s">
        <v>945</v>
      </c>
      <c r="H183" s="31" t="s">
        <v>1024</v>
      </c>
      <c r="I183" s="31" t="s">
        <v>1025</v>
      </c>
      <c r="J183" s="31" t="s">
        <v>1026</v>
      </c>
      <c r="K183" s="31" t="s">
        <v>947</v>
      </c>
      <c r="L183" s="31" t="s">
        <v>595</v>
      </c>
      <c r="M183" s="68" t="s">
        <v>1027</v>
      </c>
    </row>
    <row r="184" spans="1:13" ht="79.95" customHeight="1">
      <c r="A184" s="31" t="s">
        <v>600</v>
      </c>
      <c r="B184" s="31" t="s">
        <v>54</v>
      </c>
      <c r="C184" s="31" t="s">
        <v>601</v>
      </c>
      <c r="D184" s="31" t="s">
        <v>1023</v>
      </c>
      <c r="E184" s="31" t="s">
        <v>234</v>
      </c>
      <c r="F184" s="31">
        <v>0</v>
      </c>
      <c r="G184" s="31" t="s">
        <v>937</v>
      </c>
      <c r="H184" s="31" t="s">
        <v>1024</v>
      </c>
      <c r="I184" s="31" t="s">
        <v>1025</v>
      </c>
      <c r="J184" s="31" t="s">
        <v>1026</v>
      </c>
      <c r="K184" s="31" t="s">
        <v>947</v>
      </c>
      <c r="L184" s="31" t="s">
        <v>595</v>
      </c>
      <c r="M184" s="68" t="s">
        <v>1027</v>
      </c>
    </row>
    <row r="185" spans="1:13" ht="79.95" customHeight="1">
      <c r="A185" s="31" t="s">
        <v>602</v>
      </c>
      <c r="B185" s="31" t="s">
        <v>54</v>
      </c>
      <c r="C185" s="31" t="s">
        <v>603</v>
      </c>
      <c r="D185" s="31" t="s">
        <v>1023</v>
      </c>
      <c r="E185" s="31" t="s">
        <v>234</v>
      </c>
      <c r="F185" s="31">
        <v>0</v>
      </c>
      <c r="G185" s="31" t="s">
        <v>937</v>
      </c>
      <c r="H185" s="31" t="s">
        <v>1024</v>
      </c>
      <c r="I185" s="31" t="s">
        <v>1025</v>
      </c>
      <c r="J185" s="31" t="s">
        <v>1026</v>
      </c>
      <c r="K185" s="31" t="s">
        <v>947</v>
      </c>
      <c r="L185" s="31" t="s">
        <v>604</v>
      </c>
      <c r="M185" s="68" t="s">
        <v>1027</v>
      </c>
    </row>
    <row r="186" spans="1:13" ht="79.95" customHeight="1">
      <c r="A186" s="31" t="s">
        <v>605</v>
      </c>
      <c r="B186" s="31" t="s">
        <v>56</v>
      </c>
      <c r="C186" s="31" t="s">
        <v>606</v>
      </c>
      <c r="D186" s="31" t="s">
        <v>1028</v>
      </c>
      <c r="E186" s="31" t="s">
        <v>234</v>
      </c>
      <c r="F186" s="31">
        <v>1</v>
      </c>
      <c r="G186" s="31" t="s">
        <v>1029</v>
      </c>
      <c r="H186" s="31" t="s">
        <v>1030</v>
      </c>
      <c r="I186" s="31" t="s">
        <v>1031</v>
      </c>
      <c r="J186" s="31" t="s">
        <v>1032</v>
      </c>
      <c r="K186" s="31" t="s">
        <v>941</v>
      </c>
      <c r="L186" s="31" t="s">
        <v>607</v>
      </c>
      <c r="M186" s="68" t="s">
        <v>1027</v>
      </c>
    </row>
    <row r="187" spans="1:13" ht="79.95" customHeight="1">
      <c r="A187" s="31" t="s">
        <v>608</v>
      </c>
      <c r="B187" s="31" t="s">
        <v>56</v>
      </c>
      <c r="C187" s="31" t="s">
        <v>609</v>
      </c>
      <c r="D187" s="31" t="s">
        <v>1028</v>
      </c>
      <c r="E187" s="31" t="s">
        <v>234</v>
      </c>
      <c r="F187" s="31">
        <v>1</v>
      </c>
      <c r="G187" s="31" t="s">
        <v>1029</v>
      </c>
      <c r="H187" s="31" t="s">
        <v>1030</v>
      </c>
      <c r="I187" s="31" t="s">
        <v>1031</v>
      </c>
      <c r="J187" s="31" t="s">
        <v>1032</v>
      </c>
      <c r="K187" s="31" t="s">
        <v>941</v>
      </c>
      <c r="L187" s="31" t="s">
        <v>607</v>
      </c>
      <c r="M187" s="68" t="s">
        <v>1027</v>
      </c>
    </row>
    <row r="188" spans="1:13" ht="79.95" customHeight="1">
      <c r="A188" s="31" t="s">
        <v>610</v>
      </c>
      <c r="B188" s="31" t="s">
        <v>56</v>
      </c>
      <c r="C188" s="31" t="s">
        <v>611</v>
      </c>
      <c r="D188" s="31" t="s">
        <v>1028</v>
      </c>
      <c r="E188" s="31" t="s">
        <v>234</v>
      </c>
      <c r="F188" s="31">
        <v>1</v>
      </c>
      <c r="G188" s="31" t="s">
        <v>1029</v>
      </c>
      <c r="H188" s="31" t="s">
        <v>1030</v>
      </c>
      <c r="I188" s="31" t="s">
        <v>1031</v>
      </c>
      <c r="J188" s="31" t="s">
        <v>1032</v>
      </c>
      <c r="K188" s="31" t="s">
        <v>941</v>
      </c>
      <c r="L188" s="31" t="s">
        <v>607</v>
      </c>
      <c r="M188" s="68" t="s">
        <v>1027</v>
      </c>
    </row>
    <row r="189" spans="1:13" ht="79.95" customHeight="1">
      <c r="A189" s="31" t="s">
        <v>612</v>
      </c>
      <c r="B189" s="31" t="s">
        <v>56</v>
      </c>
      <c r="C189" s="31" t="s">
        <v>613</v>
      </c>
      <c r="D189" s="31" t="s">
        <v>1028</v>
      </c>
      <c r="E189" s="31" t="s">
        <v>234</v>
      </c>
      <c r="F189" s="31">
        <v>1</v>
      </c>
      <c r="G189" s="31" t="s">
        <v>1029</v>
      </c>
      <c r="H189" s="31" t="s">
        <v>1030</v>
      </c>
      <c r="I189" s="31" t="s">
        <v>1031</v>
      </c>
      <c r="J189" s="31" t="s">
        <v>1032</v>
      </c>
      <c r="K189" s="31" t="s">
        <v>941</v>
      </c>
      <c r="L189" s="31" t="s">
        <v>607</v>
      </c>
      <c r="M189" s="68" t="s">
        <v>1027</v>
      </c>
    </row>
    <row r="190" spans="1:13" ht="79.95" customHeight="1">
      <c r="A190" s="31" t="s">
        <v>614</v>
      </c>
      <c r="B190" s="31" t="s">
        <v>56</v>
      </c>
      <c r="C190" s="31" t="s">
        <v>615</v>
      </c>
      <c r="D190" s="31" t="s">
        <v>1028</v>
      </c>
      <c r="E190" s="31" t="s">
        <v>234</v>
      </c>
      <c r="F190" s="31">
        <v>1</v>
      </c>
      <c r="G190" s="31" t="s">
        <v>1029</v>
      </c>
      <c r="H190" s="31" t="s">
        <v>1030</v>
      </c>
      <c r="I190" s="31" t="s">
        <v>1031</v>
      </c>
      <c r="J190" s="31" t="s">
        <v>1032</v>
      </c>
      <c r="K190" s="31" t="s">
        <v>941</v>
      </c>
      <c r="L190" s="31" t="s">
        <v>607</v>
      </c>
      <c r="M190" s="68" t="s">
        <v>1027</v>
      </c>
    </row>
    <row r="191" spans="1:13" ht="79.95" customHeight="1">
      <c r="A191" s="31" t="s">
        <v>616</v>
      </c>
      <c r="B191" s="31" t="s">
        <v>56</v>
      </c>
      <c r="C191" s="31" t="s">
        <v>617</v>
      </c>
      <c r="D191" s="31" t="s">
        <v>1028</v>
      </c>
      <c r="E191" s="31" t="s">
        <v>234</v>
      </c>
      <c r="F191" s="31">
        <v>1</v>
      </c>
      <c r="G191" s="31" t="s">
        <v>1029</v>
      </c>
      <c r="H191" s="31" t="s">
        <v>1030</v>
      </c>
      <c r="I191" s="31" t="s">
        <v>1031</v>
      </c>
      <c r="J191" s="31" t="s">
        <v>1032</v>
      </c>
      <c r="K191" s="31" t="s">
        <v>941</v>
      </c>
      <c r="L191" s="31" t="s">
        <v>607</v>
      </c>
      <c r="M191" s="68" t="s">
        <v>1027</v>
      </c>
    </row>
    <row r="192" spans="1:13" ht="79.95" customHeight="1">
      <c r="A192" s="31" t="s">
        <v>618</v>
      </c>
      <c r="B192" s="31" t="s">
        <v>56</v>
      </c>
      <c r="C192" s="31" t="s">
        <v>619</v>
      </c>
      <c r="D192" s="31" t="s">
        <v>1028</v>
      </c>
      <c r="E192" s="31" t="s">
        <v>234</v>
      </c>
      <c r="F192" s="31">
        <v>1</v>
      </c>
      <c r="G192" s="31" t="s">
        <v>1029</v>
      </c>
      <c r="H192" s="31" t="s">
        <v>1030</v>
      </c>
      <c r="I192" s="31" t="s">
        <v>1031</v>
      </c>
      <c r="J192" s="31" t="s">
        <v>1032</v>
      </c>
      <c r="K192" s="31" t="s">
        <v>941</v>
      </c>
      <c r="L192" s="31" t="s">
        <v>607</v>
      </c>
      <c r="M192" s="68" t="s">
        <v>1027</v>
      </c>
    </row>
    <row r="193" spans="1:13" ht="79.95" customHeight="1">
      <c r="A193" s="31" t="s">
        <v>620</v>
      </c>
      <c r="B193" s="31" t="s">
        <v>56</v>
      </c>
      <c r="C193" s="31" t="s">
        <v>621</v>
      </c>
      <c r="D193" s="31" t="s">
        <v>1028</v>
      </c>
      <c r="E193" s="31" t="s">
        <v>234</v>
      </c>
      <c r="F193" s="31">
        <v>1</v>
      </c>
      <c r="G193" s="31" t="s">
        <v>1029</v>
      </c>
      <c r="H193" s="31" t="s">
        <v>1030</v>
      </c>
      <c r="I193" s="31" t="s">
        <v>1031</v>
      </c>
      <c r="J193" s="31" t="s">
        <v>1032</v>
      </c>
      <c r="K193" s="31" t="s">
        <v>941</v>
      </c>
      <c r="L193" s="31" t="s">
        <v>607</v>
      </c>
      <c r="M193" s="68" t="s">
        <v>1027</v>
      </c>
    </row>
    <row r="194" spans="1:13" ht="79.95" customHeight="1">
      <c r="A194" s="31" t="s">
        <v>622</v>
      </c>
      <c r="B194" s="31" t="s">
        <v>56</v>
      </c>
      <c r="C194" s="31" t="s">
        <v>623</v>
      </c>
      <c r="D194" s="31" t="s">
        <v>1028</v>
      </c>
      <c r="E194" s="31" t="s">
        <v>234</v>
      </c>
      <c r="F194" s="31">
        <v>1</v>
      </c>
      <c r="G194" s="31" t="s">
        <v>1029</v>
      </c>
      <c r="H194" s="31" t="s">
        <v>1030</v>
      </c>
      <c r="I194" s="31" t="s">
        <v>1031</v>
      </c>
      <c r="J194" s="31" t="s">
        <v>1032</v>
      </c>
      <c r="K194" s="31" t="s">
        <v>941</v>
      </c>
      <c r="L194" s="31" t="s">
        <v>607</v>
      </c>
      <c r="M194" s="68" t="s">
        <v>1027</v>
      </c>
    </row>
    <row r="195" spans="1:13" ht="79.95" customHeight="1">
      <c r="A195" s="31" t="s">
        <v>624</v>
      </c>
      <c r="B195" s="31" t="s">
        <v>56</v>
      </c>
      <c r="C195" s="31" t="s">
        <v>625</v>
      </c>
      <c r="D195" s="31" t="s">
        <v>1028</v>
      </c>
      <c r="E195" s="31" t="s">
        <v>234</v>
      </c>
      <c r="F195" s="31">
        <v>1</v>
      </c>
      <c r="G195" s="31" t="s">
        <v>1029</v>
      </c>
      <c r="H195" s="31" t="s">
        <v>1030</v>
      </c>
      <c r="I195" s="31" t="s">
        <v>1031</v>
      </c>
      <c r="J195" s="31" t="s">
        <v>1032</v>
      </c>
      <c r="K195" s="31" t="s">
        <v>941</v>
      </c>
      <c r="L195" s="31" t="s">
        <v>607</v>
      </c>
      <c r="M195" s="68" t="s">
        <v>1027</v>
      </c>
    </row>
    <row r="196" spans="1:13" ht="79.95" customHeight="1">
      <c r="A196" s="31" t="s">
        <v>626</v>
      </c>
      <c r="B196" s="31" t="s">
        <v>58</v>
      </c>
      <c r="C196" s="31" t="s">
        <v>627</v>
      </c>
      <c r="D196" s="31" t="s">
        <v>1033</v>
      </c>
      <c r="E196" s="31" t="s">
        <v>234</v>
      </c>
      <c r="F196" s="31">
        <v>1</v>
      </c>
      <c r="G196" s="31" t="s">
        <v>945</v>
      </c>
      <c r="H196" s="31" t="s">
        <v>1034</v>
      </c>
      <c r="I196" s="31" t="s">
        <v>1035</v>
      </c>
      <c r="J196" s="31" t="s">
        <v>1036</v>
      </c>
      <c r="K196" s="31" t="s">
        <v>947</v>
      </c>
      <c r="L196" s="31" t="s">
        <v>628</v>
      </c>
      <c r="M196" s="68" t="s">
        <v>1037</v>
      </c>
    </row>
    <row r="197" spans="1:13" ht="79.95" customHeight="1">
      <c r="A197" s="31" t="s">
        <v>629</v>
      </c>
      <c r="B197" s="31" t="s">
        <v>58</v>
      </c>
      <c r="C197" s="31" t="s">
        <v>630</v>
      </c>
      <c r="D197" s="31" t="s">
        <v>1033</v>
      </c>
      <c r="E197" s="31" t="s">
        <v>234</v>
      </c>
      <c r="F197" s="31">
        <v>1</v>
      </c>
      <c r="G197" s="31" t="s">
        <v>945</v>
      </c>
      <c r="H197" s="31" t="s">
        <v>1034</v>
      </c>
      <c r="I197" s="31" t="s">
        <v>1035</v>
      </c>
      <c r="J197" s="31" t="s">
        <v>1036</v>
      </c>
      <c r="K197" s="31" t="s">
        <v>947</v>
      </c>
      <c r="L197" s="31" t="s">
        <v>628</v>
      </c>
      <c r="M197" s="68" t="s">
        <v>1037</v>
      </c>
    </row>
    <row r="198" spans="1:13" ht="79.95" customHeight="1">
      <c r="A198" s="31" t="s">
        <v>631</v>
      </c>
      <c r="B198" s="31" t="s">
        <v>58</v>
      </c>
      <c r="C198" s="31" t="s">
        <v>632</v>
      </c>
      <c r="D198" s="31" t="s">
        <v>1033</v>
      </c>
      <c r="E198" s="31" t="s">
        <v>234</v>
      </c>
      <c r="F198" s="31">
        <v>1</v>
      </c>
      <c r="G198" s="31" t="s">
        <v>945</v>
      </c>
      <c r="H198" s="31" t="s">
        <v>1034</v>
      </c>
      <c r="I198" s="31" t="s">
        <v>1035</v>
      </c>
      <c r="J198" s="31" t="s">
        <v>1036</v>
      </c>
      <c r="K198" s="31" t="s">
        <v>947</v>
      </c>
      <c r="L198" s="31" t="s">
        <v>633</v>
      </c>
      <c r="M198" s="68" t="s">
        <v>1037</v>
      </c>
    </row>
    <row r="199" spans="1:13" ht="79.95" customHeight="1">
      <c r="A199" s="31" t="s">
        <v>634</v>
      </c>
      <c r="B199" s="31" t="s">
        <v>58</v>
      </c>
      <c r="C199" s="31" t="s">
        <v>635</v>
      </c>
      <c r="D199" s="31" t="s">
        <v>1033</v>
      </c>
      <c r="E199" s="31" t="s">
        <v>234</v>
      </c>
      <c r="F199" s="31">
        <v>1</v>
      </c>
      <c r="G199" s="31" t="s">
        <v>945</v>
      </c>
      <c r="H199" s="31" t="s">
        <v>1034</v>
      </c>
      <c r="I199" s="31" t="s">
        <v>1035</v>
      </c>
      <c r="J199" s="31" t="s">
        <v>1036</v>
      </c>
      <c r="K199" s="31" t="s">
        <v>947</v>
      </c>
      <c r="L199" s="31" t="s">
        <v>628</v>
      </c>
      <c r="M199" s="68" t="s">
        <v>1037</v>
      </c>
    </row>
    <row r="200" spans="1:13" ht="79.95" customHeight="1">
      <c r="A200" s="31" t="s">
        <v>636</v>
      </c>
      <c r="B200" s="31" t="s">
        <v>58</v>
      </c>
      <c r="C200" s="31" t="s">
        <v>637</v>
      </c>
      <c r="D200" s="31" t="s">
        <v>1033</v>
      </c>
      <c r="E200" s="31" t="s">
        <v>234</v>
      </c>
      <c r="F200" s="31">
        <v>1</v>
      </c>
      <c r="G200" s="31" t="s">
        <v>945</v>
      </c>
      <c r="H200" s="31" t="s">
        <v>1034</v>
      </c>
      <c r="I200" s="31" t="s">
        <v>1035</v>
      </c>
      <c r="J200" s="31" t="s">
        <v>1036</v>
      </c>
      <c r="K200" s="31" t="s">
        <v>947</v>
      </c>
      <c r="L200" s="31" t="s">
        <v>628</v>
      </c>
      <c r="M200" s="68" t="s">
        <v>1037</v>
      </c>
    </row>
    <row r="201" spans="1:13" ht="79.95" customHeight="1">
      <c r="A201" s="31" t="s">
        <v>638</v>
      </c>
      <c r="B201" s="31" t="s">
        <v>60</v>
      </c>
      <c r="C201" s="31" t="s">
        <v>639</v>
      </c>
      <c r="D201" s="31" t="s">
        <v>1038</v>
      </c>
      <c r="E201" s="31" t="s">
        <v>216</v>
      </c>
      <c r="F201" s="31">
        <v>1</v>
      </c>
      <c r="G201" s="31" t="s">
        <v>1019</v>
      </c>
      <c r="H201" s="31" t="s">
        <v>1039</v>
      </c>
      <c r="I201" s="31" t="s">
        <v>1040</v>
      </c>
      <c r="J201" s="31" t="s">
        <v>1041</v>
      </c>
      <c r="K201" s="31" t="s">
        <v>947</v>
      </c>
      <c r="L201" s="31" t="s">
        <v>640</v>
      </c>
      <c r="M201" s="68" t="s">
        <v>942</v>
      </c>
    </row>
    <row r="202" spans="1:13" ht="79.95" customHeight="1">
      <c r="A202" s="31" t="s">
        <v>641</v>
      </c>
      <c r="B202" s="31" t="s">
        <v>60</v>
      </c>
      <c r="C202" s="31" t="s">
        <v>642</v>
      </c>
      <c r="D202" s="31" t="s">
        <v>1038</v>
      </c>
      <c r="E202" s="31" t="s">
        <v>216</v>
      </c>
      <c r="F202" s="31">
        <v>1</v>
      </c>
      <c r="G202" s="31" t="s">
        <v>1019</v>
      </c>
      <c r="H202" s="31" t="s">
        <v>1039</v>
      </c>
      <c r="I202" s="31" t="s">
        <v>1040</v>
      </c>
      <c r="J202" s="31" t="s">
        <v>1041</v>
      </c>
      <c r="K202" s="31" t="s">
        <v>947</v>
      </c>
      <c r="L202" s="31" t="s">
        <v>640</v>
      </c>
      <c r="M202" s="68" t="s">
        <v>942</v>
      </c>
    </row>
    <row r="203" spans="1:13" ht="79.95" customHeight="1">
      <c r="A203" s="31" t="s">
        <v>643</v>
      </c>
      <c r="B203" s="31" t="s">
        <v>60</v>
      </c>
      <c r="C203" s="31" t="s">
        <v>644</v>
      </c>
      <c r="D203" s="31" t="s">
        <v>1038</v>
      </c>
      <c r="E203" s="31" t="s">
        <v>216</v>
      </c>
      <c r="F203" s="31">
        <v>1</v>
      </c>
      <c r="G203" s="31" t="s">
        <v>1019</v>
      </c>
      <c r="H203" s="31" t="s">
        <v>1039</v>
      </c>
      <c r="I203" s="31" t="s">
        <v>1040</v>
      </c>
      <c r="J203" s="31" t="s">
        <v>1041</v>
      </c>
      <c r="K203" s="31" t="s">
        <v>947</v>
      </c>
      <c r="L203" s="31" t="s">
        <v>645</v>
      </c>
      <c r="M203" s="68" t="s">
        <v>942</v>
      </c>
    </row>
    <row r="204" spans="1:13" ht="79.95" customHeight="1">
      <c r="A204" s="31" t="s">
        <v>646</v>
      </c>
      <c r="B204" s="31" t="s">
        <v>60</v>
      </c>
      <c r="C204" s="31" t="s">
        <v>647</v>
      </c>
      <c r="D204" s="31" t="s">
        <v>1038</v>
      </c>
      <c r="E204" s="31" t="s">
        <v>216</v>
      </c>
      <c r="F204" s="31">
        <v>1</v>
      </c>
      <c r="G204" s="31" t="s">
        <v>1019</v>
      </c>
      <c r="H204" s="31" t="s">
        <v>1039</v>
      </c>
      <c r="I204" s="31" t="s">
        <v>1040</v>
      </c>
      <c r="J204" s="31" t="s">
        <v>1041</v>
      </c>
      <c r="K204" s="31" t="s">
        <v>947</v>
      </c>
      <c r="L204" s="31" t="s">
        <v>648</v>
      </c>
      <c r="M204" s="68" t="s">
        <v>942</v>
      </c>
    </row>
    <row r="205" spans="1:13" ht="79.95" customHeight="1">
      <c r="A205" s="31" t="s">
        <v>649</v>
      </c>
      <c r="B205" s="31" t="s">
        <v>62</v>
      </c>
      <c r="C205" s="31" t="s">
        <v>650</v>
      </c>
      <c r="D205" s="31" t="s">
        <v>1042</v>
      </c>
      <c r="E205" s="31" t="s">
        <v>234</v>
      </c>
      <c r="F205" s="31">
        <v>1</v>
      </c>
      <c r="G205" s="31" t="s">
        <v>945</v>
      </c>
      <c r="H205" s="31" t="s">
        <v>1043</v>
      </c>
      <c r="I205" s="31" t="s">
        <v>1044</v>
      </c>
      <c r="J205" s="31" t="s">
        <v>1045</v>
      </c>
      <c r="K205" s="31" t="s">
        <v>941</v>
      </c>
      <c r="L205" s="31" t="s">
        <v>651</v>
      </c>
      <c r="M205" s="68" t="s">
        <v>942</v>
      </c>
    </row>
    <row r="206" spans="1:13" ht="79.95" customHeight="1">
      <c r="A206" s="31" t="s">
        <v>652</v>
      </c>
      <c r="B206" s="31" t="s">
        <v>62</v>
      </c>
      <c r="C206" s="31" t="s">
        <v>653</v>
      </c>
      <c r="D206" s="31" t="s">
        <v>1042</v>
      </c>
      <c r="E206" s="31" t="s">
        <v>234</v>
      </c>
      <c r="F206" s="31">
        <v>1</v>
      </c>
      <c r="G206" s="31" t="s">
        <v>945</v>
      </c>
      <c r="H206" s="31" t="s">
        <v>1043</v>
      </c>
      <c r="I206" s="31" t="s">
        <v>1044</v>
      </c>
      <c r="J206" s="31" t="s">
        <v>1045</v>
      </c>
      <c r="K206" s="31" t="s">
        <v>941</v>
      </c>
      <c r="L206" s="31" t="s">
        <v>651</v>
      </c>
      <c r="M206" s="68" t="s">
        <v>942</v>
      </c>
    </row>
    <row r="207" spans="1:13" ht="79.95" customHeight="1">
      <c r="A207" s="31" t="s">
        <v>654</v>
      </c>
      <c r="B207" s="31" t="s">
        <v>62</v>
      </c>
      <c r="C207" s="31" t="s">
        <v>655</v>
      </c>
      <c r="D207" s="31" t="s">
        <v>1042</v>
      </c>
      <c r="E207" s="31" t="s">
        <v>234</v>
      </c>
      <c r="F207" s="31">
        <v>1</v>
      </c>
      <c r="G207" s="31" t="s">
        <v>945</v>
      </c>
      <c r="H207" s="31" t="s">
        <v>1043</v>
      </c>
      <c r="I207" s="31" t="s">
        <v>1044</v>
      </c>
      <c r="J207" s="31" t="s">
        <v>1045</v>
      </c>
      <c r="K207" s="31" t="s">
        <v>941</v>
      </c>
      <c r="L207" s="31" t="s">
        <v>651</v>
      </c>
      <c r="M207" s="68" t="s">
        <v>942</v>
      </c>
    </row>
    <row r="208" spans="1:13" ht="79.95" customHeight="1">
      <c r="A208" s="31" t="s">
        <v>656</v>
      </c>
      <c r="B208" s="31" t="s">
        <v>62</v>
      </c>
      <c r="C208" s="31" t="s">
        <v>657</v>
      </c>
      <c r="D208" s="31" t="s">
        <v>1042</v>
      </c>
      <c r="E208" s="31" t="s">
        <v>234</v>
      </c>
      <c r="F208" s="31">
        <v>1</v>
      </c>
      <c r="G208" s="31" t="s">
        <v>945</v>
      </c>
      <c r="H208" s="31" t="s">
        <v>1043</v>
      </c>
      <c r="I208" s="31" t="s">
        <v>1044</v>
      </c>
      <c r="J208" s="31" t="s">
        <v>1045</v>
      </c>
      <c r="K208" s="31" t="s">
        <v>941</v>
      </c>
      <c r="L208" s="31" t="s">
        <v>651</v>
      </c>
      <c r="M208" s="68" t="s">
        <v>942</v>
      </c>
    </row>
    <row r="209" spans="1:13" ht="79.95" customHeight="1">
      <c r="A209" s="31" t="s">
        <v>658</v>
      </c>
      <c r="B209" s="31" t="s">
        <v>62</v>
      </c>
      <c r="C209" s="31" t="s">
        <v>659</v>
      </c>
      <c r="D209" s="31" t="s">
        <v>1042</v>
      </c>
      <c r="E209" s="31" t="s">
        <v>234</v>
      </c>
      <c r="F209" s="31">
        <v>1</v>
      </c>
      <c r="G209" s="31" t="s">
        <v>945</v>
      </c>
      <c r="H209" s="31" t="s">
        <v>1043</v>
      </c>
      <c r="I209" s="31" t="s">
        <v>1044</v>
      </c>
      <c r="J209" s="31" t="s">
        <v>1045</v>
      </c>
      <c r="K209" s="31" t="s">
        <v>941</v>
      </c>
      <c r="L209" s="31" t="s">
        <v>651</v>
      </c>
      <c r="M209" s="68" t="s">
        <v>942</v>
      </c>
    </row>
    <row r="210" spans="1:13" ht="79.95" customHeight="1">
      <c r="A210" s="31" t="s">
        <v>660</v>
      </c>
      <c r="B210" s="31" t="s">
        <v>62</v>
      </c>
      <c r="C210" s="31" t="s">
        <v>661</v>
      </c>
      <c r="D210" s="31" t="s">
        <v>1042</v>
      </c>
      <c r="E210" s="31" t="s">
        <v>234</v>
      </c>
      <c r="F210" s="31">
        <v>1</v>
      </c>
      <c r="G210" s="31" t="s">
        <v>945</v>
      </c>
      <c r="H210" s="31" t="s">
        <v>1043</v>
      </c>
      <c r="I210" s="31" t="s">
        <v>1044</v>
      </c>
      <c r="J210" s="31" t="s">
        <v>1045</v>
      </c>
      <c r="K210" s="31" t="s">
        <v>941</v>
      </c>
      <c r="L210" s="31" t="s">
        <v>651</v>
      </c>
      <c r="M210" s="68" t="s">
        <v>942</v>
      </c>
    </row>
    <row r="211" spans="1:13" ht="79.95" customHeight="1">
      <c r="A211" s="31" t="s">
        <v>662</v>
      </c>
      <c r="B211" s="31" t="s">
        <v>62</v>
      </c>
      <c r="C211" s="31" t="s">
        <v>663</v>
      </c>
      <c r="D211" s="31" t="s">
        <v>1042</v>
      </c>
      <c r="E211" s="31" t="s">
        <v>234</v>
      </c>
      <c r="F211" s="31">
        <v>1</v>
      </c>
      <c r="G211" s="31" t="s">
        <v>945</v>
      </c>
      <c r="H211" s="31" t="s">
        <v>1043</v>
      </c>
      <c r="I211" s="31" t="s">
        <v>1044</v>
      </c>
      <c r="J211" s="31" t="s">
        <v>1045</v>
      </c>
      <c r="K211" s="31" t="s">
        <v>947</v>
      </c>
      <c r="L211" s="31" t="s">
        <v>664</v>
      </c>
      <c r="M211" s="68" t="s">
        <v>942</v>
      </c>
    </row>
    <row r="212" spans="1:13" ht="79.95" customHeight="1">
      <c r="A212" s="31" t="s">
        <v>665</v>
      </c>
      <c r="B212" s="31" t="s">
        <v>62</v>
      </c>
      <c r="C212" s="31" t="s">
        <v>666</v>
      </c>
      <c r="D212" s="31" t="s">
        <v>1042</v>
      </c>
      <c r="E212" s="31" t="s">
        <v>234</v>
      </c>
      <c r="F212" s="31">
        <v>1</v>
      </c>
      <c r="G212" s="31" t="s">
        <v>945</v>
      </c>
      <c r="H212" s="31" t="s">
        <v>1043</v>
      </c>
      <c r="I212" s="31" t="s">
        <v>1044</v>
      </c>
      <c r="J212" s="31" t="s">
        <v>1045</v>
      </c>
      <c r="K212" s="31" t="s">
        <v>947</v>
      </c>
      <c r="L212" s="31" t="s">
        <v>664</v>
      </c>
      <c r="M212" s="68" t="s">
        <v>942</v>
      </c>
    </row>
    <row r="213" spans="1:13" ht="79.95" customHeight="1">
      <c r="A213" s="31" t="s">
        <v>667</v>
      </c>
      <c r="B213" s="31" t="s">
        <v>62</v>
      </c>
      <c r="C213" s="31" t="s">
        <v>668</v>
      </c>
      <c r="D213" s="31" t="s">
        <v>1042</v>
      </c>
      <c r="E213" s="31" t="s">
        <v>234</v>
      </c>
      <c r="F213" s="31">
        <v>1</v>
      </c>
      <c r="G213" s="31" t="s">
        <v>945</v>
      </c>
      <c r="H213" s="31" t="s">
        <v>1043</v>
      </c>
      <c r="I213" s="31" t="s">
        <v>1044</v>
      </c>
      <c r="J213" s="31" t="s">
        <v>1045</v>
      </c>
      <c r="K213" s="31" t="s">
        <v>947</v>
      </c>
      <c r="L213" s="31" t="s">
        <v>664</v>
      </c>
      <c r="M213" s="68" t="s">
        <v>942</v>
      </c>
    </row>
    <row r="214" spans="1:13" ht="79.95" customHeight="1">
      <c r="A214" s="31" t="s">
        <v>669</v>
      </c>
      <c r="B214" s="31" t="s">
        <v>62</v>
      </c>
      <c r="C214" s="31" t="s">
        <v>670</v>
      </c>
      <c r="D214" s="31" t="s">
        <v>1042</v>
      </c>
      <c r="E214" s="31" t="s">
        <v>234</v>
      </c>
      <c r="F214" s="31">
        <v>1</v>
      </c>
      <c r="G214" s="31" t="s">
        <v>945</v>
      </c>
      <c r="H214" s="31" t="s">
        <v>1043</v>
      </c>
      <c r="I214" s="31" t="s">
        <v>1044</v>
      </c>
      <c r="J214" s="31" t="s">
        <v>1045</v>
      </c>
      <c r="K214" s="31" t="s">
        <v>947</v>
      </c>
      <c r="L214" s="31" t="s">
        <v>664</v>
      </c>
      <c r="M214" s="68" t="s">
        <v>942</v>
      </c>
    </row>
    <row r="215" spans="1:13" ht="79.95" customHeight="1">
      <c r="A215" s="31" t="s">
        <v>671</v>
      </c>
      <c r="B215" s="31" t="s">
        <v>64</v>
      </c>
      <c r="C215" s="31" t="s">
        <v>672</v>
      </c>
      <c r="D215" s="31" t="s">
        <v>1046</v>
      </c>
      <c r="E215" s="31" t="s">
        <v>234</v>
      </c>
      <c r="F215" s="31">
        <v>1</v>
      </c>
      <c r="G215" s="31" t="s">
        <v>945</v>
      </c>
      <c r="H215" s="31" t="s">
        <v>1047</v>
      </c>
      <c r="I215" s="31" t="s">
        <v>1048</v>
      </c>
      <c r="J215" s="31" t="s">
        <v>1049</v>
      </c>
      <c r="K215" s="31" t="s">
        <v>941</v>
      </c>
      <c r="L215" s="31" t="s">
        <v>673</v>
      </c>
      <c r="M215" s="68" t="s">
        <v>942</v>
      </c>
    </row>
    <row r="216" spans="1:13" ht="79.95" customHeight="1">
      <c r="A216" s="31" t="s">
        <v>674</v>
      </c>
      <c r="B216" s="31" t="s">
        <v>64</v>
      </c>
      <c r="C216" s="31" t="s">
        <v>675</v>
      </c>
      <c r="D216" s="31" t="s">
        <v>1046</v>
      </c>
      <c r="E216" s="31" t="s">
        <v>234</v>
      </c>
      <c r="F216" s="31">
        <v>1</v>
      </c>
      <c r="G216" s="31" t="s">
        <v>945</v>
      </c>
      <c r="H216" s="31" t="s">
        <v>1047</v>
      </c>
      <c r="I216" s="31" t="s">
        <v>1048</v>
      </c>
      <c r="J216" s="31" t="s">
        <v>1049</v>
      </c>
      <c r="K216" s="31" t="s">
        <v>941</v>
      </c>
      <c r="L216" s="31" t="s">
        <v>673</v>
      </c>
      <c r="M216" s="68" t="s">
        <v>942</v>
      </c>
    </row>
    <row r="217" spans="1:13" ht="79.95" customHeight="1">
      <c r="A217" s="31" t="s">
        <v>676</v>
      </c>
      <c r="B217" s="31" t="s">
        <v>64</v>
      </c>
      <c r="C217" s="31" t="s">
        <v>677</v>
      </c>
      <c r="D217" s="31" t="s">
        <v>1046</v>
      </c>
      <c r="E217" s="31" t="s">
        <v>234</v>
      </c>
      <c r="F217" s="31">
        <v>1</v>
      </c>
      <c r="G217" s="31" t="s">
        <v>945</v>
      </c>
      <c r="H217" s="31" t="s">
        <v>1047</v>
      </c>
      <c r="I217" s="31" t="s">
        <v>1048</v>
      </c>
      <c r="J217" s="31" t="s">
        <v>1049</v>
      </c>
      <c r="K217" s="31" t="s">
        <v>941</v>
      </c>
      <c r="L217" s="31" t="s">
        <v>673</v>
      </c>
      <c r="M217" s="68" t="s">
        <v>942</v>
      </c>
    </row>
    <row r="218" spans="1:13" ht="79.95" customHeight="1">
      <c r="A218" s="31" t="s">
        <v>678</v>
      </c>
      <c r="B218" s="31" t="s">
        <v>64</v>
      </c>
      <c r="C218" s="31" t="s">
        <v>679</v>
      </c>
      <c r="D218" s="31" t="s">
        <v>1046</v>
      </c>
      <c r="E218" s="31" t="s">
        <v>234</v>
      </c>
      <c r="F218" s="31">
        <v>1</v>
      </c>
      <c r="G218" s="31" t="s">
        <v>945</v>
      </c>
      <c r="H218" s="31" t="s">
        <v>1047</v>
      </c>
      <c r="I218" s="31" t="s">
        <v>1048</v>
      </c>
      <c r="J218" s="31" t="s">
        <v>1049</v>
      </c>
      <c r="K218" s="31" t="s">
        <v>941</v>
      </c>
      <c r="L218" s="31" t="s">
        <v>673</v>
      </c>
      <c r="M218" s="68" t="s">
        <v>942</v>
      </c>
    </row>
    <row r="219" spans="1:13" ht="79.95" customHeight="1">
      <c r="A219" s="31" t="s">
        <v>680</v>
      </c>
      <c r="B219" s="31" t="s">
        <v>64</v>
      </c>
      <c r="C219" s="31" t="s">
        <v>681</v>
      </c>
      <c r="D219" s="31" t="s">
        <v>1046</v>
      </c>
      <c r="E219" s="31" t="s">
        <v>234</v>
      </c>
      <c r="F219" s="31">
        <v>1</v>
      </c>
      <c r="G219" s="31" t="s">
        <v>945</v>
      </c>
      <c r="H219" s="31" t="s">
        <v>1047</v>
      </c>
      <c r="I219" s="31" t="s">
        <v>1048</v>
      </c>
      <c r="J219" s="31" t="s">
        <v>1049</v>
      </c>
      <c r="K219" s="31" t="s">
        <v>941</v>
      </c>
      <c r="L219" s="31" t="s">
        <v>673</v>
      </c>
      <c r="M219" s="68" t="s">
        <v>942</v>
      </c>
    </row>
    <row r="220" spans="1:13" ht="79.95" customHeight="1">
      <c r="A220" s="31" t="s">
        <v>682</v>
      </c>
      <c r="B220" s="31" t="s">
        <v>64</v>
      </c>
      <c r="C220" s="31" t="s">
        <v>683</v>
      </c>
      <c r="D220" s="31" t="s">
        <v>1046</v>
      </c>
      <c r="E220" s="31" t="s">
        <v>234</v>
      </c>
      <c r="F220" s="31">
        <v>1</v>
      </c>
      <c r="G220" s="31" t="s">
        <v>945</v>
      </c>
      <c r="H220" s="31" t="s">
        <v>1047</v>
      </c>
      <c r="I220" s="31" t="s">
        <v>1048</v>
      </c>
      <c r="J220" s="31" t="s">
        <v>1049</v>
      </c>
      <c r="K220" s="31" t="s">
        <v>941</v>
      </c>
      <c r="L220" s="31" t="s">
        <v>673</v>
      </c>
      <c r="M220" s="68" t="s">
        <v>942</v>
      </c>
    </row>
    <row r="221" spans="1:13" ht="79.95" customHeight="1">
      <c r="A221" s="31" t="s">
        <v>684</v>
      </c>
      <c r="B221" s="31" t="s">
        <v>64</v>
      </c>
      <c r="C221" s="31" t="s">
        <v>685</v>
      </c>
      <c r="D221" s="31" t="s">
        <v>1046</v>
      </c>
      <c r="E221" s="31" t="s">
        <v>234</v>
      </c>
      <c r="F221" s="31">
        <v>1</v>
      </c>
      <c r="G221" s="31" t="s">
        <v>945</v>
      </c>
      <c r="H221" s="31" t="s">
        <v>1047</v>
      </c>
      <c r="I221" s="31" t="s">
        <v>1048</v>
      </c>
      <c r="J221" s="31" t="s">
        <v>1049</v>
      </c>
      <c r="K221" s="31" t="s">
        <v>941</v>
      </c>
      <c r="L221" s="31" t="s">
        <v>673</v>
      </c>
      <c r="M221" s="68" t="s">
        <v>942</v>
      </c>
    </row>
    <row r="222" spans="1:13" ht="79.95" customHeight="1">
      <c r="A222" s="31" t="s">
        <v>686</v>
      </c>
      <c r="B222" s="31" t="s">
        <v>64</v>
      </c>
      <c r="C222" s="31" t="s">
        <v>687</v>
      </c>
      <c r="D222" s="31" t="s">
        <v>1046</v>
      </c>
      <c r="E222" s="31" t="s">
        <v>234</v>
      </c>
      <c r="F222" s="31">
        <v>1</v>
      </c>
      <c r="G222" s="31" t="s">
        <v>945</v>
      </c>
      <c r="H222" s="31" t="s">
        <v>1047</v>
      </c>
      <c r="I222" s="31" t="s">
        <v>1048</v>
      </c>
      <c r="J222" s="31" t="s">
        <v>1049</v>
      </c>
      <c r="K222" s="31" t="s">
        <v>941</v>
      </c>
      <c r="L222" s="31" t="s">
        <v>673</v>
      </c>
      <c r="M222" s="68" t="s">
        <v>942</v>
      </c>
    </row>
    <row r="223" spans="1:13" ht="79.95" customHeight="1">
      <c r="A223" s="31" t="s">
        <v>688</v>
      </c>
      <c r="B223" s="31" t="s">
        <v>64</v>
      </c>
      <c r="C223" s="31" t="s">
        <v>689</v>
      </c>
      <c r="D223" s="31" t="s">
        <v>1046</v>
      </c>
      <c r="E223" s="31" t="s">
        <v>234</v>
      </c>
      <c r="F223" s="31">
        <v>1</v>
      </c>
      <c r="G223" s="31" t="s">
        <v>945</v>
      </c>
      <c r="H223" s="31" t="s">
        <v>1047</v>
      </c>
      <c r="I223" s="31" t="s">
        <v>1048</v>
      </c>
      <c r="J223" s="31" t="s">
        <v>1049</v>
      </c>
      <c r="K223" s="31" t="s">
        <v>941</v>
      </c>
      <c r="L223" s="31" t="s">
        <v>673</v>
      </c>
      <c r="M223" s="68" t="s">
        <v>942</v>
      </c>
    </row>
    <row r="224" spans="1:13" ht="79.95" customHeight="1">
      <c r="A224" s="31" t="s">
        <v>690</v>
      </c>
      <c r="B224" s="31" t="s">
        <v>66</v>
      </c>
      <c r="C224" s="31" t="s">
        <v>691</v>
      </c>
      <c r="D224" s="31" t="s">
        <v>1050</v>
      </c>
      <c r="E224" s="31" t="s">
        <v>234</v>
      </c>
      <c r="F224" s="31">
        <v>1</v>
      </c>
      <c r="G224" s="31" t="s">
        <v>1051</v>
      </c>
      <c r="H224" s="31" t="s">
        <v>1052</v>
      </c>
      <c r="I224" s="31" t="s">
        <v>951</v>
      </c>
      <c r="J224" s="31" t="s">
        <v>1053</v>
      </c>
      <c r="K224" s="31" t="s">
        <v>941</v>
      </c>
      <c r="L224" s="31" t="s">
        <v>692</v>
      </c>
      <c r="M224" s="68" t="s">
        <v>942</v>
      </c>
    </row>
    <row r="225" spans="1:13" ht="79.95" customHeight="1">
      <c r="A225" s="31" t="s">
        <v>693</v>
      </c>
      <c r="B225" s="31" t="s">
        <v>66</v>
      </c>
      <c r="C225" s="31" t="s">
        <v>694</v>
      </c>
      <c r="D225" s="31" t="s">
        <v>1050</v>
      </c>
      <c r="E225" s="31" t="s">
        <v>234</v>
      </c>
      <c r="F225" s="31">
        <v>1</v>
      </c>
      <c r="G225" s="31" t="s">
        <v>1051</v>
      </c>
      <c r="H225" s="31" t="s">
        <v>1052</v>
      </c>
      <c r="I225" s="31" t="s">
        <v>951</v>
      </c>
      <c r="J225" s="31" t="s">
        <v>1053</v>
      </c>
      <c r="K225" s="31" t="s">
        <v>941</v>
      </c>
      <c r="L225" s="31" t="s">
        <v>692</v>
      </c>
      <c r="M225" s="68" t="s">
        <v>942</v>
      </c>
    </row>
    <row r="226" spans="1:13" ht="79.95" customHeight="1">
      <c r="A226" s="31" t="s">
        <v>695</v>
      </c>
      <c r="B226" s="31" t="s">
        <v>66</v>
      </c>
      <c r="C226" s="31" t="s">
        <v>696</v>
      </c>
      <c r="D226" s="31" t="s">
        <v>1050</v>
      </c>
      <c r="E226" s="31" t="s">
        <v>234</v>
      </c>
      <c r="F226" s="31">
        <v>1</v>
      </c>
      <c r="G226" s="31" t="s">
        <v>1051</v>
      </c>
      <c r="H226" s="31" t="s">
        <v>1052</v>
      </c>
      <c r="I226" s="31" t="s">
        <v>951</v>
      </c>
      <c r="J226" s="31" t="s">
        <v>1053</v>
      </c>
      <c r="K226" s="31" t="s">
        <v>941</v>
      </c>
      <c r="L226" s="31" t="s">
        <v>692</v>
      </c>
      <c r="M226" s="68" t="s">
        <v>942</v>
      </c>
    </row>
    <row r="227" spans="1:13" ht="79.95" customHeight="1">
      <c r="A227" s="31" t="s">
        <v>697</v>
      </c>
      <c r="B227" s="31" t="s">
        <v>66</v>
      </c>
      <c r="C227" s="31" t="s">
        <v>698</v>
      </c>
      <c r="D227" s="31" t="s">
        <v>1050</v>
      </c>
      <c r="E227" s="31" t="s">
        <v>234</v>
      </c>
      <c r="F227" s="31">
        <v>1</v>
      </c>
      <c r="G227" s="31" t="s">
        <v>1051</v>
      </c>
      <c r="H227" s="31" t="s">
        <v>1052</v>
      </c>
      <c r="I227" s="31" t="s">
        <v>951</v>
      </c>
      <c r="J227" s="31" t="s">
        <v>1053</v>
      </c>
      <c r="K227" s="31" t="s">
        <v>941</v>
      </c>
      <c r="L227" s="31" t="s">
        <v>692</v>
      </c>
      <c r="M227" s="68" t="s">
        <v>942</v>
      </c>
    </row>
    <row r="228" spans="1:13" ht="79.95" customHeight="1">
      <c r="A228" s="31" t="s">
        <v>699</v>
      </c>
      <c r="B228" s="31" t="s">
        <v>66</v>
      </c>
      <c r="C228" s="31" t="s">
        <v>700</v>
      </c>
      <c r="D228" s="31" t="s">
        <v>1050</v>
      </c>
      <c r="E228" s="31" t="s">
        <v>234</v>
      </c>
      <c r="F228" s="31">
        <v>1</v>
      </c>
      <c r="G228" s="31" t="s">
        <v>1051</v>
      </c>
      <c r="H228" s="31" t="s">
        <v>1052</v>
      </c>
      <c r="I228" s="31" t="s">
        <v>951</v>
      </c>
      <c r="J228" s="31" t="s">
        <v>1053</v>
      </c>
      <c r="K228" s="31" t="s">
        <v>941</v>
      </c>
      <c r="L228" s="31" t="s">
        <v>692</v>
      </c>
      <c r="M228" s="68" t="s">
        <v>942</v>
      </c>
    </row>
    <row r="229" spans="1:13" ht="79.95" customHeight="1">
      <c r="A229" s="31" t="s">
        <v>701</v>
      </c>
      <c r="B229" s="31" t="s">
        <v>66</v>
      </c>
      <c r="C229" s="31" t="s">
        <v>702</v>
      </c>
      <c r="D229" s="31" t="s">
        <v>1050</v>
      </c>
      <c r="E229" s="31" t="s">
        <v>234</v>
      </c>
      <c r="F229" s="31">
        <v>1</v>
      </c>
      <c r="G229" s="31" t="s">
        <v>1051</v>
      </c>
      <c r="H229" s="31" t="s">
        <v>1052</v>
      </c>
      <c r="I229" s="31" t="s">
        <v>951</v>
      </c>
      <c r="J229" s="31" t="s">
        <v>1053</v>
      </c>
      <c r="K229" s="31" t="s">
        <v>941</v>
      </c>
      <c r="L229" s="31" t="s">
        <v>692</v>
      </c>
      <c r="M229" s="68" t="s">
        <v>942</v>
      </c>
    </row>
    <row r="230" spans="1:13" ht="79.95" customHeight="1">
      <c r="A230" s="31" t="s">
        <v>703</v>
      </c>
      <c r="B230" s="31" t="s">
        <v>66</v>
      </c>
      <c r="C230" s="31" t="s">
        <v>704</v>
      </c>
      <c r="D230" s="31" t="s">
        <v>1050</v>
      </c>
      <c r="E230" s="31" t="s">
        <v>234</v>
      </c>
      <c r="F230" s="31">
        <v>1</v>
      </c>
      <c r="G230" s="31" t="s">
        <v>1051</v>
      </c>
      <c r="H230" s="31" t="s">
        <v>1052</v>
      </c>
      <c r="I230" s="31" t="s">
        <v>951</v>
      </c>
      <c r="J230" s="31" t="s">
        <v>1053</v>
      </c>
      <c r="K230" s="31" t="s">
        <v>941</v>
      </c>
      <c r="L230" s="31" t="s">
        <v>692</v>
      </c>
      <c r="M230" s="68" t="s">
        <v>942</v>
      </c>
    </row>
    <row r="231" spans="1:13" ht="79.95" customHeight="1">
      <c r="A231" s="31" t="s">
        <v>705</v>
      </c>
      <c r="B231" s="31" t="s">
        <v>68</v>
      </c>
      <c r="C231" s="31" t="s">
        <v>706</v>
      </c>
      <c r="D231" s="31" t="s">
        <v>1054</v>
      </c>
      <c r="E231" s="31" t="s">
        <v>216</v>
      </c>
      <c r="F231" s="31">
        <v>0</v>
      </c>
      <c r="G231" s="31" t="s">
        <v>937</v>
      </c>
      <c r="H231" s="31" t="s">
        <v>1055</v>
      </c>
      <c r="I231" s="31" t="s">
        <v>1056</v>
      </c>
      <c r="J231" s="31" t="s">
        <v>1057</v>
      </c>
      <c r="K231" s="31" t="s">
        <v>941</v>
      </c>
      <c r="L231" s="31" t="s">
        <v>707</v>
      </c>
      <c r="M231" s="68" t="s">
        <v>942</v>
      </c>
    </row>
    <row r="232" spans="1:13" ht="79.95" customHeight="1">
      <c r="A232" s="31" t="s">
        <v>708</v>
      </c>
      <c r="B232" s="31" t="s">
        <v>68</v>
      </c>
      <c r="C232" s="31" t="s">
        <v>709</v>
      </c>
      <c r="D232" s="31" t="s">
        <v>1054</v>
      </c>
      <c r="E232" s="31" t="s">
        <v>216</v>
      </c>
      <c r="F232" s="31">
        <v>0</v>
      </c>
      <c r="G232" s="31" t="s">
        <v>937</v>
      </c>
      <c r="H232" s="31" t="s">
        <v>1055</v>
      </c>
      <c r="I232" s="31" t="s">
        <v>1056</v>
      </c>
      <c r="J232" s="31" t="s">
        <v>1057</v>
      </c>
      <c r="K232" s="31" t="s">
        <v>941</v>
      </c>
      <c r="L232" s="31" t="s">
        <v>707</v>
      </c>
      <c r="M232" s="68" t="s">
        <v>942</v>
      </c>
    </row>
    <row r="233" spans="1:13" ht="79.95" customHeight="1">
      <c r="A233" s="31" t="s">
        <v>710</v>
      </c>
      <c r="B233" s="31" t="s">
        <v>68</v>
      </c>
      <c r="C233" s="31" t="s">
        <v>711</v>
      </c>
      <c r="D233" s="31" t="s">
        <v>1054</v>
      </c>
      <c r="E233" s="31" t="s">
        <v>216</v>
      </c>
      <c r="F233" s="31">
        <v>0</v>
      </c>
      <c r="G233" s="31" t="s">
        <v>937</v>
      </c>
      <c r="H233" s="31" t="s">
        <v>1055</v>
      </c>
      <c r="I233" s="31" t="s">
        <v>1056</v>
      </c>
      <c r="J233" s="31" t="s">
        <v>1057</v>
      </c>
      <c r="K233" s="31" t="s">
        <v>941</v>
      </c>
      <c r="L233" s="31" t="s">
        <v>707</v>
      </c>
      <c r="M233" s="68" t="s">
        <v>942</v>
      </c>
    </row>
    <row r="234" spans="1:13" ht="79.95" customHeight="1">
      <c r="A234" s="31" t="s">
        <v>712</v>
      </c>
      <c r="B234" s="31" t="s">
        <v>68</v>
      </c>
      <c r="C234" s="31" t="s">
        <v>713</v>
      </c>
      <c r="D234" s="31" t="s">
        <v>1054</v>
      </c>
      <c r="E234" s="31" t="s">
        <v>216</v>
      </c>
      <c r="F234" s="31">
        <v>0</v>
      </c>
      <c r="G234" s="31" t="s">
        <v>937</v>
      </c>
      <c r="H234" s="31" t="s">
        <v>1055</v>
      </c>
      <c r="I234" s="31" t="s">
        <v>1056</v>
      </c>
      <c r="J234" s="31" t="s">
        <v>1057</v>
      </c>
      <c r="K234" s="31" t="s">
        <v>941</v>
      </c>
      <c r="L234" s="31" t="s">
        <v>707</v>
      </c>
      <c r="M234" s="68" t="s">
        <v>942</v>
      </c>
    </row>
    <row r="235" spans="1:13" ht="79.95" customHeight="1">
      <c r="A235" s="31" t="s">
        <v>714</v>
      </c>
      <c r="B235" s="31" t="s">
        <v>68</v>
      </c>
      <c r="C235" s="31" t="s">
        <v>715</v>
      </c>
      <c r="D235" s="31" t="s">
        <v>1054</v>
      </c>
      <c r="E235" s="31" t="s">
        <v>216</v>
      </c>
      <c r="F235" s="31">
        <v>0</v>
      </c>
      <c r="G235" s="31" t="s">
        <v>937</v>
      </c>
      <c r="H235" s="31" t="s">
        <v>1055</v>
      </c>
      <c r="I235" s="31" t="s">
        <v>1056</v>
      </c>
      <c r="J235" s="31" t="s">
        <v>1057</v>
      </c>
      <c r="K235" s="31" t="s">
        <v>941</v>
      </c>
      <c r="L235" s="31" t="s">
        <v>707</v>
      </c>
      <c r="M235" s="68" t="s">
        <v>942</v>
      </c>
    </row>
    <row r="236" spans="1:13" ht="79.95" customHeight="1">
      <c r="A236" s="31" t="s">
        <v>716</v>
      </c>
      <c r="B236" s="31" t="s">
        <v>68</v>
      </c>
      <c r="C236" s="31" t="s">
        <v>717</v>
      </c>
      <c r="D236" s="31" t="s">
        <v>1054</v>
      </c>
      <c r="E236" s="31" t="s">
        <v>216</v>
      </c>
      <c r="F236" s="31">
        <v>1</v>
      </c>
      <c r="G236" s="31" t="s">
        <v>945</v>
      </c>
      <c r="H236" s="31" t="s">
        <v>1055</v>
      </c>
      <c r="I236" s="31" t="s">
        <v>1056</v>
      </c>
      <c r="J236" s="31" t="s">
        <v>1057</v>
      </c>
      <c r="K236" s="31" t="s">
        <v>947</v>
      </c>
      <c r="L236" s="31" t="s">
        <v>718</v>
      </c>
      <c r="M236" s="68" t="s">
        <v>942</v>
      </c>
    </row>
    <row r="237" spans="1:13" ht="79.95" customHeight="1">
      <c r="A237" s="31" t="s">
        <v>719</v>
      </c>
      <c r="B237" s="31" t="s">
        <v>68</v>
      </c>
      <c r="C237" s="31" t="s">
        <v>720</v>
      </c>
      <c r="D237" s="31" t="s">
        <v>1054</v>
      </c>
      <c r="E237" s="31" t="s">
        <v>216</v>
      </c>
      <c r="F237" s="31">
        <v>0</v>
      </c>
      <c r="G237" s="31" t="s">
        <v>937</v>
      </c>
      <c r="H237" s="31" t="s">
        <v>1055</v>
      </c>
      <c r="I237" s="31" t="s">
        <v>1056</v>
      </c>
      <c r="J237" s="31" t="s">
        <v>1057</v>
      </c>
      <c r="K237" s="31" t="s">
        <v>947</v>
      </c>
      <c r="L237" s="31" t="s">
        <v>718</v>
      </c>
      <c r="M237" s="68" t="s">
        <v>942</v>
      </c>
    </row>
    <row r="238" spans="1:13" ht="22.9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22.9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22.9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22.9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22.9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22.9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22.9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22.9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</sheetData>
  <mergeCells count="4">
    <mergeCell ref="A1:M2"/>
    <mergeCell ref="A3:M3"/>
    <mergeCell ref="A4:C4"/>
    <mergeCell ref="D4:F4"/>
  </mergeCells>
  <conditionalFormatting sqref="A8:M237">
    <cfRule type="expression" dxfId="158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10"/>
  <sheetViews>
    <sheetView showGridLines="0" workbookViewId="0">
      <selection sqref="A1:H2"/>
    </sheetView>
  </sheetViews>
  <sheetFormatPr defaultRowHeight="13.8"/>
  <cols>
    <col min="1" max="1" width="11" customWidth="1"/>
    <col min="2" max="2" width="21" customWidth="1"/>
    <col min="3" max="3" width="38" customWidth="1"/>
    <col min="4" max="4" width="33" customWidth="1"/>
    <col min="5" max="5" width="42" customWidth="1"/>
    <col min="6" max="6" width="40" customWidth="1"/>
    <col min="7" max="7" width="27" customWidth="1"/>
    <col min="8" max="8" width="43" customWidth="1"/>
    <col min="9" max="13" width="13" customWidth="1"/>
  </cols>
  <sheetData>
    <row r="1" spans="1:13" ht="25.95" customHeight="1">
      <c r="A1" s="3" t="s">
        <v>1058</v>
      </c>
      <c r="B1" s="3"/>
      <c r="C1" s="3"/>
      <c r="D1" s="3"/>
      <c r="E1" s="3"/>
      <c r="F1" s="3"/>
      <c r="G1" s="3"/>
      <c r="H1" s="3"/>
      <c r="I1" s="1"/>
      <c r="J1" s="1"/>
      <c r="K1" s="1"/>
      <c r="L1" s="1"/>
      <c r="M1" s="1"/>
    </row>
    <row r="2" spans="1:13" ht="25.95" customHeight="1">
      <c r="A2" s="3"/>
      <c r="B2" s="3"/>
      <c r="C2" s="3"/>
      <c r="D2" s="3"/>
      <c r="E2" s="3"/>
      <c r="F2" s="3"/>
      <c r="G2" s="3"/>
      <c r="H2" s="3"/>
      <c r="I2" s="1"/>
      <c r="J2" s="1"/>
      <c r="K2" s="1"/>
      <c r="L2" s="1"/>
      <c r="M2" s="1"/>
    </row>
    <row r="3" spans="1:13" ht="31.95" customHeight="1">
      <c r="A3" s="4" t="s">
        <v>1059</v>
      </c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</row>
    <row r="4" spans="1:13" ht="22.95" customHeight="1">
      <c r="A4" s="5" t="str">
        <f>IFERROR(HYPERLINK("#'Dashboard'!A1","◀ DASHBOARD"),"◀ DASHBOARD")</f>
        <v>◀ DASHBOARD</v>
      </c>
      <c r="B4" s="5"/>
      <c r="C4" s="5"/>
      <c r="D4" s="5" t="str">
        <f>IFERROR(HYPERLINK("#'Guida'!A1","GUIDA / LEGENDA"),"GUIDA / LEGENDA")</f>
        <v>GUIDA / LEGENDA</v>
      </c>
      <c r="E4" s="5"/>
      <c r="F4" s="5"/>
      <c r="G4" s="1"/>
      <c r="H4" s="1"/>
      <c r="I4" s="1"/>
      <c r="J4" s="1"/>
      <c r="K4" s="1"/>
      <c r="L4" s="1"/>
      <c r="M4" s="1"/>
    </row>
    <row r="5" spans="1:13" ht="22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2.9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36" customHeight="1">
      <c r="A7" s="2" t="s">
        <v>1060</v>
      </c>
      <c r="B7" s="2" t="s">
        <v>1061</v>
      </c>
      <c r="C7" s="2" t="s">
        <v>1062</v>
      </c>
      <c r="D7" s="2" t="s">
        <v>1063</v>
      </c>
      <c r="E7" s="2" t="s">
        <v>1064</v>
      </c>
      <c r="F7" s="2" t="s">
        <v>1065</v>
      </c>
      <c r="G7" s="2" t="s">
        <v>1066</v>
      </c>
      <c r="H7" s="2" t="s">
        <v>1067</v>
      </c>
      <c r="I7" s="1"/>
      <c r="J7" s="1"/>
      <c r="K7" s="1"/>
      <c r="L7" s="1"/>
      <c r="M7" s="1"/>
    </row>
    <row r="8" spans="1:13" ht="112.05" customHeight="1">
      <c r="A8" s="1" t="s">
        <v>1068</v>
      </c>
      <c r="B8" s="1" t="s">
        <v>1069</v>
      </c>
      <c r="C8" s="1" t="s">
        <v>942</v>
      </c>
      <c r="D8" s="1" t="s">
        <v>1070</v>
      </c>
      <c r="E8" s="1" t="s">
        <v>1071</v>
      </c>
      <c r="F8" s="1" t="s">
        <v>1072</v>
      </c>
      <c r="G8" s="1" t="s">
        <v>1073</v>
      </c>
      <c r="H8" s="1" t="s">
        <v>1074</v>
      </c>
      <c r="I8" s="1"/>
      <c r="J8" s="1"/>
      <c r="K8" s="1"/>
      <c r="L8" s="1"/>
      <c r="M8" s="1"/>
    </row>
    <row r="9" spans="1:13" ht="112.05" customHeight="1">
      <c r="A9" s="1" t="s">
        <v>1075</v>
      </c>
      <c r="B9" s="1" t="s">
        <v>1076</v>
      </c>
      <c r="C9" s="1" t="s">
        <v>1077</v>
      </c>
      <c r="D9" s="1" t="s">
        <v>1078</v>
      </c>
      <c r="E9" s="1" t="s">
        <v>1079</v>
      </c>
      <c r="F9" s="1" t="s">
        <v>1080</v>
      </c>
      <c r="G9" s="1" t="s">
        <v>1081</v>
      </c>
      <c r="H9" s="1" t="s">
        <v>1082</v>
      </c>
      <c r="I9" s="1"/>
      <c r="J9" s="1"/>
      <c r="K9" s="1"/>
      <c r="L9" s="1"/>
      <c r="M9" s="1"/>
    </row>
    <row r="10" spans="1:13" ht="112.05" customHeight="1">
      <c r="A10" s="1" t="s">
        <v>1083</v>
      </c>
      <c r="B10" s="1" t="s">
        <v>1084</v>
      </c>
      <c r="C10" s="1" t="s">
        <v>1085</v>
      </c>
      <c r="D10" s="1" t="s">
        <v>1086</v>
      </c>
      <c r="E10" s="1" t="s">
        <v>1087</v>
      </c>
      <c r="F10" s="1" t="s">
        <v>1088</v>
      </c>
      <c r="G10" s="1" t="s">
        <v>1081</v>
      </c>
      <c r="H10" s="1" t="s">
        <v>1089</v>
      </c>
      <c r="I10" s="1"/>
      <c r="J10" s="1"/>
      <c r="K10" s="1"/>
      <c r="L10" s="1"/>
      <c r="M10" s="1"/>
    </row>
    <row r="11" spans="1:13" ht="112.05" customHeight="1">
      <c r="A11" s="1" t="s">
        <v>1090</v>
      </c>
      <c r="B11" s="1" t="s">
        <v>1091</v>
      </c>
      <c r="C11" s="1" t="s">
        <v>1092</v>
      </c>
      <c r="D11" s="1" t="s">
        <v>1093</v>
      </c>
      <c r="E11" s="1" t="s">
        <v>1094</v>
      </c>
      <c r="F11" s="1" t="s">
        <v>1095</v>
      </c>
      <c r="G11" s="1" t="s">
        <v>1096</v>
      </c>
      <c r="H11" s="1" t="s">
        <v>1097</v>
      </c>
      <c r="I11" s="1"/>
      <c r="J11" s="1"/>
      <c r="K11" s="1"/>
      <c r="L11" s="1"/>
      <c r="M11" s="1"/>
    </row>
    <row r="12" spans="1:13" ht="112.05" customHeight="1">
      <c r="A12" s="1" t="s">
        <v>1098</v>
      </c>
      <c r="B12" s="1" t="s">
        <v>1091</v>
      </c>
      <c r="C12" s="1" t="s">
        <v>1099</v>
      </c>
      <c r="D12" s="1" t="s">
        <v>1100</v>
      </c>
      <c r="E12" s="1" t="s">
        <v>1101</v>
      </c>
      <c r="F12" s="1" t="s">
        <v>1037</v>
      </c>
      <c r="G12" s="1" t="s">
        <v>1102</v>
      </c>
      <c r="H12" s="1" t="s">
        <v>1103</v>
      </c>
      <c r="I12" s="1"/>
      <c r="J12" s="1"/>
      <c r="K12" s="1"/>
      <c r="L12" s="1"/>
      <c r="M12" s="1"/>
    </row>
    <row r="13" spans="1:13" ht="112.05" customHeight="1">
      <c r="A13" s="1" t="s">
        <v>1104</v>
      </c>
      <c r="B13" s="1" t="s">
        <v>1105</v>
      </c>
      <c r="C13" s="1" t="s">
        <v>1106</v>
      </c>
      <c r="D13" s="1" t="s">
        <v>1107</v>
      </c>
      <c r="E13" s="1" t="s">
        <v>1108</v>
      </c>
      <c r="F13" s="1" t="s">
        <v>971</v>
      </c>
      <c r="G13" s="1" t="s">
        <v>1102</v>
      </c>
      <c r="H13" s="1" t="s">
        <v>1109</v>
      </c>
      <c r="I13" s="1"/>
      <c r="J13" s="1"/>
      <c r="K13" s="1"/>
      <c r="L13" s="1"/>
      <c r="M13" s="1"/>
    </row>
    <row r="14" spans="1:13" ht="112.05" customHeight="1">
      <c r="A14" s="1" t="s">
        <v>1110</v>
      </c>
      <c r="B14" s="1" t="s">
        <v>1111</v>
      </c>
      <c r="C14" s="1" t="s">
        <v>1112</v>
      </c>
      <c r="D14" s="1" t="s">
        <v>1113</v>
      </c>
      <c r="E14" s="1" t="s">
        <v>1114</v>
      </c>
      <c r="F14" s="1" t="s">
        <v>1027</v>
      </c>
      <c r="G14" s="1" t="s">
        <v>1115</v>
      </c>
      <c r="H14" s="1" t="s">
        <v>1116</v>
      </c>
      <c r="I14" s="1"/>
      <c r="J14" s="1"/>
      <c r="K14" s="1"/>
      <c r="L14" s="1"/>
      <c r="M14" s="1"/>
    </row>
    <row r="15" spans="1:13" ht="112.05" customHeight="1">
      <c r="A15" s="1" t="s">
        <v>1117</v>
      </c>
      <c r="B15" s="1" t="s">
        <v>1118</v>
      </c>
      <c r="C15" s="1" t="s">
        <v>1119</v>
      </c>
      <c r="D15" s="1" t="s">
        <v>1120</v>
      </c>
      <c r="E15" s="1" t="s">
        <v>1121</v>
      </c>
      <c r="F15" s="1" t="s">
        <v>1122</v>
      </c>
      <c r="G15" s="1" t="s">
        <v>1123</v>
      </c>
      <c r="H15" s="1" t="s">
        <v>1124</v>
      </c>
      <c r="I15" s="1"/>
      <c r="J15" s="1"/>
      <c r="K15" s="1"/>
      <c r="L15" s="1"/>
      <c r="M15" s="1"/>
    </row>
    <row r="16" spans="1:13" ht="112.05" customHeight="1">
      <c r="A16" s="1" t="s">
        <v>1125</v>
      </c>
      <c r="B16" s="1" t="s">
        <v>1126</v>
      </c>
      <c r="C16" s="1" t="s">
        <v>1127</v>
      </c>
      <c r="D16" s="1" t="s">
        <v>1128</v>
      </c>
      <c r="E16" s="1" t="s">
        <v>1129</v>
      </c>
      <c r="F16" s="1" t="s">
        <v>1130</v>
      </c>
      <c r="G16" s="1" t="s">
        <v>1131</v>
      </c>
      <c r="H16" s="1" t="s">
        <v>1132</v>
      </c>
      <c r="I16" s="1"/>
      <c r="J16" s="1"/>
      <c r="K16" s="1"/>
      <c r="L16" s="1"/>
      <c r="M16" s="1"/>
    </row>
    <row r="17" spans="1:13" ht="112.05" customHeight="1">
      <c r="A17" s="1" t="s">
        <v>1133</v>
      </c>
      <c r="B17" s="1" t="s">
        <v>1134</v>
      </c>
      <c r="C17" s="1" t="s">
        <v>1135</v>
      </c>
      <c r="D17" s="1" t="s">
        <v>1128</v>
      </c>
      <c r="E17" s="1" t="s">
        <v>1136</v>
      </c>
      <c r="F17" s="1" t="s">
        <v>1137</v>
      </c>
      <c r="G17" s="1" t="s">
        <v>1138</v>
      </c>
      <c r="H17" s="1" t="s">
        <v>1139</v>
      </c>
      <c r="I17" s="1"/>
      <c r="J17" s="1"/>
      <c r="K17" s="1"/>
      <c r="L17" s="1"/>
      <c r="M17" s="1"/>
    </row>
    <row r="18" spans="1:13" ht="112.05" customHeight="1">
      <c r="A18" s="1" t="s">
        <v>1140</v>
      </c>
      <c r="B18" s="1" t="s">
        <v>1134</v>
      </c>
      <c r="C18" s="1" t="s">
        <v>1141</v>
      </c>
      <c r="D18" s="1" t="s">
        <v>1128</v>
      </c>
      <c r="E18" s="1" t="s">
        <v>1142</v>
      </c>
      <c r="F18" s="1" t="s">
        <v>1143</v>
      </c>
      <c r="G18" s="1" t="s">
        <v>1138</v>
      </c>
      <c r="H18" s="1" t="s">
        <v>1144</v>
      </c>
      <c r="I18" s="1"/>
      <c r="J18" s="1"/>
      <c r="K18" s="1"/>
      <c r="L18" s="1"/>
      <c r="M18" s="1"/>
    </row>
    <row r="19" spans="1:13" ht="112.05" customHeight="1">
      <c r="A19" s="1" t="s">
        <v>1145</v>
      </c>
      <c r="B19" s="1" t="s">
        <v>1134</v>
      </c>
      <c r="C19" s="1" t="s">
        <v>1146</v>
      </c>
      <c r="D19" s="1" t="s">
        <v>1128</v>
      </c>
      <c r="E19" s="1" t="s">
        <v>1147</v>
      </c>
      <c r="F19" s="1" t="s">
        <v>1148</v>
      </c>
      <c r="G19" s="1" t="s">
        <v>1138</v>
      </c>
      <c r="H19" s="1" t="s">
        <v>1149</v>
      </c>
      <c r="I19" s="1"/>
      <c r="J19" s="1"/>
      <c r="K19" s="1"/>
      <c r="L19" s="1"/>
      <c r="M19" s="1"/>
    </row>
    <row r="20" spans="1:13" ht="112.05" customHeight="1">
      <c r="A20" s="1" t="s">
        <v>1150</v>
      </c>
      <c r="B20" s="1" t="s">
        <v>1151</v>
      </c>
      <c r="C20" s="1" t="s">
        <v>1152</v>
      </c>
      <c r="D20" s="1" t="s">
        <v>1153</v>
      </c>
      <c r="E20" s="1" t="s">
        <v>1154</v>
      </c>
      <c r="F20" s="1" t="s">
        <v>1155</v>
      </c>
      <c r="G20" s="1" t="s">
        <v>1151</v>
      </c>
      <c r="H20" s="1" t="s">
        <v>1156</v>
      </c>
      <c r="I20" s="1"/>
      <c r="J20" s="1"/>
      <c r="K20" s="1"/>
      <c r="L20" s="1"/>
      <c r="M20" s="1"/>
    </row>
    <row r="21" spans="1:13" ht="112.05" customHeight="1">
      <c r="A21" s="1" t="s">
        <v>1157</v>
      </c>
      <c r="B21" s="1" t="s">
        <v>1158</v>
      </c>
      <c r="C21" s="1" t="s">
        <v>1159</v>
      </c>
      <c r="D21" s="1" t="s">
        <v>1153</v>
      </c>
      <c r="E21" s="1" t="s">
        <v>1160</v>
      </c>
      <c r="F21" s="1" t="s">
        <v>1155</v>
      </c>
      <c r="G21" s="1" t="s">
        <v>1161</v>
      </c>
      <c r="H21" s="1" t="s">
        <v>1162</v>
      </c>
      <c r="I21" s="1"/>
      <c r="J21" s="1"/>
      <c r="K21" s="1"/>
      <c r="L21" s="1"/>
      <c r="M21" s="1"/>
    </row>
    <row r="22" spans="1:13" ht="112.05" customHeight="1">
      <c r="A22" s="1" t="s">
        <v>1163</v>
      </c>
      <c r="B22" s="1" t="s">
        <v>1164</v>
      </c>
      <c r="C22" s="1" t="s">
        <v>1165</v>
      </c>
      <c r="D22" s="1" t="s">
        <v>1166</v>
      </c>
      <c r="E22" s="1" t="s">
        <v>1167</v>
      </c>
      <c r="F22" s="1" t="s">
        <v>1168</v>
      </c>
      <c r="G22" s="1" t="s">
        <v>1169</v>
      </c>
      <c r="H22" s="1" t="s">
        <v>1170</v>
      </c>
      <c r="I22" s="1"/>
      <c r="J22" s="1"/>
      <c r="K22" s="1"/>
      <c r="L22" s="1"/>
      <c r="M22" s="1"/>
    </row>
    <row r="23" spans="1:13" ht="112.05" customHeight="1">
      <c r="A23" s="1" t="s">
        <v>1171</v>
      </c>
      <c r="B23" s="1" t="s">
        <v>1172</v>
      </c>
      <c r="C23" s="1" t="s">
        <v>1173</v>
      </c>
      <c r="D23" s="1" t="s">
        <v>1174</v>
      </c>
      <c r="E23" s="1" t="s">
        <v>1175</v>
      </c>
      <c r="F23" s="1" t="s">
        <v>1176</v>
      </c>
      <c r="G23" s="1" t="s">
        <v>1177</v>
      </c>
      <c r="H23" s="1" t="s">
        <v>1178</v>
      </c>
      <c r="I23" s="1"/>
      <c r="J23" s="1"/>
      <c r="K23" s="1"/>
      <c r="L23" s="1"/>
      <c r="M23" s="1"/>
    </row>
    <row r="24" spans="1:13" ht="112.05" customHeight="1">
      <c r="A24" s="1" t="s">
        <v>1179</v>
      </c>
      <c r="B24" s="1" t="s">
        <v>1172</v>
      </c>
      <c r="C24" s="1" t="s">
        <v>1180</v>
      </c>
      <c r="D24" s="1" t="s">
        <v>1181</v>
      </c>
      <c r="E24" s="1" t="s">
        <v>1182</v>
      </c>
      <c r="F24" s="1" t="s">
        <v>1183</v>
      </c>
      <c r="G24" s="1" t="s">
        <v>1184</v>
      </c>
      <c r="H24" s="1" t="s">
        <v>1185</v>
      </c>
      <c r="I24" s="1"/>
      <c r="J24" s="1"/>
      <c r="K24" s="1"/>
      <c r="L24" s="1"/>
      <c r="M24" s="1"/>
    </row>
    <row r="25" spans="1:13" ht="112.05" customHeight="1">
      <c r="A25" s="1" t="s">
        <v>1186</v>
      </c>
      <c r="B25" s="1" t="s">
        <v>1172</v>
      </c>
      <c r="C25" s="1" t="s">
        <v>1187</v>
      </c>
      <c r="D25" s="1" t="s">
        <v>1188</v>
      </c>
      <c r="E25" s="1" t="s">
        <v>1189</v>
      </c>
      <c r="F25" s="1" t="s">
        <v>1190</v>
      </c>
      <c r="G25" s="1" t="s">
        <v>1191</v>
      </c>
      <c r="H25" s="1" t="s">
        <v>1192</v>
      </c>
      <c r="I25" s="1"/>
      <c r="J25" s="1"/>
      <c r="K25" s="1"/>
      <c r="L25" s="1"/>
      <c r="M25" s="1"/>
    </row>
    <row r="26" spans="1:13" ht="22.9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2.9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2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2.9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2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2.9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2.9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2.9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2.9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2.9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2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2.9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2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2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2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2.9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2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2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2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2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2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2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22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2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22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22.9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22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22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22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2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2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22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2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2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2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2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22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2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22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2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22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22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22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22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2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2.9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22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22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22.9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22.9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2.9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2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2.9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2.9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2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2.9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2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2.9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2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2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2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2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2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2.9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2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2.9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2.9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2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2.9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2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2.9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2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2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2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2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2.9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2.9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2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2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2.9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2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2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2.9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2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2.9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</sheetData>
  <mergeCells count="4">
    <mergeCell ref="A1:H2"/>
    <mergeCell ref="A3:H3"/>
    <mergeCell ref="A4:C4"/>
    <mergeCell ref="D4:F4"/>
  </mergeCells>
  <conditionalFormatting sqref="A8:H25">
    <cfRule type="expression" dxfId="157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10"/>
  <sheetViews>
    <sheetView showGridLines="0" workbookViewId="0">
      <selection activeCell="L9" sqref="L9"/>
    </sheetView>
  </sheetViews>
  <sheetFormatPr defaultRowHeight="13.8"/>
  <cols>
    <col min="1" max="1" width="13" customWidth="1"/>
    <col min="2" max="2" width="15" customWidth="1"/>
    <col min="3" max="3" width="13" customWidth="1"/>
    <col min="4" max="4" width="15" customWidth="1"/>
    <col min="5" max="5" width="37" customWidth="1"/>
    <col min="6" max="6" width="15" customWidth="1"/>
    <col min="7" max="7" width="22" customWidth="1"/>
    <col min="8" max="9" width="24" customWidth="1"/>
    <col min="10" max="10" width="18" customWidth="1"/>
    <col min="11" max="13" width="13" customWidth="1"/>
  </cols>
  <sheetData>
    <row r="1" spans="1:13" ht="25.95" customHeight="1">
      <c r="A1" s="3" t="s">
        <v>1193</v>
      </c>
      <c r="B1" s="3"/>
      <c r="C1" s="3"/>
      <c r="D1" s="3"/>
      <c r="E1" s="3"/>
      <c r="F1" s="3"/>
      <c r="G1" s="3"/>
      <c r="H1" s="3"/>
      <c r="I1" s="3"/>
      <c r="J1" s="3"/>
      <c r="K1" s="1"/>
      <c r="L1" s="1"/>
      <c r="M1" s="1"/>
    </row>
    <row r="2" spans="1:13" ht="2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</row>
    <row r="3" spans="1:13" ht="31.95" customHeight="1">
      <c r="A3" s="4" t="s">
        <v>1194</v>
      </c>
      <c r="B3" s="4"/>
      <c r="C3" s="4"/>
      <c r="D3" s="4"/>
      <c r="E3" s="4"/>
      <c r="F3" s="4"/>
      <c r="G3" s="4"/>
      <c r="H3" s="4"/>
      <c r="I3" s="4"/>
      <c r="J3" s="4"/>
      <c r="K3" s="1"/>
      <c r="L3" s="1"/>
      <c r="M3" s="1"/>
    </row>
    <row r="4" spans="1:13" ht="22.95" hidden="1" customHeight="1">
      <c r="A4" s="5" t="str">
        <f>IFERROR(HYPERLINK("#'Dashboard'!A1","◀ DASHBOARD"),"◀ DASHBOARD")</f>
        <v>◀ DASHBOARD</v>
      </c>
      <c r="B4" s="5"/>
      <c r="C4" s="5"/>
      <c r="D4" s="5" t="str">
        <f>IFERROR(HYPERLINK("#'Guida'!A1","GUIDA / LEGENDA"),"GUIDA / LEGENDA")</f>
        <v>GUIDA / LEGENDA</v>
      </c>
      <c r="E4" s="5"/>
      <c r="F4" s="5"/>
      <c r="G4" s="1"/>
      <c r="H4" s="1"/>
      <c r="I4" s="1"/>
      <c r="J4" s="1"/>
      <c r="K4" s="1"/>
      <c r="L4" s="1"/>
      <c r="M4" s="1"/>
    </row>
    <row r="5" spans="1:13" ht="22.95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2.9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36" customHeight="1">
      <c r="A7" s="97" t="s">
        <v>1195</v>
      </c>
      <c r="B7" s="69" t="s">
        <v>204</v>
      </c>
      <c r="C7" s="69" t="s">
        <v>1196</v>
      </c>
      <c r="D7" s="69" t="s">
        <v>1197</v>
      </c>
      <c r="E7" s="69" t="s">
        <v>1198</v>
      </c>
      <c r="F7" s="69" t="s">
        <v>165</v>
      </c>
      <c r="G7" s="69" t="s">
        <v>208</v>
      </c>
      <c r="H7" s="69" t="s">
        <v>1199</v>
      </c>
      <c r="I7" s="69" t="s">
        <v>1200</v>
      </c>
      <c r="J7" s="98" t="s">
        <v>1201</v>
      </c>
      <c r="K7" s="1"/>
      <c r="L7" s="1"/>
      <c r="M7" s="1"/>
    </row>
    <row r="8" spans="1:13" ht="66" customHeight="1">
      <c r="A8" s="99" t="s">
        <v>1202</v>
      </c>
      <c r="B8" s="31" t="s">
        <v>234</v>
      </c>
      <c r="C8" s="31">
        <v>0</v>
      </c>
      <c r="D8" s="31" t="s">
        <v>1203</v>
      </c>
      <c r="E8" s="31" t="s">
        <v>1204</v>
      </c>
      <c r="F8" s="100">
        <f ca="1">Anagrafica!$K$8</f>
        <v>46286</v>
      </c>
      <c r="G8" s="31" t="s">
        <v>1205</v>
      </c>
      <c r="H8" s="31" t="str">
        <f ca="1">IF(D8="","DA COMPILARE",IF(AND(D8="NA",C8=0),"NA NON AMMESSO",IF(OR(E8="",G8="",F8=""),"INCOMPLETO",IF(OR(NOT(ISNUMBER(F8)),F8&gt;Anagrafica!$K$8),"DATA NON VALIDA",D8))))</f>
        <v>C</v>
      </c>
      <c r="I8" s="31" t="s">
        <v>1203</v>
      </c>
      <c r="J8" s="101" t="str">
        <f t="shared" ref="J8:J16" ca="1" si="0">IF(H8=I8,"OK","CONTROLLARE")</f>
        <v>OK</v>
      </c>
      <c r="K8" s="1"/>
      <c r="L8" s="1"/>
      <c r="M8" s="1"/>
    </row>
    <row r="9" spans="1:13" ht="66" customHeight="1">
      <c r="A9" s="99" t="s">
        <v>1206</v>
      </c>
      <c r="B9" s="31" t="s">
        <v>234</v>
      </c>
      <c r="C9" s="31">
        <v>0</v>
      </c>
      <c r="D9" s="31" t="s">
        <v>16</v>
      </c>
      <c r="E9" s="31" t="s">
        <v>1207</v>
      </c>
      <c r="F9" s="100">
        <f ca="1">Anagrafica!$K$8</f>
        <v>46286</v>
      </c>
      <c r="G9" s="31" t="s">
        <v>1205</v>
      </c>
      <c r="H9" s="31" t="str">
        <f ca="1">IF(D9="","DA COMPILARE",IF(AND(D9="NA",C9=0),"NA NON AMMESSO",IF(OR(E9="",G9="",F9=""),"INCOMPLETO",IF(OR(NOT(ISNUMBER(F9)),F9&gt;Anagrafica!$K$8),"DATA NON VALIDA",D9))))</f>
        <v>NC</v>
      </c>
      <c r="I9" s="31" t="s">
        <v>16</v>
      </c>
      <c r="J9" s="101" t="str">
        <f t="shared" ca="1" si="0"/>
        <v>OK</v>
      </c>
      <c r="K9" s="1"/>
      <c r="L9" s="1"/>
      <c r="M9" s="1"/>
    </row>
    <row r="10" spans="1:13" ht="66" customHeight="1">
      <c r="A10" s="99" t="s">
        <v>1208</v>
      </c>
      <c r="B10" s="31" t="s">
        <v>234</v>
      </c>
      <c r="C10" s="31">
        <v>1</v>
      </c>
      <c r="D10" s="31" t="s">
        <v>17</v>
      </c>
      <c r="E10" s="31" t="s">
        <v>1209</v>
      </c>
      <c r="F10" s="100">
        <f ca="1">Anagrafica!$K$8</f>
        <v>46286</v>
      </c>
      <c r="G10" s="31" t="s">
        <v>1205</v>
      </c>
      <c r="H10" s="31" t="str">
        <f ca="1">IF(D10="","DA COMPILARE",IF(AND(D10="NA",C10=0),"NA NON AMMESSO",IF(OR(E10="",G10="",F10=""),"INCOMPLETO",IF(OR(NOT(ISNUMBER(F10)),F10&gt;Anagrafica!$K$8),"DATA NON VALIDA",D10))))</f>
        <v>NV</v>
      </c>
      <c r="I10" s="31" t="s">
        <v>17</v>
      </c>
      <c r="J10" s="101" t="str">
        <f t="shared" ca="1" si="0"/>
        <v>OK</v>
      </c>
      <c r="K10" s="1"/>
      <c r="L10" s="1"/>
      <c r="M10" s="1"/>
    </row>
    <row r="11" spans="1:13" ht="66" customHeight="1">
      <c r="A11" s="99" t="s">
        <v>1210</v>
      </c>
      <c r="B11" s="31" t="s">
        <v>234</v>
      </c>
      <c r="C11" s="31">
        <v>1</v>
      </c>
      <c r="D11" s="31" t="s">
        <v>19</v>
      </c>
      <c r="E11" s="31" t="s">
        <v>1211</v>
      </c>
      <c r="F11" s="100">
        <f ca="1">Anagrafica!$K$8</f>
        <v>46286</v>
      </c>
      <c r="G11" s="31" t="s">
        <v>1205</v>
      </c>
      <c r="H11" s="31" t="str">
        <f ca="1">IF(D11="","DA COMPILARE",IF(AND(D11="NA",C11=0),"NA NON AMMESSO",IF(OR(E11="",G11="",F11=""),"INCOMPLETO",IF(OR(NOT(ISNUMBER(F11)),F11&gt;Anagrafica!$K$8),"DATA NON VALIDA",D11))))</f>
        <v>NA</v>
      </c>
      <c r="I11" s="31" t="s">
        <v>19</v>
      </c>
      <c r="J11" s="101" t="str">
        <f t="shared" ca="1" si="0"/>
        <v>OK</v>
      </c>
      <c r="K11" s="1"/>
      <c r="L11" s="1"/>
      <c r="M11" s="1"/>
    </row>
    <row r="12" spans="1:13" ht="66" customHeight="1">
      <c r="A12" s="99" t="s">
        <v>1212</v>
      </c>
      <c r="B12" s="31" t="s">
        <v>234</v>
      </c>
      <c r="C12" s="31">
        <v>0</v>
      </c>
      <c r="D12" s="31" t="s">
        <v>19</v>
      </c>
      <c r="E12" s="31" t="s">
        <v>1213</v>
      </c>
      <c r="F12" s="100">
        <f ca="1">Anagrafica!$K$8</f>
        <v>46286</v>
      </c>
      <c r="G12" s="31" t="s">
        <v>1205</v>
      </c>
      <c r="H12" s="31" t="str">
        <f>IF(D12="","DA COMPILARE",IF(AND(D12="NA",C12=0),"NA NON AMMESSO",IF(OR(E12="",G12="",F12=""),"INCOMPLETO",IF(OR(NOT(ISNUMBER(F12)),F12&gt;Anagrafica!$K$8),"DATA NON VALIDA",D12))))</f>
        <v>NA NON AMMESSO</v>
      </c>
      <c r="I12" s="31" t="s">
        <v>1214</v>
      </c>
      <c r="J12" s="101" t="str">
        <f t="shared" si="0"/>
        <v>OK</v>
      </c>
      <c r="K12" s="1"/>
      <c r="L12" s="1"/>
      <c r="M12" s="1"/>
    </row>
    <row r="13" spans="1:13" ht="66" customHeight="1">
      <c r="A13" s="99" t="s">
        <v>1215</v>
      </c>
      <c r="B13" s="31" t="s">
        <v>234</v>
      </c>
      <c r="C13" s="31">
        <v>0</v>
      </c>
      <c r="D13" s="31" t="s">
        <v>1203</v>
      </c>
      <c r="E13" s="31"/>
      <c r="F13" s="100">
        <f ca="1">Anagrafica!$K$8</f>
        <v>46286</v>
      </c>
      <c r="G13" s="31" t="s">
        <v>1205</v>
      </c>
      <c r="H13" s="31" t="str">
        <f ca="1">IF(D13="","DA COMPILARE",IF(AND(D13="NA",C13=0),"NA NON AMMESSO",IF(OR(E13="",G13="",F13=""),"INCOMPLETO",IF(OR(NOT(ISNUMBER(F13)),F13&gt;Anagrafica!$K$8),"DATA NON VALIDA",D13))))</f>
        <v>INCOMPLETO</v>
      </c>
      <c r="I13" s="31" t="s">
        <v>1216</v>
      </c>
      <c r="J13" s="101" t="str">
        <f t="shared" ca="1" si="0"/>
        <v>OK</v>
      </c>
      <c r="K13" s="1"/>
      <c r="L13" s="1"/>
      <c r="M13" s="1"/>
    </row>
    <row r="14" spans="1:13" ht="66" customHeight="1">
      <c r="A14" s="99" t="s">
        <v>1217</v>
      </c>
      <c r="B14" s="31" t="s">
        <v>234</v>
      </c>
      <c r="C14" s="31">
        <v>0</v>
      </c>
      <c r="D14" s="31" t="s">
        <v>1203</v>
      </c>
      <c r="E14" s="31" t="s">
        <v>1218</v>
      </c>
      <c r="F14" s="100">
        <f ca="1">Anagrafica!$K$8+1</f>
        <v>46287</v>
      </c>
      <c r="G14" s="31" t="s">
        <v>1205</v>
      </c>
      <c r="H14" s="31" t="str">
        <f ca="1">IF(D14="","DA COMPILARE",IF(AND(D14="NA",C14=0),"NA NON AMMESSO",IF(OR(E14="",G14="",F14=""),"INCOMPLETO",IF(OR(NOT(ISNUMBER(F14)),F14&gt;Anagrafica!$K$8),"DATA NON VALIDA",D14))))</f>
        <v>DATA NON VALIDA</v>
      </c>
      <c r="I14" s="31" t="s">
        <v>1219</v>
      </c>
      <c r="J14" s="101" t="str">
        <f t="shared" ca="1" si="0"/>
        <v>OK</v>
      </c>
      <c r="K14" s="1"/>
      <c r="L14" s="1"/>
      <c r="M14" s="1"/>
    </row>
    <row r="15" spans="1:13" ht="66" customHeight="1">
      <c r="A15" s="99" t="s">
        <v>1220</v>
      </c>
      <c r="B15" s="31" t="s">
        <v>234</v>
      </c>
      <c r="C15" s="31">
        <v>0</v>
      </c>
      <c r="D15" s="31" t="s">
        <v>1203</v>
      </c>
      <c r="E15" s="31" t="s">
        <v>1221</v>
      </c>
      <c r="F15" s="100">
        <f ca="1">Anagrafica!$K$8</f>
        <v>46286</v>
      </c>
      <c r="G15" s="31"/>
      <c r="H15" s="31" t="str">
        <f ca="1">IF(D15="","DA COMPILARE",IF(AND(D15="NA",C15=0),"NA NON AMMESSO",IF(OR(E15="",G15="",F15=""),"INCOMPLETO",IF(OR(NOT(ISNUMBER(F15)),F15&gt;Anagrafica!$K$8),"DATA NON VALIDA",D15))))</f>
        <v>INCOMPLETO</v>
      </c>
      <c r="I15" s="31" t="s">
        <v>1216</v>
      </c>
      <c r="J15" s="101" t="str">
        <f t="shared" ca="1" si="0"/>
        <v>OK</v>
      </c>
      <c r="K15" s="1"/>
      <c r="L15" s="1"/>
      <c r="M15" s="1"/>
    </row>
    <row r="16" spans="1:13" ht="66" customHeight="1">
      <c r="A16" s="102" t="s">
        <v>1222</v>
      </c>
      <c r="B16" s="103" t="s">
        <v>234</v>
      </c>
      <c r="C16" s="103">
        <v>0</v>
      </c>
      <c r="D16" s="103"/>
      <c r="E16" s="103"/>
      <c r="F16" s="104"/>
      <c r="G16" s="103"/>
      <c r="H16" s="103" t="str">
        <f>IF(D16="","DA COMPILARE",IF(AND(D16="NA",C16=0),"NA NON AMMESSO",IF(OR(E16="",G16="",F16=""),"INCOMPLETO",IF(OR(NOT(ISNUMBER(F16)),F16&gt;Anagrafica!$K$8),"DATA NON VALIDA",D16))))</f>
        <v>DA COMPILARE</v>
      </c>
      <c r="I16" s="103" t="s">
        <v>1223</v>
      </c>
      <c r="J16" s="105" t="str">
        <f t="shared" si="0"/>
        <v>OK</v>
      </c>
      <c r="K16" s="1"/>
      <c r="L16" s="1"/>
      <c r="M16" s="1"/>
    </row>
    <row r="17" spans="1:13" ht="22.9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2.9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2.95" customHeight="1">
      <c r="A19" s="15" t="s">
        <v>1224</v>
      </c>
      <c r="B19" s="15"/>
      <c r="C19" s="15"/>
      <c r="D19" s="15"/>
      <c r="E19" s="15"/>
      <c r="F19" s="15"/>
      <c r="G19" s="15"/>
      <c r="H19" s="15"/>
      <c r="I19" s="15"/>
      <c r="J19" s="15"/>
      <c r="K19" s="1"/>
      <c r="L19" s="1"/>
      <c r="M19" s="1"/>
    </row>
    <row r="20" spans="1:13" ht="22.95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"/>
      <c r="L20" s="1"/>
      <c r="M20" s="1"/>
    </row>
    <row r="21" spans="1:13" ht="22.9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2.95" customHeight="1">
      <c r="A22" s="12" t="s">
        <v>1225</v>
      </c>
      <c r="B22" s="12"/>
      <c r="C22" s="12"/>
      <c r="D22" s="12"/>
      <c r="E22" s="12"/>
      <c r="F22" s="12"/>
      <c r="G22" s="12"/>
      <c r="H22" s="12"/>
      <c r="I22" s="12"/>
      <c r="J22" s="12"/>
      <c r="K22" s="1"/>
      <c r="L22" s="1"/>
      <c r="M22" s="1"/>
    </row>
    <row r="23" spans="1:13" ht="22.9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"/>
      <c r="L23" s="1"/>
      <c r="M23" s="1"/>
    </row>
    <row r="24" spans="1:13" ht="22.9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2.95" customHeight="1">
      <c r="A25" s="14" t="s">
        <v>1226</v>
      </c>
      <c r="B25" s="14"/>
      <c r="C25" s="14"/>
      <c r="D25" s="14"/>
      <c r="E25" s="14"/>
      <c r="F25" s="14"/>
      <c r="G25" s="14"/>
      <c r="H25" s="14"/>
      <c r="I25" s="14"/>
      <c r="J25" s="14"/>
      <c r="K25" s="1"/>
      <c r="L25" s="1"/>
      <c r="M25" s="1"/>
    </row>
    <row r="26" spans="1:13" ht="22.9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"/>
      <c r="L26" s="1"/>
      <c r="M26" s="1"/>
    </row>
    <row r="27" spans="1:13" ht="22.9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2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2.9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2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2.9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2.9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2.9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2.9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2.9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2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2.9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2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2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2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2.9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2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2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2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2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2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2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22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2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22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22.9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22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22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22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22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2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22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2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2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2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2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22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2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22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2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22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22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22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22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2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2.9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22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22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22.9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22.9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2.9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2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2.9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2.9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2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2.9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2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2.9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2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2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2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2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2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2.9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2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2.9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2.9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2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2.9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2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2.9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2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2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2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2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2.9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2.9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2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2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2.9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2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2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2.9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2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2.9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</sheetData>
  <mergeCells count="7">
    <mergeCell ref="A22:J23"/>
    <mergeCell ref="A25:J26"/>
    <mergeCell ref="A1:J2"/>
    <mergeCell ref="A3:J3"/>
    <mergeCell ref="A4:C4"/>
    <mergeCell ref="D4:F4"/>
    <mergeCell ref="A19:J20"/>
  </mergeCells>
  <conditionalFormatting sqref="A8:J16">
    <cfRule type="expression" dxfId="156" priority="1">
      <formula>MOD(ROW(),2)=0</formula>
    </cfRule>
  </conditionalFormatting>
  <conditionalFormatting sqref="J8:J16">
    <cfRule type="expression" dxfId="155" priority="2">
      <formula>$J8="OK"</formula>
    </cfRule>
    <cfRule type="expression" dxfId="154" priority="3">
      <formula>$J8&lt;&gt;"OK"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15</vt:i4>
      </vt:variant>
      <vt:variant>
        <vt:lpstr>Intervalli denominati</vt:lpstr>
      </vt:variant>
      <vt:variant>
        <vt:i4>11</vt:i4>
      </vt:variant>
    </vt:vector>
  </HeadingPairs>
  <TitlesOfParts>
    <vt:vector size="26" baseType="lpstr">
      <vt:lpstr>Dashboard</vt:lpstr>
      <vt:lpstr>Guida</vt:lpstr>
      <vt:lpstr>Anagrafica</vt:lpstr>
      <vt:lpstr>Checklist</vt:lpstr>
      <vt:lpstr>Azioni</vt:lpstr>
      <vt:lpstr>Preuso</vt:lpstr>
      <vt:lpstr>Scadenze</vt:lpstr>
      <vt:lpstr>Operatori</vt:lpstr>
      <vt:lpstr>Accessori</vt:lpstr>
      <vt:lpstr>Piano_manovra</vt:lpstr>
      <vt:lpstr>Evidenze</vt:lpstr>
      <vt:lpstr>Verbale</vt:lpstr>
      <vt:lpstr>Catalogo</vt:lpstr>
      <vt:lpstr>Fonti</vt:lpstr>
      <vt:lpstr>Esempio</vt:lpstr>
      <vt:lpstr>Accessori!Area_stampa</vt:lpstr>
      <vt:lpstr>Anagrafica!Area_stampa</vt:lpstr>
      <vt:lpstr>Azioni!Area_stampa</vt:lpstr>
      <vt:lpstr>Checklist!Area_stampa</vt:lpstr>
      <vt:lpstr>Dashboard!Area_stampa</vt:lpstr>
      <vt:lpstr>Evidenze!Area_stampa</vt:lpstr>
      <vt:lpstr>Operatori!Area_stampa</vt:lpstr>
      <vt:lpstr>Piano_manovra!Area_stampa</vt:lpstr>
      <vt:lpstr>Preuso!Area_stampa</vt:lpstr>
      <vt:lpstr>Scadenze!Area_stampa</vt:lpstr>
      <vt:lpstr>Verbale!Area_stampa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moira benni</dc:creator>
  <cp:lastModifiedBy>PAOLO BENNI</cp:lastModifiedBy>
  <cp:lastPrinted>2026-09-21T15:02:56Z</cp:lastPrinted>
  <dcterms:modified xsi:type="dcterms:W3CDTF">2026-09-21T15:05:39Z</dcterms:modified>
</cp:coreProperties>
</file>