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benni\Desktop\ISO 45010-2026\"/>
    </mc:Choice>
  </mc:AlternateContent>
  <xr:revisionPtr revIDLastSave="0" documentId="13_ncr:1_{F3C19F08-3544-43CF-A7C2-4740CC91AA8D}" xr6:coauthVersionLast="47" xr6:coauthVersionMax="47" xr10:uidLastSave="{00000000-0000-0000-0000-000000000000}"/>
  <bookViews>
    <workbookView xWindow="-108" yWindow="-108" windowWidth="30936" windowHeight="16776" xr2:uid="{00000000-000D-0000-FFFF-FFFF00000000}"/>
  </bookViews>
  <sheets>
    <sheet name="GUIDA" sheetId="1" r:id="rId1"/>
    <sheet name="AZIENDA" sheetId="2" r:id="rId2"/>
    <sheet name="DASHBOARD" sheetId="3" r:id="rId3"/>
    <sheet name="CHECKLIST" sheetId="4" r:id="rId4"/>
    <sheet name="PIANO_AZIONI" sheetId="5" r:id="rId5"/>
    <sheet name="CATALOGO" sheetId="6" r:id="rId6"/>
    <sheet name="PARAMETRI" sheetId="7" r:id="rId7"/>
    <sheet name="FONTI" sheetId="8" state="hidden" r:id="rId8"/>
  </sheets>
  <definedNames>
    <definedName name="_xlnm.Print_Area" localSheetId="1">AZIENDA!$A$1:$L$33</definedName>
    <definedName name="_xlnm.Print_Area" localSheetId="5">CATALOGO!$A$1:$O$168</definedName>
    <definedName name="_xlnm.Print_Area" localSheetId="3">CHECKLIST!$A$1:$O$168</definedName>
    <definedName name="_xlnm.Print_Area" localSheetId="2">DASHBOARD!$A$1:$L$69</definedName>
    <definedName name="_xlnm.Print_Area" localSheetId="4">PIANO_AZIONI!$A$1:$W$168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68" i="5" l="1"/>
  <c r="B168" i="5"/>
  <c r="C167" i="5"/>
  <c r="B167" i="5"/>
  <c r="C166" i="5"/>
  <c r="B166" i="5"/>
  <c r="C165" i="5"/>
  <c r="B165" i="5"/>
  <c r="C164" i="5"/>
  <c r="B164" i="5"/>
  <c r="C163" i="5"/>
  <c r="B163" i="5"/>
  <c r="C162" i="5"/>
  <c r="B162" i="5"/>
  <c r="C161" i="5"/>
  <c r="B161" i="5"/>
  <c r="C160" i="5"/>
  <c r="B160" i="5"/>
  <c r="C159" i="5"/>
  <c r="B159" i="5"/>
  <c r="C158" i="5"/>
  <c r="B158" i="5"/>
  <c r="C157" i="5"/>
  <c r="B157" i="5"/>
  <c r="C156" i="5"/>
  <c r="B156" i="5"/>
  <c r="C155" i="5"/>
  <c r="B155" i="5"/>
  <c r="C154" i="5"/>
  <c r="B154" i="5"/>
  <c r="C153" i="5"/>
  <c r="B153" i="5"/>
  <c r="C152" i="5"/>
  <c r="B152" i="5"/>
  <c r="C151" i="5"/>
  <c r="B151" i="5"/>
  <c r="C150" i="5"/>
  <c r="B150" i="5"/>
  <c r="C149" i="5"/>
  <c r="B149" i="5"/>
  <c r="C148" i="5"/>
  <c r="B148" i="5"/>
  <c r="C147" i="5"/>
  <c r="B147" i="5"/>
  <c r="C146" i="5"/>
  <c r="B146" i="5"/>
  <c r="C145" i="5"/>
  <c r="B145" i="5"/>
  <c r="C144" i="5"/>
  <c r="B144" i="5"/>
  <c r="C143" i="5"/>
  <c r="B143" i="5"/>
  <c r="C142" i="5"/>
  <c r="B142" i="5"/>
  <c r="C141" i="5"/>
  <c r="B141" i="5"/>
  <c r="C140" i="5"/>
  <c r="B140" i="5"/>
  <c r="C139" i="5"/>
  <c r="B139" i="5"/>
  <c r="C138" i="5"/>
  <c r="B138" i="5"/>
  <c r="C137" i="5"/>
  <c r="B137" i="5"/>
  <c r="C136" i="5"/>
  <c r="B136" i="5"/>
  <c r="C135" i="5"/>
  <c r="B135" i="5"/>
  <c r="C134" i="5"/>
  <c r="B134" i="5"/>
  <c r="C133" i="5"/>
  <c r="B133" i="5"/>
  <c r="C132" i="5"/>
  <c r="B132" i="5"/>
  <c r="C131" i="5"/>
  <c r="B131" i="5"/>
  <c r="C130" i="5"/>
  <c r="B130" i="5"/>
  <c r="C129" i="5"/>
  <c r="B129" i="5"/>
  <c r="C128" i="5"/>
  <c r="B128" i="5"/>
  <c r="C127" i="5"/>
  <c r="B127" i="5"/>
  <c r="C126" i="5"/>
  <c r="B126" i="5"/>
  <c r="C125" i="5"/>
  <c r="B125" i="5"/>
  <c r="C124" i="5"/>
  <c r="B124" i="5"/>
  <c r="C123" i="5"/>
  <c r="B123" i="5"/>
  <c r="C122" i="5"/>
  <c r="B122" i="5"/>
  <c r="C121" i="5"/>
  <c r="B121" i="5"/>
  <c r="C120" i="5"/>
  <c r="B120" i="5"/>
  <c r="C119" i="5"/>
  <c r="B119" i="5"/>
  <c r="C118" i="5"/>
  <c r="B118" i="5"/>
  <c r="C117" i="5"/>
  <c r="B117" i="5"/>
  <c r="C116" i="5"/>
  <c r="B116" i="5"/>
  <c r="C115" i="5"/>
  <c r="B115" i="5"/>
  <c r="C114" i="5"/>
  <c r="B114" i="5"/>
  <c r="C113" i="5"/>
  <c r="B113" i="5"/>
  <c r="C112" i="5"/>
  <c r="B112" i="5"/>
  <c r="C111" i="5"/>
  <c r="B111" i="5"/>
  <c r="C110" i="5"/>
  <c r="B110" i="5"/>
  <c r="C109" i="5"/>
  <c r="B109" i="5"/>
  <c r="C108" i="5"/>
  <c r="B108" i="5"/>
  <c r="C107" i="5"/>
  <c r="B107" i="5"/>
  <c r="C106" i="5"/>
  <c r="B106" i="5"/>
  <c r="C105" i="5"/>
  <c r="B105" i="5"/>
  <c r="C104" i="5"/>
  <c r="B104" i="5"/>
  <c r="C103" i="5"/>
  <c r="B103" i="5"/>
  <c r="C102" i="5"/>
  <c r="B102" i="5"/>
  <c r="C101" i="5"/>
  <c r="B101" i="5"/>
  <c r="C100" i="5"/>
  <c r="B100" i="5"/>
  <c r="C99" i="5"/>
  <c r="B99" i="5"/>
  <c r="C98" i="5"/>
  <c r="B98" i="5"/>
  <c r="C97" i="5"/>
  <c r="B97" i="5"/>
  <c r="C96" i="5"/>
  <c r="B96" i="5"/>
  <c r="C95" i="5"/>
  <c r="B95" i="5"/>
  <c r="C94" i="5"/>
  <c r="B94" i="5"/>
  <c r="C93" i="5"/>
  <c r="B93" i="5"/>
  <c r="C92" i="5"/>
  <c r="B92" i="5"/>
  <c r="C91" i="5"/>
  <c r="B91" i="5"/>
  <c r="C90" i="5"/>
  <c r="B90" i="5"/>
  <c r="C89" i="5"/>
  <c r="B89" i="5"/>
  <c r="C88" i="5"/>
  <c r="B88" i="5"/>
  <c r="C87" i="5"/>
  <c r="B87" i="5"/>
  <c r="C86" i="5"/>
  <c r="B86" i="5"/>
  <c r="C85" i="5"/>
  <c r="B85" i="5"/>
  <c r="C84" i="5"/>
  <c r="B84" i="5"/>
  <c r="C83" i="5"/>
  <c r="B83" i="5"/>
  <c r="C82" i="5"/>
  <c r="B82" i="5"/>
  <c r="C81" i="5"/>
  <c r="B81" i="5"/>
  <c r="C80" i="5"/>
  <c r="B80" i="5"/>
  <c r="C79" i="5"/>
  <c r="B79" i="5"/>
  <c r="C78" i="5"/>
  <c r="B78" i="5"/>
  <c r="C77" i="5"/>
  <c r="B77" i="5"/>
  <c r="C76" i="5"/>
  <c r="B76" i="5"/>
  <c r="C75" i="5"/>
  <c r="B75" i="5"/>
  <c r="C74" i="5"/>
  <c r="B74" i="5"/>
  <c r="C73" i="5"/>
  <c r="B73" i="5"/>
  <c r="C72" i="5"/>
  <c r="B72" i="5"/>
  <c r="C71" i="5"/>
  <c r="B71" i="5"/>
  <c r="C70" i="5"/>
  <c r="B70" i="5"/>
  <c r="C69" i="5"/>
  <c r="B69" i="5"/>
  <c r="C68" i="5"/>
  <c r="B68" i="5"/>
  <c r="C67" i="5"/>
  <c r="B67" i="5"/>
  <c r="C66" i="5"/>
  <c r="B66" i="5"/>
  <c r="C65" i="5"/>
  <c r="B65" i="5"/>
  <c r="C64" i="5"/>
  <c r="B64" i="5"/>
  <c r="C63" i="5"/>
  <c r="B63" i="5"/>
  <c r="C62" i="5"/>
  <c r="B62" i="5"/>
  <c r="C61" i="5"/>
  <c r="B61" i="5"/>
  <c r="C60" i="5"/>
  <c r="B60" i="5"/>
  <c r="C59" i="5"/>
  <c r="B59" i="5"/>
  <c r="C58" i="5"/>
  <c r="B58" i="5"/>
  <c r="C57" i="5"/>
  <c r="B57" i="5"/>
  <c r="C56" i="5"/>
  <c r="B56" i="5"/>
  <c r="C55" i="5"/>
  <c r="B55" i="5"/>
  <c r="C54" i="5"/>
  <c r="B54" i="5"/>
  <c r="C53" i="5"/>
  <c r="B53" i="5"/>
  <c r="C52" i="5"/>
  <c r="B52" i="5"/>
  <c r="C51" i="5"/>
  <c r="B51" i="5"/>
  <c r="C50" i="5"/>
  <c r="B50" i="5"/>
  <c r="C49" i="5"/>
  <c r="B49" i="5"/>
  <c r="C48" i="5"/>
  <c r="B48" i="5"/>
  <c r="C47" i="5"/>
  <c r="B47" i="5"/>
  <c r="C46" i="5"/>
  <c r="B46" i="5"/>
  <c r="C45" i="5"/>
  <c r="B45" i="5"/>
  <c r="C44" i="5"/>
  <c r="B44" i="5"/>
  <c r="C43" i="5"/>
  <c r="B43" i="5"/>
  <c r="C42" i="5"/>
  <c r="B42" i="5"/>
  <c r="C41" i="5"/>
  <c r="B41" i="5"/>
  <c r="C40" i="5"/>
  <c r="B40" i="5"/>
  <c r="C39" i="5"/>
  <c r="B39" i="5"/>
  <c r="C38" i="5"/>
  <c r="B38" i="5"/>
  <c r="C37" i="5"/>
  <c r="B37" i="5"/>
  <c r="C36" i="5"/>
  <c r="B36" i="5"/>
  <c r="C35" i="5"/>
  <c r="B35" i="5"/>
  <c r="C34" i="5"/>
  <c r="B34" i="5"/>
  <c r="C33" i="5"/>
  <c r="B33" i="5"/>
  <c r="C32" i="5"/>
  <c r="B32" i="5"/>
  <c r="C31" i="5"/>
  <c r="B31" i="5"/>
  <c r="C30" i="5"/>
  <c r="B30" i="5"/>
  <c r="C29" i="5"/>
  <c r="B29" i="5"/>
  <c r="C28" i="5"/>
  <c r="B28" i="5"/>
  <c r="C27" i="5"/>
  <c r="B27" i="5"/>
  <c r="C26" i="5"/>
  <c r="B26" i="5"/>
  <c r="C25" i="5"/>
  <c r="B25" i="5"/>
  <c r="C24" i="5"/>
  <c r="B24" i="5"/>
  <c r="C23" i="5"/>
  <c r="B23" i="5"/>
  <c r="C22" i="5"/>
  <c r="B22" i="5"/>
  <c r="C21" i="5"/>
  <c r="B21" i="5"/>
  <c r="C20" i="5"/>
  <c r="B20" i="5"/>
  <c r="C19" i="5"/>
  <c r="B19" i="5"/>
  <c r="C18" i="5"/>
  <c r="B18" i="5"/>
  <c r="C17" i="5"/>
  <c r="B17" i="5"/>
  <c r="C16" i="5"/>
  <c r="B16" i="5"/>
  <c r="C15" i="5"/>
  <c r="B15" i="5"/>
  <c r="C14" i="5"/>
  <c r="B14" i="5"/>
  <c r="C13" i="5"/>
  <c r="B13" i="5"/>
  <c r="C12" i="5"/>
  <c r="B12" i="5"/>
  <c r="C11" i="5"/>
  <c r="B11" i="5"/>
  <c r="E10" i="5"/>
  <c r="C10" i="5"/>
  <c r="B10" i="5"/>
  <c r="C9" i="5"/>
  <c r="B9" i="5"/>
  <c r="O168" i="4"/>
  <c r="D168" i="5" s="1"/>
  <c r="M168" i="4"/>
  <c r="L168" i="4"/>
  <c r="N168" i="4" s="1"/>
  <c r="K168" i="4"/>
  <c r="E168" i="5" s="1"/>
  <c r="E168" i="4"/>
  <c r="D168" i="4"/>
  <c r="C168" i="4"/>
  <c r="B168" i="4"/>
  <c r="L167" i="4"/>
  <c r="O167" i="4" s="1"/>
  <c r="D167" i="5" s="1"/>
  <c r="K167" i="4"/>
  <c r="E167" i="5" s="1"/>
  <c r="E167" i="4"/>
  <c r="D167" i="4"/>
  <c r="C167" i="4"/>
  <c r="B167" i="4"/>
  <c r="O166" i="4"/>
  <c r="D166" i="5" s="1"/>
  <c r="N166" i="4"/>
  <c r="M166" i="4"/>
  <c r="L166" i="4"/>
  <c r="K166" i="4"/>
  <c r="E166" i="5" s="1"/>
  <c r="E166" i="4"/>
  <c r="D166" i="4"/>
  <c r="C166" i="4"/>
  <c r="B166" i="4"/>
  <c r="L165" i="4"/>
  <c r="O165" i="4" s="1"/>
  <c r="D165" i="5" s="1"/>
  <c r="K165" i="4"/>
  <c r="E165" i="5" s="1"/>
  <c r="E165" i="4"/>
  <c r="D165" i="4"/>
  <c r="C165" i="4"/>
  <c r="B165" i="4"/>
  <c r="O164" i="4"/>
  <c r="D164" i="5" s="1"/>
  <c r="L164" i="4"/>
  <c r="N164" i="4" s="1"/>
  <c r="M164" i="4" s="1"/>
  <c r="K164" i="4"/>
  <c r="E164" i="5" s="1"/>
  <c r="E164" i="4"/>
  <c r="D164" i="4"/>
  <c r="C164" i="4"/>
  <c r="B164" i="4"/>
  <c r="N163" i="4"/>
  <c r="M163" i="4" s="1"/>
  <c r="L163" i="4"/>
  <c r="O163" i="4" s="1"/>
  <c r="D163" i="5" s="1"/>
  <c r="K163" i="4"/>
  <c r="E163" i="5" s="1"/>
  <c r="E163" i="4"/>
  <c r="D163" i="4"/>
  <c r="C163" i="4"/>
  <c r="B163" i="4"/>
  <c r="O162" i="4"/>
  <c r="D162" i="5" s="1"/>
  <c r="N162" i="4"/>
  <c r="M162" i="4"/>
  <c r="L162" i="4"/>
  <c r="K162" i="4"/>
  <c r="E162" i="5" s="1"/>
  <c r="E162" i="4"/>
  <c r="D162" i="4"/>
  <c r="C162" i="4"/>
  <c r="B162" i="4"/>
  <c r="N161" i="4"/>
  <c r="M161" i="4" s="1"/>
  <c r="L161" i="4"/>
  <c r="O161" i="4" s="1"/>
  <c r="D161" i="5" s="1"/>
  <c r="K161" i="4"/>
  <c r="E161" i="5" s="1"/>
  <c r="E161" i="4"/>
  <c r="D161" i="4"/>
  <c r="C161" i="4"/>
  <c r="B161" i="4"/>
  <c r="O160" i="4"/>
  <c r="D160" i="5" s="1"/>
  <c r="M160" i="4"/>
  <c r="L160" i="4"/>
  <c r="N160" i="4" s="1"/>
  <c r="K160" i="4"/>
  <c r="E160" i="5" s="1"/>
  <c r="E160" i="4"/>
  <c r="D160" i="4"/>
  <c r="C160" i="4"/>
  <c r="B160" i="4"/>
  <c r="N159" i="4"/>
  <c r="M159" i="4"/>
  <c r="L159" i="4"/>
  <c r="O159" i="4" s="1"/>
  <c r="D159" i="5" s="1"/>
  <c r="K159" i="4"/>
  <c r="E159" i="5" s="1"/>
  <c r="E159" i="4"/>
  <c r="D159" i="4"/>
  <c r="C159" i="4"/>
  <c r="B159" i="4"/>
  <c r="O158" i="4"/>
  <c r="D158" i="5" s="1"/>
  <c r="N158" i="4"/>
  <c r="M158" i="4" s="1"/>
  <c r="L158" i="4"/>
  <c r="K158" i="4"/>
  <c r="E158" i="5" s="1"/>
  <c r="E158" i="4"/>
  <c r="D158" i="4"/>
  <c r="C158" i="4"/>
  <c r="B158" i="4"/>
  <c r="O157" i="4"/>
  <c r="D157" i="5" s="1"/>
  <c r="L157" i="4"/>
  <c r="N157" i="4" s="1"/>
  <c r="M157" i="4" s="1"/>
  <c r="K157" i="4"/>
  <c r="E157" i="5" s="1"/>
  <c r="E157" i="4"/>
  <c r="D157" i="4"/>
  <c r="C157" i="4"/>
  <c r="B157" i="4"/>
  <c r="O156" i="4"/>
  <c r="D156" i="5" s="1"/>
  <c r="L156" i="4"/>
  <c r="N156" i="4" s="1"/>
  <c r="M156" i="4" s="1"/>
  <c r="K156" i="4"/>
  <c r="E156" i="5" s="1"/>
  <c r="E156" i="4"/>
  <c r="D156" i="4"/>
  <c r="C156" i="4"/>
  <c r="B156" i="4"/>
  <c r="O155" i="4"/>
  <c r="D155" i="5" s="1"/>
  <c r="L155" i="4"/>
  <c r="N155" i="4" s="1"/>
  <c r="M155" i="4" s="1"/>
  <c r="K155" i="4"/>
  <c r="E155" i="5" s="1"/>
  <c r="E155" i="4"/>
  <c r="D155" i="4"/>
  <c r="C155" i="4"/>
  <c r="B155" i="4"/>
  <c r="N154" i="4"/>
  <c r="M154" i="4"/>
  <c r="L154" i="4"/>
  <c r="O154" i="4" s="1"/>
  <c r="D154" i="5" s="1"/>
  <c r="K154" i="4"/>
  <c r="E154" i="5" s="1"/>
  <c r="E154" i="4"/>
  <c r="D154" i="4"/>
  <c r="C154" i="4"/>
  <c r="B154" i="4"/>
  <c r="O153" i="4"/>
  <c r="D153" i="5" s="1"/>
  <c r="N153" i="4"/>
  <c r="M153" i="4" s="1"/>
  <c r="L153" i="4"/>
  <c r="K153" i="4"/>
  <c r="E153" i="5" s="1"/>
  <c r="E153" i="4"/>
  <c r="D153" i="4"/>
  <c r="C153" i="4"/>
  <c r="B153" i="4"/>
  <c r="L152" i="4"/>
  <c r="O152" i="4" s="1"/>
  <c r="D152" i="5" s="1"/>
  <c r="K152" i="4"/>
  <c r="E152" i="5" s="1"/>
  <c r="E152" i="4"/>
  <c r="D152" i="4"/>
  <c r="C152" i="4"/>
  <c r="B152" i="4"/>
  <c r="L151" i="4"/>
  <c r="O151" i="4" s="1"/>
  <c r="D151" i="5" s="1"/>
  <c r="K151" i="4"/>
  <c r="E151" i="5" s="1"/>
  <c r="E151" i="4"/>
  <c r="D151" i="4"/>
  <c r="C151" i="4"/>
  <c r="B151" i="4"/>
  <c r="L150" i="4"/>
  <c r="K150" i="4"/>
  <c r="E150" i="5" s="1"/>
  <c r="E150" i="4"/>
  <c r="D150" i="4"/>
  <c r="C150" i="4"/>
  <c r="B150" i="4"/>
  <c r="O149" i="4"/>
  <c r="D149" i="5" s="1"/>
  <c r="N149" i="4"/>
  <c r="M149" i="4"/>
  <c r="L149" i="4"/>
  <c r="K149" i="4"/>
  <c r="E149" i="5" s="1"/>
  <c r="E149" i="4"/>
  <c r="D149" i="4"/>
  <c r="C149" i="4"/>
  <c r="B149" i="4"/>
  <c r="O148" i="4"/>
  <c r="D148" i="5" s="1"/>
  <c r="N148" i="4"/>
  <c r="M148" i="4" s="1"/>
  <c r="L148" i="4"/>
  <c r="K148" i="4"/>
  <c r="E148" i="5" s="1"/>
  <c r="E148" i="4"/>
  <c r="D148" i="4"/>
  <c r="C148" i="4"/>
  <c r="B148" i="4"/>
  <c r="O147" i="4"/>
  <c r="D147" i="5" s="1"/>
  <c r="L147" i="4"/>
  <c r="N147" i="4" s="1"/>
  <c r="M147" i="4" s="1"/>
  <c r="K147" i="4"/>
  <c r="E147" i="5" s="1"/>
  <c r="E147" i="4"/>
  <c r="D147" i="4"/>
  <c r="C147" i="4"/>
  <c r="B147" i="4"/>
  <c r="N146" i="4"/>
  <c r="M146" i="4"/>
  <c r="L146" i="4"/>
  <c r="O146" i="4" s="1"/>
  <c r="D146" i="5" s="1"/>
  <c r="K146" i="4"/>
  <c r="E146" i="5" s="1"/>
  <c r="E146" i="4"/>
  <c r="D146" i="4"/>
  <c r="C146" i="4"/>
  <c r="B146" i="4"/>
  <c r="O145" i="4"/>
  <c r="D145" i="5" s="1"/>
  <c r="N145" i="4"/>
  <c r="M145" i="4" s="1"/>
  <c r="L145" i="4"/>
  <c r="K145" i="4"/>
  <c r="E145" i="5" s="1"/>
  <c r="E145" i="4"/>
  <c r="D145" i="4"/>
  <c r="C145" i="4"/>
  <c r="B145" i="4"/>
  <c r="L144" i="4"/>
  <c r="O144" i="4" s="1"/>
  <c r="D144" i="5" s="1"/>
  <c r="K144" i="4"/>
  <c r="E144" i="5" s="1"/>
  <c r="E144" i="4"/>
  <c r="D144" i="4"/>
  <c r="C144" i="4"/>
  <c r="B144" i="4"/>
  <c r="L143" i="4"/>
  <c r="O143" i="4" s="1"/>
  <c r="D143" i="5" s="1"/>
  <c r="K143" i="4"/>
  <c r="E143" i="5" s="1"/>
  <c r="E143" i="4"/>
  <c r="D143" i="4"/>
  <c r="C143" i="4"/>
  <c r="B143" i="4"/>
  <c r="L142" i="4"/>
  <c r="K142" i="4"/>
  <c r="E142" i="5" s="1"/>
  <c r="E142" i="4"/>
  <c r="D142" i="4"/>
  <c r="C142" i="4"/>
  <c r="B142" i="4"/>
  <c r="O141" i="4"/>
  <c r="D141" i="5" s="1"/>
  <c r="N141" i="4"/>
  <c r="M141" i="4"/>
  <c r="L141" i="4"/>
  <c r="K141" i="4"/>
  <c r="E141" i="5" s="1"/>
  <c r="E141" i="4"/>
  <c r="D141" i="4"/>
  <c r="C141" i="4"/>
  <c r="B141" i="4"/>
  <c r="O140" i="4"/>
  <c r="D140" i="5" s="1"/>
  <c r="N140" i="4"/>
  <c r="M140" i="4" s="1"/>
  <c r="L140" i="4"/>
  <c r="K140" i="4"/>
  <c r="E140" i="5" s="1"/>
  <c r="E140" i="4"/>
  <c r="D140" i="4"/>
  <c r="C140" i="4"/>
  <c r="B140" i="4"/>
  <c r="O139" i="4"/>
  <c r="D139" i="5" s="1"/>
  <c r="L139" i="4"/>
  <c r="N139" i="4" s="1"/>
  <c r="M139" i="4" s="1"/>
  <c r="K139" i="4"/>
  <c r="E139" i="5" s="1"/>
  <c r="E139" i="4"/>
  <c r="D139" i="4"/>
  <c r="C139" i="4"/>
  <c r="B139" i="4"/>
  <c r="N138" i="4"/>
  <c r="M138" i="4" s="1"/>
  <c r="L138" i="4"/>
  <c r="O138" i="4" s="1"/>
  <c r="D138" i="5" s="1"/>
  <c r="K138" i="4"/>
  <c r="E138" i="5" s="1"/>
  <c r="E138" i="4"/>
  <c r="D138" i="4"/>
  <c r="C138" i="4"/>
  <c r="B138" i="4"/>
  <c r="O137" i="4"/>
  <c r="D137" i="5" s="1"/>
  <c r="N137" i="4"/>
  <c r="M137" i="4" s="1"/>
  <c r="L137" i="4"/>
  <c r="K137" i="4"/>
  <c r="E137" i="5" s="1"/>
  <c r="E137" i="4"/>
  <c r="D137" i="4"/>
  <c r="C137" i="4"/>
  <c r="B137" i="4"/>
  <c r="L136" i="4"/>
  <c r="O136" i="4" s="1"/>
  <c r="D136" i="5" s="1"/>
  <c r="K136" i="4"/>
  <c r="E136" i="5" s="1"/>
  <c r="E136" i="4"/>
  <c r="D136" i="4"/>
  <c r="C136" i="4"/>
  <c r="B136" i="4"/>
  <c r="L135" i="4"/>
  <c r="O135" i="4" s="1"/>
  <c r="D135" i="5" s="1"/>
  <c r="K135" i="4"/>
  <c r="E135" i="5" s="1"/>
  <c r="E135" i="4"/>
  <c r="D135" i="4"/>
  <c r="C135" i="4"/>
  <c r="B135" i="4"/>
  <c r="L134" i="4"/>
  <c r="K134" i="4"/>
  <c r="E134" i="5" s="1"/>
  <c r="E134" i="4"/>
  <c r="D134" i="4"/>
  <c r="C134" i="4"/>
  <c r="B134" i="4"/>
  <c r="O133" i="4"/>
  <c r="D133" i="5" s="1"/>
  <c r="N133" i="4"/>
  <c r="M133" i="4"/>
  <c r="L133" i="4"/>
  <c r="K133" i="4"/>
  <c r="E133" i="5" s="1"/>
  <c r="E133" i="4"/>
  <c r="D133" i="4"/>
  <c r="C133" i="4"/>
  <c r="B133" i="4"/>
  <c r="O132" i="4"/>
  <c r="D132" i="5" s="1"/>
  <c r="N132" i="4"/>
  <c r="M132" i="4" s="1"/>
  <c r="L132" i="4"/>
  <c r="K132" i="4"/>
  <c r="E132" i="5" s="1"/>
  <c r="E132" i="4"/>
  <c r="D132" i="4"/>
  <c r="C132" i="4"/>
  <c r="B132" i="4"/>
  <c r="O131" i="4"/>
  <c r="D131" i="5" s="1"/>
  <c r="L131" i="4"/>
  <c r="N131" i="4" s="1"/>
  <c r="M131" i="4" s="1"/>
  <c r="K131" i="4"/>
  <c r="E131" i="5" s="1"/>
  <c r="E131" i="4"/>
  <c r="D131" i="4"/>
  <c r="C131" i="4"/>
  <c r="B131" i="4"/>
  <c r="N130" i="4"/>
  <c r="M130" i="4" s="1"/>
  <c r="L130" i="4"/>
  <c r="O130" i="4" s="1"/>
  <c r="D130" i="5" s="1"/>
  <c r="K130" i="4"/>
  <c r="E130" i="5" s="1"/>
  <c r="E130" i="4"/>
  <c r="D130" i="4"/>
  <c r="C130" i="4"/>
  <c r="B130" i="4"/>
  <c r="O129" i="4"/>
  <c r="D129" i="5" s="1"/>
  <c r="N129" i="4"/>
  <c r="M129" i="4" s="1"/>
  <c r="L129" i="4"/>
  <c r="K129" i="4"/>
  <c r="E129" i="5" s="1"/>
  <c r="E129" i="4"/>
  <c r="D129" i="4"/>
  <c r="C129" i="4"/>
  <c r="B129" i="4"/>
  <c r="L128" i="4"/>
  <c r="O128" i="4" s="1"/>
  <c r="D128" i="5" s="1"/>
  <c r="K128" i="4"/>
  <c r="E128" i="5" s="1"/>
  <c r="E128" i="4"/>
  <c r="D128" i="4"/>
  <c r="C128" i="4"/>
  <c r="B128" i="4"/>
  <c r="L127" i="4"/>
  <c r="O127" i="4" s="1"/>
  <c r="D127" i="5" s="1"/>
  <c r="K127" i="4"/>
  <c r="E127" i="5" s="1"/>
  <c r="E127" i="4"/>
  <c r="D127" i="4"/>
  <c r="C127" i="4"/>
  <c r="B127" i="4"/>
  <c r="L126" i="4"/>
  <c r="K126" i="4"/>
  <c r="E126" i="5" s="1"/>
  <c r="E126" i="4"/>
  <c r="D126" i="4"/>
  <c r="C126" i="4"/>
  <c r="B126" i="4"/>
  <c r="O125" i="4"/>
  <c r="D125" i="5" s="1"/>
  <c r="N125" i="4"/>
  <c r="M125" i="4"/>
  <c r="L125" i="4"/>
  <c r="K125" i="4"/>
  <c r="E125" i="5" s="1"/>
  <c r="E125" i="4"/>
  <c r="D125" i="4"/>
  <c r="C125" i="4"/>
  <c r="B125" i="4"/>
  <c r="O124" i="4"/>
  <c r="D124" i="5" s="1"/>
  <c r="N124" i="4"/>
  <c r="M124" i="4" s="1"/>
  <c r="L124" i="4"/>
  <c r="K124" i="4"/>
  <c r="E124" i="5" s="1"/>
  <c r="E124" i="4"/>
  <c r="D124" i="4"/>
  <c r="C124" i="4"/>
  <c r="B124" i="4"/>
  <c r="O123" i="4"/>
  <c r="D123" i="5" s="1"/>
  <c r="L123" i="4"/>
  <c r="N123" i="4" s="1"/>
  <c r="M123" i="4" s="1"/>
  <c r="K123" i="4"/>
  <c r="E123" i="5" s="1"/>
  <c r="E123" i="4"/>
  <c r="D123" i="4"/>
  <c r="C123" i="4"/>
  <c r="B123" i="4"/>
  <c r="N122" i="4"/>
  <c r="M122" i="4" s="1"/>
  <c r="L122" i="4"/>
  <c r="O122" i="4" s="1"/>
  <c r="D122" i="5" s="1"/>
  <c r="K122" i="4"/>
  <c r="E122" i="5" s="1"/>
  <c r="E122" i="4"/>
  <c r="D122" i="4"/>
  <c r="C122" i="4"/>
  <c r="B122" i="4"/>
  <c r="O121" i="4"/>
  <c r="D121" i="5" s="1"/>
  <c r="N121" i="4"/>
  <c r="M121" i="4" s="1"/>
  <c r="L121" i="4"/>
  <c r="K121" i="4"/>
  <c r="E121" i="5" s="1"/>
  <c r="E121" i="4"/>
  <c r="D121" i="4"/>
  <c r="C121" i="4"/>
  <c r="B121" i="4"/>
  <c r="L120" i="4"/>
  <c r="O120" i="4" s="1"/>
  <c r="D120" i="5" s="1"/>
  <c r="K120" i="4"/>
  <c r="E120" i="5" s="1"/>
  <c r="E120" i="4"/>
  <c r="D120" i="4"/>
  <c r="C120" i="4"/>
  <c r="B120" i="4"/>
  <c r="L119" i="4"/>
  <c r="O119" i="4" s="1"/>
  <c r="D119" i="5" s="1"/>
  <c r="K119" i="4"/>
  <c r="E119" i="5" s="1"/>
  <c r="E119" i="4"/>
  <c r="D119" i="4"/>
  <c r="C119" i="4"/>
  <c r="B119" i="4"/>
  <c r="L118" i="4"/>
  <c r="K118" i="4"/>
  <c r="E118" i="5" s="1"/>
  <c r="E118" i="4"/>
  <c r="D118" i="4"/>
  <c r="C118" i="4"/>
  <c r="B118" i="4"/>
  <c r="O117" i="4"/>
  <c r="D117" i="5" s="1"/>
  <c r="N117" i="4"/>
  <c r="M117" i="4"/>
  <c r="L117" i="4"/>
  <c r="K117" i="4"/>
  <c r="E117" i="5" s="1"/>
  <c r="E117" i="4"/>
  <c r="D117" i="4"/>
  <c r="C117" i="4"/>
  <c r="B117" i="4"/>
  <c r="O116" i="4"/>
  <c r="D116" i="5" s="1"/>
  <c r="N116" i="4"/>
  <c r="M116" i="4" s="1"/>
  <c r="L116" i="4"/>
  <c r="K116" i="4"/>
  <c r="E116" i="5" s="1"/>
  <c r="E116" i="4"/>
  <c r="D116" i="4"/>
  <c r="C116" i="4"/>
  <c r="B116" i="4"/>
  <c r="O115" i="4"/>
  <c r="D115" i="5" s="1"/>
  <c r="L115" i="4"/>
  <c r="N115" i="4" s="1"/>
  <c r="M115" i="4" s="1"/>
  <c r="K115" i="4"/>
  <c r="E115" i="5" s="1"/>
  <c r="E115" i="4"/>
  <c r="D115" i="4"/>
  <c r="C115" i="4"/>
  <c r="B115" i="4"/>
  <c r="N114" i="4"/>
  <c r="M114" i="4" s="1"/>
  <c r="L114" i="4"/>
  <c r="O114" i="4" s="1"/>
  <c r="D114" i="5" s="1"/>
  <c r="K114" i="4"/>
  <c r="E114" i="5" s="1"/>
  <c r="E114" i="4"/>
  <c r="D114" i="4"/>
  <c r="C114" i="4"/>
  <c r="B114" i="4"/>
  <c r="O113" i="4"/>
  <c r="D113" i="5" s="1"/>
  <c r="N113" i="4"/>
  <c r="M113" i="4" s="1"/>
  <c r="L113" i="4"/>
  <c r="K113" i="4"/>
  <c r="E113" i="5" s="1"/>
  <c r="E113" i="4"/>
  <c r="D113" i="4"/>
  <c r="C113" i="4"/>
  <c r="B113" i="4"/>
  <c r="L112" i="4"/>
  <c r="O112" i="4" s="1"/>
  <c r="D112" i="5" s="1"/>
  <c r="K112" i="4"/>
  <c r="E112" i="5" s="1"/>
  <c r="E112" i="4"/>
  <c r="D112" i="4"/>
  <c r="C112" i="4"/>
  <c r="B112" i="4"/>
  <c r="L111" i="4"/>
  <c r="O111" i="4" s="1"/>
  <c r="D111" i="5" s="1"/>
  <c r="K111" i="4"/>
  <c r="E111" i="5" s="1"/>
  <c r="E111" i="4"/>
  <c r="D111" i="4"/>
  <c r="C111" i="4"/>
  <c r="B111" i="4"/>
  <c r="L110" i="4"/>
  <c r="K110" i="4"/>
  <c r="E110" i="5" s="1"/>
  <c r="E110" i="4"/>
  <c r="D110" i="4"/>
  <c r="C110" i="4"/>
  <c r="B110" i="4"/>
  <c r="O109" i="4"/>
  <c r="D109" i="5" s="1"/>
  <c r="N109" i="4"/>
  <c r="M109" i="4"/>
  <c r="L109" i="4"/>
  <c r="K109" i="4"/>
  <c r="E109" i="5" s="1"/>
  <c r="E109" i="4"/>
  <c r="D109" i="4"/>
  <c r="C109" i="4"/>
  <c r="B109" i="4"/>
  <c r="O108" i="4"/>
  <c r="D108" i="5" s="1"/>
  <c r="N108" i="4"/>
  <c r="M108" i="4" s="1"/>
  <c r="L108" i="4"/>
  <c r="K108" i="4"/>
  <c r="E108" i="5" s="1"/>
  <c r="E108" i="4"/>
  <c r="D108" i="4"/>
  <c r="C108" i="4"/>
  <c r="B108" i="4"/>
  <c r="O107" i="4"/>
  <c r="D107" i="5" s="1"/>
  <c r="L107" i="4"/>
  <c r="N107" i="4" s="1"/>
  <c r="M107" i="4" s="1"/>
  <c r="K107" i="4"/>
  <c r="E107" i="5" s="1"/>
  <c r="E107" i="4"/>
  <c r="D107" i="4"/>
  <c r="C107" i="4"/>
  <c r="B107" i="4"/>
  <c r="N106" i="4"/>
  <c r="M106" i="4" s="1"/>
  <c r="L106" i="4"/>
  <c r="O106" i="4" s="1"/>
  <c r="D106" i="5" s="1"/>
  <c r="K106" i="4"/>
  <c r="E106" i="5" s="1"/>
  <c r="E106" i="4"/>
  <c r="D106" i="4"/>
  <c r="C106" i="4"/>
  <c r="B106" i="4"/>
  <c r="O105" i="4"/>
  <c r="D105" i="5" s="1"/>
  <c r="N105" i="4"/>
  <c r="M105" i="4" s="1"/>
  <c r="L105" i="4"/>
  <c r="K105" i="4"/>
  <c r="E105" i="5" s="1"/>
  <c r="E105" i="4"/>
  <c r="D105" i="4"/>
  <c r="C105" i="4"/>
  <c r="B105" i="4"/>
  <c r="L104" i="4"/>
  <c r="O104" i="4" s="1"/>
  <c r="D104" i="5" s="1"/>
  <c r="K104" i="4"/>
  <c r="E104" i="5" s="1"/>
  <c r="E104" i="4"/>
  <c r="D104" i="4"/>
  <c r="C104" i="4"/>
  <c r="B104" i="4"/>
  <c r="L103" i="4"/>
  <c r="O103" i="4" s="1"/>
  <c r="D103" i="5" s="1"/>
  <c r="K103" i="4"/>
  <c r="E103" i="5" s="1"/>
  <c r="E103" i="4"/>
  <c r="D103" i="4"/>
  <c r="C103" i="4"/>
  <c r="B103" i="4"/>
  <c r="L102" i="4"/>
  <c r="K102" i="4"/>
  <c r="E102" i="5" s="1"/>
  <c r="E102" i="4"/>
  <c r="D102" i="4"/>
  <c r="C102" i="4"/>
  <c r="B102" i="4"/>
  <c r="O101" i="4"/>
  <c r="D101" i="5" s="1"/>
  <c r="N101" i="4"/>
  <c r="M101" i="4"/>
  <c r="L101" i="4"/>
  <c r="K101" i="4"/>
  <c r="E101" i="5" s="1"/>
  <c r="E101" i="4"/>
  <c r="D101" i="4"/>
  <c r="C101" i="4"/>
  <c r="B101" i="4"/>
  <c r="O100" i="4"/>
  <c r="D100" i="5" s="1"/>
  <c r="N100" i="4"/>
  <c r="M100" i="4" s="1"/>
  <c r="L100" i="4"/>
  <c r="K100" i="4"/>
  <c r="E100" i="5" s="1"/>
  <c r="E100" i="4"/>
  <c r="D100" i="4"/>
  <c r="C100" i="4"/>
  <c r="B100" i="4"/>
  <c r="O99" i="4"/>
  <c r="D99" i="5" s="1"/>
  <c r="L99" i="4"/>
  <c r="N99" i="4" s="1"/>
  <c r="M99" i="4" s="1"/>
  <c r="K99" i="4"/>
  <c r="E99" i="5" s="1"/>
  <c r="E99" i="4"/>
  <c r="D99" i="4"/>
  <c r="C99" i="4"/>
  <c r="B99" i="4"/>
  <c r="N98" i="4"/>
  <c r="M98" i="4" s="1"/>
  <c r="L98" i="4"/>
  <c r="O98" i="4" s="1"/>
  <c r="D98" i="5" s="1"/>
  <c r="K98" i="4"/>
  <c r="E98" i="5" s="1"/>
  <c r="E98" i="4"/>
  <c r="D98" i="4"/>
  <c r="C98" i="4"/>
  <c r="B98" i="4"/>
  <c r="O97" i="4"/>
  <c r="D97" i="5" s="1"/>
  <c r="N97" i="4"/>
  <c r="M97" i="4" s="1"/>
  <c r="L97" i="4"/>
  <c r="K97" i="4"/>
  <c r="E97" i="5" s="1"/>
  <c r="E97" i="4"/>
  <c r="D97" i="4"/>
  <c r="C97" i="4"/>
  <c r="B97" i="4"/>
  <c r="L96" i="4"/>
  <c r="O96" i="4" s="1"/>
  <c r="D96" i="5" s="1"/>
  <c r="K96" i="4"/>
  <c r="E96" i="5" s="1"/>
  <c r="E96" i="4"/>
  <c r="D96" i="4"/>
  <c r="C96" i="4"/>
  <c r="B96" i="4"/>
  <c r="L95" i="4"/>
  <c r="O95" i="4" s="1"/>
  <c r="D95" i="5" s="1"/>
  <c r="K95" i="4"/>
  <c r="E95" i="5" s="1"/>
  <c r="E95" i="4"/>
  <c r="D95" i="4"/>
  <c r="C95" i="4"/>
  <c r="B95" i="4"/>
  <c r="L94" i="4"/>
  <c r="K94" i="4"/>
  <c r="E94" i="5" s="1"/>
  <c r="E94" i="4"/>
  <c r="D94" i="4"/>
  <c r="C94" i="4"/>
  <c r="B94" i="4"/>
  <c r="O93" i="4"/>
  <c r="D93" i="5" s="1"/>
  <c r="N93" i="4"/>
  <c r="M93" i="4"/>
  <c r="L93" i="4"/>
  <c r="K93" i="4"/>
  <c r="E93" i="5" s="1"/>
  <c r="E93" i="4"/>
  <c r="D93" i="4"/>
  <c r="C93" i="4"/>
  <c r="B93" i="4"/>
  <c r="O92" i="4"/>
  <c r="D92" i="5" s="1"/>
  <c r="N92" i="4"/>
  <c r="M92" i="4" s="1"/>
  <c r="L92" i="4"/>
  <c r="K92" i="4"/>
  <c r="E92" i="5" s="1"/>
  <c r="E92" i="4"/>
  <c r="D92" i="4"/>
  <c r="C92" i="4"/>
  <c r="B92" i="4"/>
  <c r="O91" i="4"/>
  <c r="D91" i="5" s="1"/>
  <c r="L91" i="4"/>
  <c r="N91" i="4" s="1"/>
  <c r="M91" i="4" s="1"/>
  <c r="K91" i="4"/>
  <c r="E91" i="5" s="1"/>
  <c r="E91" i="4"/>
  <c r="D91" i="4"/>
  <c r="C91" i="4"/>
  <c r="B91" i="4"/>
  <c r="N90" i="4"/>
  <c r="M90" i="4" s="1"/>
  <c r="L90" i="4"/>
  <c r="O90" i="4" s="1"/>
  <c r="D90" i="5" s="1"/>
  <c r="K90" i="4"/>
  <c r="E90" i="5" s="1"/>
  <c r="E90" i="4"/>
  <c r="D90" i="4"/>
  <c r="C90" i="4"/>
  <c r="B90" i="4"/>
  <c r="O89" i="4"/>
  <c r="D89" i="5" s="1"/>
  <c r="N89" i="4"/>
  <c r="M89" i="4" s="1"/>
  <c r="L89" i="4"/>
  <c r="K89" i="4"/>
  <c r="E89" i="5" s="1"/>
  <c r="E89" i="4"/>
  <c r="D89" i="4"/>
  <c r="C89" i="4"/>
  <c r="B89" i="4"/>
  <c r="L88" i="4"/>
  <c r="O88" i="4" s="1"/>
  <c r="D88" i="5" s="1"/>
  <c r="K88" i="4"/>
  <c r="E88" i="5" s="1"/>
  <c r="E88" i="4"/>
  <c r="D88" i="4"/>
  <c r="C88" i="4"/>
  <c r="B88" i="4"/>
  <c r="L87" i="4"/>
  <c r="O87" i="4" s="1"/>
  <c r="D87" i="5" s="1"/>
  <c r="K87" i="4"/>
  <c r="E87" i="5" s="1"/>
  <c r="E87" i="4"/>
  <c r="D87" i="4"/>
  <c r="C87" i="4"/>
  <c r="B87" i="4"/>
  <c r="L86" i="4"/>
  <c r="K86" i="4"/>
  <c r="E86" i="5" s="1"/>
  <c r="E86" i="4"/>
  <c r="D86" i="4"/>
  <c r="C86" i="4"/>
  <c r="B86" i="4"/>
  <c r="O85" i="4"/>
  <c r="D85" i="5" s="1"/>
  <c r="N85" i="4"/>
  <c r="M85" i="4"/>
  <c r="L85" i="4"/>
  <c r="K85" i="4"/>
  <c r="E85" i="5" s="1"/>
  <c r="E85" i="4"/>
  <c r="D85" i="4"/>
  <c r="C85" i="4"/>
  <c r="B85" i="4"/>
  <c r="O84" i="4"/>
  <c r="D84" i="5" s="1"/>
  <c r="N84" i="4"/>
  <c r="M84" i="4" s="1"/>
  <c r="L84" i="4"/>
  <c r="K84" i="4"/>
  <c r="E84" i="5" s="1"/>
  <c r="E84" i="4"/>
  <c r="D84" i="4"/>
  <c r="C84" i="4"/>
  <c r="B84" i="4"/>
  <c r="O83" i="4"/>
  <c r="D83" i="5" s="1"/>
  <c r="L83" i="4"/>
  <c r="N83" i="4" s="1"/>
  <c r="M83" i="4" s="1"/>
  <c r="K83" i="4"/>
  <c r="E83" i="5" s="1"/>
  <c r="E83" i="4"/>
  <c r="D83" i="4"/>
  <c r="C83" i="4"/>
  <c r="B83" i="4"/>
  <c r="N82" i="4"/>
  <c r="M82" i="4" s="1"/>
  <c r="L82" i="4"/>
  <c r="O82" i="4" s="1"/>
  <c r="D82" i="5" s="1"/>
  <c r="K82" i="4"/>
  <c r="E82" i="5" s="1"/>
  <c r="E82" i="4"/>
  <c r="D82" i="4"/>
  <c r="C82" i="4"/>
  <c r="B82" i="4"/>
  <c r="O81" i="4"/>
  <c r="D81" i="5" s="1"/>
  <c r="N81" i="4"/>
  <c r="M81" i="4" s="1"/>
  <c r="L81" i="4"/>
  <c r="K81" i="4"/>
  <c r="E81" i="5" s="1"/>
  <c r="E81" i="4"/>
  <c r="D81" i="4"/>
  <c r="C81" i="4"/>
  <c r="B81" i="4"/>
  <c r="L80" i="4"/>
  <c r="O80" i="4" s="1"/>
  <c r="D80" i="5" s="1"/>
  <c r="K80" i="4"/>
  <c r="E80" i="5" s="1"/>
  <c r="E80" i="4"/>
  <c r="D80" i="4"/>
  <c r="C80" i="4"/>
  <c r="B80" i="4"/>
  <c r="L79" i="4"/>
  <c r="O79" i="4" s="1"/>
  <c r="D79" i="5" s="1"/>
  <c r="K79" i="4"/>
  <c r="E79" i="5" s="1"/>
  <c r="E79" i="4"/>
  <c r="D79" i="4"/>
  <c r="C79" i="4"/>
  <c r="B79" i="4"/>
  <c r="L78" i="4"/>
  <c r="K78" i="4"/>
  <c r="E78" i="5" s="1"/>
  <c r="E78" i="4"/>
  <c r="D78" i="4"/>
  <c r="C78" i="4"/>
  <c r="B78" i="4"/>
  <c r="O77" i="4"/>
  <c r="D77" i="5" s="1"/>
  <c r="N77" i="4"/>
  <c r="M77" i="4"/>
  <c r="L77" i="4"/>
  <c r="K77" i="4"/>
  <c r="E77" i="5" s="1"/>
  <c r="E77" i="4"/>
  <c r="D77" i="4"/>
  <c r="C77" i="4"/>
  <c r="B77" i="4"/>
  <c r="O76" i="4"/>
  <c r="D76" i="5" s="1"/>
  <c r="N76" i="4"/>
  <c r="M76" i="4" s="1"/>
  <c r="L76" i="4"/>
  <c r="K76" i="4"/>
  <c r="E76" i="5" s="1"/>
  <c r="E76" i="4"/>
  <c r="D76" i="4"/>
  <c r="C76" i="4"/>
  <c r="B76" i="4"/>
  <c r="O75" i="4"/>
  <c r="D75" i="5" s="1"/>
  <c r="L75" i="4"/>
  <c r="N75" i="4" s="1"/>
  <c r="M75" i="4" s="1"/>
  <c r="K75" i="4"/>
  <c r="E75" i="5" s="1"/>
  <c r="E75" i="4"/>
  <c r="D75" i="4"/>
  <c r="C75" i="4"/>
  <c r="B75" i="4"/>
  <c r="N74" i="4"/>
  <c r="M74" i="4" s="1"/>
  <c r="L74" i="4"/>
  <c r="O74" i="4" s="1"/>
  <c r="D74" i="5" s="1"/>
  <c r="K74" i="4"/>
  <c r="E74" i="5" s="1"/>
  <c r="E74" i="4"/>
  <c r="D74" i="4"/>
  <c r="C74" i="4"/>
  <c r="B74" i="4"/>
  <c r="O73" i="4"/>
  <c r="D73" i="5" s="1"/>
  <c r="N73" i="4"/>
  <c r="M73" i="4" s="1"/>
  <c r="L73" i="4"/>
  <c r="K73" i="4"/>
  <c r="E73" i="5" s="1"/>
  <c r="E73" i="4"/>
  <c r="D73" i="4"/>
  <c r="C73" i="4"/>
  <c r="B73" i="4"/>
  <c r="L72" i="4"/>
  <c r="O72" i="4" s="1"/>
  <c r="D72" i="5" s="1"/>
  <c r="K72" i="4"/>
  <c r="E72" i="5" s="1"/>
  <c r="E72" i="4"/>
  <c r="D72" i="4"/>
  <c r="C72" i="4"/>
  <c r="B72" i="4"/>
  <c r="L71" i="4"/>
  <c r="O71" i="4" s="1"/>
  <c r="D71" i="5" s="1"/>
  <c r="K71" i="4"/>
  <c r="E71" i="5" s="1"/>
  <c r="E71" i="4"/>
  <c r="D71" i="4"/>
  <c r="C71" i="4"/>
  <c r="B71" i="4"/>
  <c r="L70" i="4"/>
  <c r="K70" i="4"/>
  <c r="E70" i="5" s="1"/>
  <c r="E70" i="4"/>
  <c r="D70" i="4"/>
  <c r="C70" i="4"/>
  <c r="B70" i="4"/>
  <c r="O69" i="4"/>
  <c r="D69" i="5" s="1"/>
  <c r="N69" i="4"/>
  <c r="M69" i="4"/>
  <c r="L69" i="4"/>
  <c r="K69" i="4"/>
  <c r="E69" i="5" s="1"/>
  <c r="E69" i="4"/>
  <c r="D69" i="4"/>
  <c r="C69" i="4"/>
  <c r="B69" i="4"/>
  <c r="O68" i="4"/>
  <c r="D68" i="5" s="1"/>
  <c r="N68" i="4"/>
  <c r="M68" i="4" s="1"/>
  <c r="L68" i="4"/>
  <c r="K68" i="4"/>
  <c r="E68" i="5" s="1"/>
  <c r="E68" i="4"/>
  <c r="D68" i="4"/>
  <c r="C68" i="4"/>
  <c r="B68" i="4"/>
  <c r="O67" i="4"/>
  <c r="D67" i="5" s="1"/>
  <c r="L67" i="4"/>
  <c r="N67" i="4" s="1"/>
  <c r="M67" i="4" s="1"/>
  <c r="K67" i="4"/>
  <c r="E67" i="5" s="1"/>
  <c r="E67" i="4"/>
  <c r="D67" i="4"/>
  <c r="C67" i="4"/>
  <c r="B67" i="4"/>
  <c r="N66" i="4"/>
  <c r="M66" i="4" s="1"/>
  <c r="L66" i="4"/>
  <c r="O66" i="4" s="1"/>
  <c r="D66" i="5" s="1"/>
  <c r="K66" i="4"/>
  <c r="E66" i="5" s="1"/>
  <c r="E66" i="4"/>
  <c r="D66" i="4"/>
  <c r="C66" i="4"/>
  <c r="B66" i="4"/>
  <c r="O65" i="4"/>
  <c r="D65" i="5" s="1"/>
  <c r="N65" i="4"/>
  <c r="M65" i="4" s="1"/>
  <c r="L65" i="4"/>
  <c r="K65" i="4"/>
  <c r="E65" i="5" s="1"/>
  <c r="E65" i="4"/>
  <c r="D65" i="4"/>
  <c r="C65" i="4"/>
  <c r="B65" i="4"/>
  <c r="L64" i="4"/>
  <c r="O64" i="4" s="1"/>
  <c r="D64" i="5" s="1"/>
  <c r="K64" i="4"/>
  <c r="E64" i="5" s="1"/>
  <c r="E64" i="4"/>
  <c r="D64" i="4"/>
  <c r="C64" i="4"/>
  <c r="B64" i="4"/>
  <c r="L63" i="4"/>
  <c r="O63" i="4" s="1"/>
  <c r="D63" i="5" s="1"/>
  <c r="K63" i="4"/>
  <c r="E63" i="5" s="1"/>
  <c r="E63" i="4"/>
  <c r="D63" i="4"/>
  <c r="C63" i="4"/>
  <c r="B63" i="4"/>
  <c r="L62" i="4"/>
  <c r="K62" i="4"/>
  <c r="E62" i="5" s="1"/>
  <c r="E62" i="4"/>
  <c r="D62" i="4"/>
  <c r="C62" i="4"/>
  <c r="B62" i="4"/>
  <c r="O61" i="4"/>
  <c r="D61" i="5" s="1"/>
  <c r="N61" i="4"/>
  <c r="M61" i="4"/>
  <c r="L61" i="4"/>
  <c r="K61" i="4"/>
  <c r="E61" i="5" s="1"/>
  <c r="E61" i="4"/>
  <c r="D61" i="4"/>
  <c r="C61" i="4"/>
  <c r="B61" i="4"/>
  <c r="O60" i="4"/>
  <c r="D60" i="5" s="1"/>
  <c r="N60" i="4"/>
  <c r="M60" i="4" s="1"/>
  <c r="L60" i="4"/>
  <c r="K60" i="4"/>
  <c r="E60" i="5" s="1"/>
  <c r="E60" i="4"/>
  <c r="D60" i="4"/>
  <c r="C60" i="4"/>
  <c r="B60" i="4"/>
  <c r="O59" i="4"/>
  <c r="D59" i="5" s="1"/>
  <c r="L59" i="4"/>
  <c r="N59" i="4" s="1"/>
  <c r="M59" i="4" s="1"/>
  <c r="K59" i="4"/>
  <c r="E59" i="5" s="1"/>
  <c r="E59" i="4"/>
  <c r="D59" i="4"/>
  <c r="C59" i="4"/>
  <c r="B59" i="4"/>
  <c r="N58" i="4"/>
  <c r="M58" i="4" s="1"/>
  <c r="L58" i="4"/>
  <c r="O58" i="4" s="1"/>
  <c r="D58" i="5" s="1"/>
  <c r="K58" i="4"/>
  <c r="E58" i="5" s="1"/>
  <c r="E58" i="4"/>
  <c r="D58" i="4"/>
  <c r="C58" i="4"/>
  <c r="B58" i="4"/>
  <c r="O57" i="4"/>
  <c r="D57" i="5" s="1"/>
  <c r="N57" i="4"/>
  <c r="M57" i="4" s="1"/>
  <c r="L57" i="4"/>
  <c r="K57" i="4"/>
  <c r="E57" i="5" s="1"/>
  <c r="E57" i="4"/>
  <c r="D57" i="4"/>
  <c r="C57" i="4"/>
  <c r="B57" i="4"/>
  <c r="L56" i="4"/>
  <c r="O56" i="4" s="1"/>
  <c r="D56" i="5" s="1"/>
  <c r="K56" i="4"/>
  <c r="E56" i="5" s="1"/>
  <c r="E56" i="4"/>
  <c r="D56" i="4"/>
  <c r="C56" i="4"/>
  <c r="B56" i="4"/>
  <c r="L55" i="4"/>
  <c r="K55" i="4"/>
  <c r="E55" i="5" s="1"/>
  <c r="E55" i="4"/>
  <c r="D55" i="4"/>
  <c r="C55" i="4"/>
  <c r="B55" i="4"/>
  <c r="L54" i="4"/>
  <c r="K54" i="4"/>
  <c r="E54" i="5" s="1"/>
  <c r="E54" i="4"/>
  <c r="D54" i="4"/>
  <c r="C54" i="4"/>
  <c r="B54" i="4"/>
  <c r="O53" i="4"/>
  <c r="D53" i="5" s="1"/>
  <c r="N53" i="4"/>
  <c r="M53" i="4"/>
  <c r="L53" i="4"/>
  <c r="K53" i="4"/>
  <c r="E53" i="5" s="1"/>
  <c r="E53" i="4"/>
  <c r="D53" i="4"/>
  <c r="C53" i="4"/>
  <c r="B53" i="4"/>
  <c r="O52" i="4"/>
  <c r="D52" i="5" s="1"/>
  <c r="N52" i="4"/>
  <c r="M52" i="4" s="1"/>
  <c r="L52" i="4"/>
  <c r="K52" i="4"/>
  <c r="E52" i="5" s="1"/>
  <c r="E52" i="4"/>
  <c r="D52" i="4"/>
  <c r="C52" i="4"/>
  <c r="B52" i="4"/>
  <c r="O51" i="4"/>
  <c r="D51" i="5" s="1"/>
  <c r="L51" i="4"/>
  <c r="N51" i="4" s="1"/>
  <c r="M51" i="4" s="1"/>
  <c r="K51" i="4"/>
  <c r="E51" i="5" s="1"/>
  <c r="E51" i="4"/>
  <c r="D51" i="4"/>
  <c r="C51" i="4"/>
  <c r="B51" i="4"/>
  <c r="N50" i="4"/>
  <c r="M50" i="4" s="1"/>
  <c r="L50" i="4"/>
  <c r="O50" i="4" s="1"/>
  <c r="D50" i="5" s="1"/>
  <c r="K50" i="4"/>
  <c r="E50" i="5" s="1"/>
  <c r="E50" i="4"/>
  <c r="D50" i="4"/>
  <c r="C50" i="4"/>
  <c r="B50" i="4"/>
  <c r="O49" i="4"/>
  <c r="D49" i="5" s="1"/>
  <c r="H49" i="5" s="1"/>
  <c r="N49" i="4"/>
  <c r="M49" i="4" s="1"/>
  <c r="L49" i="4"/>
  <c r="K49" i="4"/>
  <c r="E49" i="5" s="1"/>
  <c r="E49" i="4"/>
  <c r="D49" i="4"/>
  <c r="C49" i="4"/>
  <c r="B49" i="4"/>
  <c r="L48" i="4"/>
  <c r="O48" i="4" s="1"/>
  <c r="D48" i="5" s="1"/>
  <c r="K48" i="4"/>
  <c r="E48" i="5" s="1"/>
  <c r="E48" i="4"/>
  <c r="D48" i="4"/>
  <c r="C48" i="4"/>
  <c r="B48" i="4"/>
  <c r="L47" i="4"/>
  <c r="K47" i="4"/>
  <c r="E47" i="5" s="1"/>
  <c r="E47" i="4"/>
  <c r="D47" i="4"/>
  <c r="C47" i="4"/>
  <c r="B47" i="4"/>
  <c r="L46" i="4"/>
  <c r="K46" i="4"/>
  <c r="E46" i="5" s="1"/>
  <c r="E46" i="4"/>
  <c r="D46" i="4"/>
  <c r="C46" i="4"/>
  <c r="B46" i="4"/>
  <c r="O45" i="4"/>
  <c r="D45" i="5" s="1"/>
  <c r="N45" i="4"/>
  <c r="M45" i="4"/>
  <c r="L45" i="4"/>
  <c r="K45" i="4"/>
  <c r="E45" i="5" s="1"/>
  <c r="E45" i="4"/>
  <c r="D45" i="4"/>
  <c r="C45" i="4"/>
  <c r="B45" i="4"/>
  <c r="O44" i="4"/>
  <c r="D44" i="5" s="1"/>
  <c r="N44" i="4"/>
  <c r="M44" i="4" s="1"/>
  <c r="L44" i="4"/>
  <c r="K44" i="4"/>
  <c r="E44" i="5" s="1"/>
  <c r="E44" i="4"/>
  <c r="D44" i="4"/>
  <c r="C44" i="4"/>
  <c r="B44" i="4"/>
  <c r="O43" i="4"/>
  <c r="D43" i="5" s="1"/>
  <c r="L43" i="4"/>
  <c r="N43" i="4" s="1"/>
  <c r="M43" i="4" s="1"/>
  <c r="K43" i="4"/>
  <c r="E43" i="5" s="1"/>
  <c r="E43" i="4"/>
  <c r="D43" i="4"/>
  <c r="C43" i="4"/>
  <c r="B43" i="4"/>
  <c r="N42" i="4"/>
  <c r="M42" i="4" s="1"/>
  <c r="L42" i="4"/>
  <c r="O42" i="4" s="1"/>
  <c r="D42" i="5" s="1"/>
  <c r="K42" i="4"/>
  <c r="E42" i="5" s="1"/>
  <c r="E42" i="4"/>
  <c r="D42" i="4"/>
  <c r="C42" i="4"/>
  <c r="B42" i="4"/>
  <c r="O41" i="4"/>
  <c r="D41" i="5" s="1"/>
  <c r="H41" i="5" s="1"/>
  <c r="N41" i="4"/>
  <c r="M41" i="4" s="1"/>
  <c r="L41" i="4"/>
  <c r="K41" i="4"/>
  <c r="E41" i="5" s="1"/>
  <c r="E41" i="4"/>
  <c r="D41" i="4"/>
  <c r="C41" i="4"/>
  <c r="B41" i="4"/>
  <c r="L40" i="4"/>
  <c r="K40" i="4"/>
  <c r="E40" i="5" s="1"/>
  <c r="E40" i="4"/>
  <c r="D40" i="4"/>
  <c r="C40" i="4"/>
  <c r="B40" i="4"/>
  <c r="L39" i="4"/>
  <c r="K39" i="4"/>
  <c r="E39" i="5" s="1"/>
  <c r="E39" i="4"/>
  <c r="D39" i="4"/>
  <c r="C39" i="4"/>
  <c r="B39" i="4"/>
  <c r="L38" i="4"/>
  <c r="O38" i="4" s="1"/>
  <c r="D38" i="5" s="1"/>
  <c r="K38" i="4"/>
  <c r="E38" i="5" s="1"/>
  <c r="E38" i="4"/>
  <c r="D38" i="4"/>
  <c r="C38" i="4"/>
  <c r="B38" i="4"/>
  <c r="O37" i="4"/>
  <c r="D37" i="5" s="1"/>
  <c r="N37" i="4"/>
  <c r="M37" i="4"/>
  <c r="L37" i="4"/>
  <c r="K37" i="4"/>
  <c r="E37" i="5" s="1"/>
  <c r="E37" i="4"/>
  <c r="D37" i="4"/>
  <c r="C37" i="4"/>
  <c r="B37" i="4"/>
  <c r="O36" i="4"/>
  <c r="D36" i="5" s="1"/>
  <c r="N36" i="4"/>
  <c r="M36" i="4" s="1"/>
  <c r="L36" i="4"/>
  <c r="K36" i="4"/>
  <c r="E36" i="5" s="1"/>
  <c r="E36" i="4"/>
  <c r="D36" i="4"/>
  <c r="C36" i="4"/>
  <c r="B36" i="4"/>
  <c r="O35" i="4"/>
  <c r="D35" i="5" s="1"/>
  <c r="L35" i="4"/>
  <c r="N35" i="4" s="1"/>
  <c r="M35" i="4" s="1"/>
  <c r="K35" i="4"/>
  <c r="E35" i="5" s="1"/>
  <c r="E35" i="4"/>
  <c r="D35" i="4"/>
  <c r="C35" i="4"/>
  <c r="B35" i="4"/>
  <c r="N34" i="4"/>
  <c r="M34" i="4" s="1"/>
  <c r="L34" i="4"/>
  <c r="O34" i="4" s="1"/>
  <c r="D34" i="5" s="1"/>
  <c r="K34" i="4"/>
  <c r="E34" i="5" s="1"/>
  <c r="E34" i="4"/>
  <c r="D34" i="4"/>
  <c r="C34" i="4"/>
  <c r="B34" i="4"/>
  <c r="O33" i="4"/>
  <c r="D33" i="5" s="1"/>
  <c r="H33" i="5" s="1"/>
  <c r="N33" i="4"/>
  <c r="M33" i="4" s="1"/>
  <c r="L33" i="4"/>
  <c r="K33" i="4"/>
  <c r="E33" i="5" s="1"/>
  <c r="E33" i="4"/>
  <c r="D33" i="4"/>
  <c r="C33" i="4"/>
  <c r="B33" i="4"/>
  <c r="L32" i="4"/>
  <c r="K32" i="4"/>
  <c r="E32" i="5" s="1"/>
  <c r="E32" i="4"/>
  <c r="D32" i="4"/>
  <c r="C32" i="4"/>
  <c r="B32" i="4"/>
  <c r="L31" i="4"/>
  <c r="K31" i="4"/>
  <c r="E31" i="5" s="1"/>
  <c r="E31" i="4"/>
  <c r="D31" i="4"/>
  <c r="C31" i="4"/>
  <c r="B31" i="4"/>
  <c r="N30" i="4"/>
  <c r="M30" i="4" s="1"/>
  <c r="L30" i="4"/>
  <c r="O30" i="4" s="1"/>
  <c r="D30" i="5" s="1"/>
  <c r="K30" i="4"/>
  <c r="E30" i="5" s="1"/>
  <c r="E30" i="4"/>
  <c r="D30" i="4"/>
  <c r="C30" i="4"/>
  <c r="B30" i="4"/>
  <c r="O29" i="4"/>
  <c r="D29" i="5" s="1"/>
  <c r="N29" i="4"/>
  <c r="M29" i="4"/>
  <c r="L29" i="4"/>
  <c r="K29" i="4"/>
  <c r="E29" i="5" s="1"/>
  <c r="E29" i="4"/>
  <c r="D29" i="4"/>
  <c r="C29" i="4"/>
  <c r="B29" i="4"/>
  <c r="O28" i="4"/>
  <c r="D28" i="5" s="1"/>
  <c r="N28" i="4"/>
  <c r="M28" i="4" s="1"/>
  <c r="L28" i="4"/>
  <c r="K28" i="4"/>
  <c r="E28" i="5" s="1"/>
  <c r="E28" i="4"/>
  <c r="D28" i="4"/>
  <c r="C28" i="4"/>
  <c r="B28" i="4"/>
  <c r="O27" i="4"/>
  <c r="D27" i="5" s="1"/>
  <c r="M27" i="4"/>
  <c r="L27" i="4"/>
  <c r="N27" i="4" s="1"/>
  <c r="K27" i="4"/>
  <c r="E27" i="5" s="1"/>
  <c r="E27" i="4"/>
  <c r="D27" i="4"/>
  <c r="C27" i="4"/>
  <c r="B27" i="4"/>
  <c r="G59" i="3" s="1"/>
  <c r="N26" i="4"/>
  <c r="M26" i="4" s="1"/>
  <c r="L26" i="4"/>
  <c r="O26" i="4" s="1"/>
  <c r="D26" i="5" s="1"/>
  <c r="K26" i="4"/>
  <c r="E26" i="5" s="1"/>
  <c r="E26" i="4"/>
  <c r="D26" i="4"/>
  <c r="C26" i="4"/>
  <c r="B26" i="4"/>
  <c r="O25" i="4"/>
  <c r="D25" i="5" s="1"/>
  <c r="N25" i="4"/>
  <c r="M25" i="4" s="1"/>
  <c r="L25" i="4"/>
  <c r="K25" i="4"/>
  <c r="E25" i="5" s="1"/>
  <c r="E25" i="4"/>
  <c r="D25" i="4"/>
  <c r="C25" i="4"/>
  <c r="B25" i="4"/>
  <c r="L24" i="4"/>
  <c r="K24" i="4"/>
  <c r="E24" i="5" s="1"/>
  <c r="E24" i="4"/>
  <c r="D24" i="4"/>
  <c r="C24" i="4"/>
  <c r="B24" i="4"/>
  <c r="L23" i="4"/>
  <c r="K23" i="4"/>
  <c r="E23" i="5" s="1"/>
  <c r="E23" i="4"/>
  <c r="D23" i="4"/>
  <c r="C23" i="4"/>
  <c r="B23" i="4"/>
  <c r="L22" i="4"/>
  <c r="O22" i="4" s="1"/>
  <c r="D22" i="5" s="1"/>
  <c r="K22" i="4"/>
  <c r="E22" i="5" s="1"/>
  <c r="E22" i="4"/>
  <c r="D22" i="4"/>
  <c r="C22" i="4"/>
  <c r="B22" i="4"/>
  <c r="O21" i="4"/>
  <c r="D21" i="5" s="1"/>
  <c r="N21" i="4"/>
  <c r="M21" i="4" s="1"/>
  <c r="L21" i="4"/>
  <c r="K21" i="4"/>
  <c r="E21" i="5" s="1"/>
  <c r="E21" i="4"/>
  <c r="D21" i="4"/>
  <c r="C21" i="4"/>
  <c r="B21" i="4"/>
  <c r="L20" i="4"/>
  <c r="N20" i="4" s="1"/>
  <c r="K20" i="4"/>
  <c r="E20" i="5" s="1"/>
  <c r="E20" i="4"/>
  <c r="D20" i="4"/>
  <c r="C20" i="4"/>
  <c r="B20" i="4"/>
  <c r="O19" i="4"/>
  <c r="D19" i="5" s="1"/>
  <c r="L19" i="4"/>
  <c r="N19" i="4" s="1"/>
  <c r="M19" i="4" s="1"/>
  <c r="K19" i="4"/>
  <c r="E19" i="5" s="1"/>
  <c r="E19" i="4"/>
  <c r="D19" i="4"/>
  <c r="C19" i="4"/>
  <c r="B19" i="4"/>
  <c r="N18" i="4"/>
  <c r="M18" i="4" s="1"/>
  <c r="L18" i="4"/>
  <c r="O18" i="4" s="1"/>
  <c r="D18" i="5" s="1"/>
  <c r="K18" i="4"/>
  <c r="E18" i="5" s="1"/>
  <c r="E18" i="4"/>
  <c r="D18" i="4"/>
  <c r="C18" i="4"/>
  <c r="B18" i="4"/>
  <c r="O17" i="4"/>
  <c r="D17" i="5" s="1"/>
  <c r="N17" i="4"/>
  <c r="M17" i="4" s="1"/>
  <c r="L17" i="4"/>
  <c r="K17" i="4"/>
  <c r="E17" i="5" s="1"/>
  <c r="E17" i="4"/>
  <c r="D17" i="4"/>
  <c r="C17" i="4"/>
  <c r="B17" i="4"/>
  <c r="L16" i="4"/>
  <c r="K16" i="4"/>
  <c r="E16" i="5" s="1"/>
  <c r="E16" i="4"/>
  <c r="D16" i="4"/>
  <c r="C16" i="4"/>
  <c r="B16" i="4"/>
  <c r="L15" i="4"/>
  <c r="K15" i="4"/>
  <c r="E15" i="5" s="1"/>
  <c r="E15" i="4"/>
  <c r="D15" i="4"/>
  <c r="C15" i="4"/>
  <c r="B15" i="4"/>
  <c r="N14" i="4"/>
  <c r="M14" i="4" s="1"/>
  <c r="L14" i="4"/>
  <c r="O14" i="4" s="1"/>
  <c r="D14" i="5" s="1"/>
  <c r="K14" i="4"/>
  <c r="E14" i="5" s="1"/>
  <c r="E14" i="4"/>
  <c r="D14" i="4"/>
  <c r="C14" i="4"/>
  <c r="B14" i="4"/>
  <c r="O13" i="4"/>
  <c r="D13" i="5" s="1"/>
  <c r="N13" i="4"/>
  <c r="M13" i="4" s="1"/>
  <c r="L13" i="4"/>
  <c r="K13" i="4"/>
  <c r="E13" i="5" s="1"/>
  <c r="E13" i="4"/>
  <c r="D13" i="4"/>
  <c r="C13" i="4"/>
  <c r="B13" i="4"/>
  <c r="O12" i="4"/>
  <c r="D12" i="5" s="1"/>
  <c r="L12" i="4"/>
  <c r="N12" i="4" s="1"/>
  <c r="K12" i="4"/>
  <c r="E12" i="5" s="1"/>
  <c r="E12" i="4"/>
  <c r="D12" i="4"/>
  <c r="C12" i="4"/>
  <c r="B12" i="4"/>
  <c r="O11" i="4"/>
  <c r="D11" i="5" s="1"/>
  <c r="L11" i="4"/>
  <c r="N11" i="4" s="1"/>
  <c r="M11" i="4" s="1"/>
  <c r="K11" i="4"/>
  <c r="E11" i="5" s="1"/>
  <c r="E11" i="4"/>
  <c r="D11" i="4"/>
  <c r="C11" i="4"/>
  <c r="B11" i="4"/>
  <c r="B64" i="3" s="1"/>
  <c r="N10" i="4"/>
  <c r="M10" i="4" s="1"/>
  <c r="L10" i="4"/>
  <c r="O10" i="4" s="1"/>
  <c r="D10" i="5" s="1"/>
  <c r="K10" i="4"/>
  <c r="E10" i="4"/>
  <c r="D10" i="4"/>
  <c r="C10" i="4"/>
  <c r="B10" i="4"/>
  <c r="O9" i="4"/>
  <c r="D9" i="5" s="1"/>
  <c r="N9" i="4"/>
  <c r="M9" i="4" s="1"/>
  <c r="L9" i="4"/>
  <c r="K9" i="4"/>
  <c r="E9" i="5" s="1"/>
  <c r="E9" i="4"/>
  <c r="D9" i="4"/>
  <c r="C9" i="4"/>
  <c r="B9" i="4"/>
  <c r="J64" i="3"/>
  <c r="E61" i="3"/>
  <c r="E60" i="3"/>
  <c r="B60" i="3"/>
  <c r="B59" i="3"/>
  <c r="E58" i="3"/>
  <c r="E57" i="3"/>
  <c r="B57" i="3"/>
  <c r="F56" i="3"/>
  <c r="B56" i="3"/>
  <c r="G55" i="3"/>
  <c r="H54" i="3"/>
  <c r="F53" i="3"/>
  <c r="H51" i="3"/>
  <c r="F51" i="3"/>
  <c r="E50" i="3"/>
  <c r="H49" i="3"/>
  <c r="B49" i="3"/>
  <c r="B44" i="3"/>
  <c r="B43" i="3"/>
  <c r="B42" i="3"/>
  <c r="I41" i="3"/>
  <c r="B41" i="3"/>
  <c r="I40" i="3"/>
  <c r="B40" i="3"/>
  <c r="J11" i="3"/>
  <c r="A6" i="3"/>
  <c r="A3" i="3"/>
  <c r="E20" i="2"/>
  <c r="J40" i="3" s="1"/>
  <c r="M12" i="4" l="1"/>
  <c r="M20" i="4"/>
  <c r="I50" i="3"/>
  <c r="O20" i="4"/>
  <c r="D20" i="5" s="1"/>
  <c r="O62" i="4"/>
  <c r="D62" i="5" s="1"/>
  <c r="N62" i="4"/>
  <c r="M62" i="4" s="1"/>
  <c r="H79" i="5"/>
  <c r="K79" i="5" s="1"/>
  <c r="T79" i="5" s="1"/>
  <c r="H96" i="5"/>
  <c r="K96" i="5" s="1"/>
  <c r="T96" i="5" s="1"/>
  <c r="F50" i="3"/>
  <c r="G53" i="3"/>
  <c r="B54" i="3"/>
  <c r="H55" i="3"/>
  <c r="F57" i="3"/>
  <c r="G58" i="3"/>
  <c r="F60" i="3"/>
  <c r="F61" i="3"/>
  <c r="I61" i="3" s="1"/>
  <c r="E62" i="3"/>
  <c r="F63" i="3"/>
  <c r="G64" i="3"/>
  <c r="G50" i="3"/>
  <c r="B51" i="3"/>
  <c r="E52" i="3"/>
  <c r="H53" i="3"/>
  <c r="H58" i="3"/>
  <c r="H59" i="3"/>
  <c r="G60" i="3"/>
  <c r="I60" i="3" s="1"/>
  <c r="H61" i="3"/>
  <c r="H62" i="3"/>
  <c r="G63" i="3"/>
  <c r="H10" i="5"/>
  <c r="K10" i="5"/>
  <c r="T10" i="5" s="1"/>
  <c r="H14" i="5"/>
  <c r="W14" i="5" s="1"/>
  <c r="V14" i="5" s="1"/>
  <c r="K14" i="5"/>
  <c r="T14" i="5" s="1"/>
  <c r="O15" i="4"/>
  <c r="D15" i="5" s="1"/>
  <c r="N15" i="4"/>
  <c r="M15" i="4" s="1"/>
  <c r="H37" i="5"/>
  <c r="K37" i="5" s="1"/>
  <c r="T37" i="5" s="1"/>
  <c r="N38" i="4"/>
  <c r="H66" i="5"/>
  <c r="W66" i="5" s="1"/>
  <c r="V66" i="5" s="1"/>
  <c r="T66" i="5"/>
  <c r="K66" i="5"/>
  <c r="T67" i="5"/>
  <c r="K67" i="5"/>
  <c r="H67" i="5"/>
  <c r="O78" i="4"/>
  <c r="D78" i="5" s="1"/>
  <c r="N78" i="4"/>
  <c r="M78" i="4" s="1"/>
  <c r="K95" i="5"/>
  <c r="T95" i="5" s="1"/>
  <c r="H95" i="5"/>
  <c r="H112" i="5"/>
  <c r="K130" i="5"/>
  <c r="H130" i="5"/>
  <c r="T130" i="5"/>
  <c r="K131" i="5"/>
  <c r="T131" i="5" s="1"/>
  <c r="H131" i="5"/>
  <c r="O142" i="4"/>
  <c r="D142" i="5" s="1"/>
  <c r="N142" i="4"/>
  <c r="M142" i="4" s="1"/>
  <c r="H151" i="5"/>
  <c r="K151" i="5" s="1"/>
  <c r="T151" i="5" s="1"/>
  <c r="H19" i="5"/>
  <c r="E49" i="3"/>
  <c r="H50" i="3"/>
  <c r="F52" i="3"/>
  <c r="J56" i="3"/>
  <c r="H63" i="3"/>
  <c r="H11" i="5"/>
  <c r="W11" i="5" s="1"/>
  <c r="V11" i="5" s="1"/>
  <c r="K11" i="5"/>
  <c r="T11" i="5" s="1"/>
  <c r="H12" i="5"/>
  <c r="K12" i="5" s="1"/>
  <c r="T12" i="5" s="1"/>
  <c r="O32" i="4"/>
  <c r="D32" i="5" s="1"/>
  <c r="N32" i="4"/>
  <c r="M32" i="4" s="1"/>
  <c r="O47" i="4"/>
  <c r="D47" i="5" s="1"/>
  <c r="N47" i="4"/>
  <c r="M47" i="4" s="1"/>
  <c r="H56" i="5"/>
  <c r="K56" i="5" s="1"/>
  <c r="T56" i="5" s="1"/>
  <c r="H74" i="5"/>
  <c r="K74" i="5" s="1"/>
  <c r="T74" i="5" s="1"/>
  <c r="H75" i="5"/>
  <c r="K75" i="5" s="1"/>
  <c r="T75" i="5" s="1"/>
  <c r="O86" i="4"/>
  <c r="D86" i="5" s="1"/>
  <c r="N86" i="4"/>
  <c r="M86" i="4" s="1"/>
  <c r="H103" i="5"/>
  <c r="K103" i="5" s="1"/>
  <c r="T103" i="5" s="1"/>
  <c r="K120" i="5"/>
  <c r="T120" i="5" s="1"/>
  <c r="H120" i="5"/>
  <c r="W120" i="5" s="1"/>
  <c r="V120" i="5" s="1"/>
  <c r="H138" i="5"/>
  <c r="K138" i="5" s="1"/>
  <c r="T138" i="5" s="1"/>
  <c r="T139" i="5"/>
  <c r="K139" i="5"/>
  <c r="H139" i="5"/>
  <c r="W139" i="5" s="1"/>
  <c r="V139" i="5" s="1"/>
  <c r="O39" i="4"/>
  <c r="D39" i="5" s="1"/>
  <c r="N39" i="4"/>
  <c r="M39" i="4" s="1"/>
  <c r="F49" i="3"/>
  <c r="B53" i="3"/>
  <c r="E54" i="3"/>
  <c r="I54" i="3" s="1"/>
  <c r="O31" i="4"/>
  <c r="D31" i="5" s="1"/>
  <c r="N31" i="4"/>
  <c r="M31" i="4" s="1"/>
  <c r="O46" i="4"/>
  <c r="D46" i="5" s="1"/>
  <c r="N46" i="4"/>
  <c r="M46" i="4" s="1"/>
  <c r="H64" i="5"/>
  <c r="K64" i="5" s="1"/>
  <c r="T64" i="5" s="1"/>
  <c r="H82" i="5"/>
  <c r="T82" i="5"/>
  <c r="W82" i="5" s="1"/>
  <c r="V82" i="5" s="1"/>
  <c r="K82" i="5"/>
  <c r="K83" i="5"/>
  <c r="T83" i="5" s="1"/>
  <c r="H83" i="5"/>
  <c r="O94" i="4"/>
  <c r="D94" i="5" s="1"/>
  <c r="N94" i="4"/>
  <c r="M94" i="4" s="1"/>
  <c r="T111" i="5"/>
  <c r="W111" i="5" s="1"/>
  <c r="V111" i="5" s="1"/>
  <c r="K111" i="5"/>
  <c r="H111" i="5"/>
  <c r="H128" i="5"/>
  <c r="K146" i="5"/>
  <c r="T146" i="5" s="1"/>
  <c r="H146" i="5"/>
  <c r="O150" i="4"/>
  <c r="D150" i="5" s="1"/>
  <c r="N150" i="4"/>
  <c r="M150" i="4" s="1"/>
  <c r="H38" i="5"/>
  <c r="K38" i="5" s="1"/>
  <c r="T38" i="5" s="1"/>
  <c r="G52" i="3"/>
  <c r="B55" i="3"/>
  <c r="H9" i="5"/>
  <c r="H13" i="5"/>
  <c r="K13" i="5"/>
  <c r="T13" i="5" s="1"/>
  <c r="H26" i="5"/>
  <c r="K26" i="5" s="1"/>
  <c r="T26" i="5" s="1"/>
  <c r="K30" i="5"/>
  <c r="T30" i="5" s="1"/>
  <c r="H30" i="5"/>
  <c r="W30" i="5" s="1"/>
  <c r="V30" i="5" s="1"/>
  <c r="G49" i="3"/>
  <c r="B50" i="3"/>
  <c r="E51" i="3"/>
  <c r="H52" i="3"/>
  <c r="G54" i="3"/>
  <c r="H64" i="3"/>
  <c r="E63" i="3"/>
  <c r="I63" i="3" s="1"/>
  <c r="B62" i="3"/>
  <c r="G61" i="3"/>
  <c r="F58" i="3"/>
  <c r="I58" i="3" s="1"/>
  <c r="H56" i="3"/>
  <c r="E55" i="3"/>
  <c r="F64" i="3"/>
  <c r="E64" i="3"/>
  <c r="B63" i="3"/>
  <c r="G62" i="3"/>
  <c r="F59" i="3"/>
  <c r="H57" i="3"/>
  <c r="E56" i="3"/>
  <c r="F62" i="3"/>
  <c r="H60" i="3"/>
  <c r="E59" i="3"/>
  <c r="I59" i="3" s="1"/>
  <c r="B58" i="3"/>
  <c r="G57" i="3"/>
  <c r="I57" i="3" s="1"/>
  <c r="F54" i="3"/>
  <c r="H27" i="5"/>
  <c r="K27" i="5" s="1"/>
  <c r="T27" i="5" s="1"/>
  <c r="H28" i="5"/>
  <c r="K28" i="5" s="1"/>
  <c r="T28" i="5" s="1"/>
  <c r="H42" i="5"/>
  <c r="H43" i="5"/>
  <c r="K43" i="5" s="1"/>
  <c r="T43" i="5" s="1"/>
  <c r="T44" i="5"/>
  <c r="K44" i="5"/>
  <c r="H44" i="5"/>
  <c r="O55" i="4"/>
  <c r="D55" i="5" s="1"/>
  <c r="N55" i="4"/>
  <c r="M55" i="4" s="1"/>
  <c r="H72" i="5"/>
  <c r="K72" i="5" s="1"/>
  <c r="T72" i="5" s="1"/>
  <c r="H90" i="5"/>
  <c r="K90" i="5" s="1"/>
  <c r="T90" i="5" s="1"/>
  <c r="T91" i="5"/>
  <c r="K91" i="5"/>
  <c r="H91" i="5"/>
  <c r="O102" i="4"/>
  <c r="D102" i="5" s="1"/>
  <c r="N102" i="4"/>
  <c r="M102" i="4" s="1"/>
  <c r="T119" i="5"/>
  <c r="K119" i="5"/>
  <c r="H119" i="5"/>
  <c r="H136" i="5"/>
  <c r="K147" i="5"/>
  <c r="T147" i="5" s="1"/>
  <c r="H147" i="5"/>
  <c r="O24" i="4"/>
  <c r="D24" i="5" s="1"/>
  <c r="N24" i="4"/>
  <c r="M24" i="4" s="1"/>
  <c r="H29" i="5"/>
  <c r="K29" i="5"/>
  <c r="T29" i="5" s="1"/>
  <c r="O54" i="4"/>
  <c r="D54" i="5" s="1"/>
  <c r="N54" i="4"/>
  <c r="M54" i="4" s="1"/>
  <c r="O110" i="4"/>
  <c r="D110" i="5" s="1"/>
  <c r="N110" i="4"/>
  <c r="M110" i="4" s="1"/>
  <c r="K127" i="5"/>
  <c r="T127" i="5" s="1"/>
  <c r="H127" i="5"/>
  <c r="T144" i="5"/>
  <c r="K144" i="5"/>
  <c r="H144" i="5"/>
  <c r="H154" i="5"/>
  <c r="K154" i="5" s="1"/>
  <c r="T154" i="5" s="1"/>
  <c r="T25" i="5"/>
  <c r="H25" i="5"/>
  <c r="W25" i="5" s="1"/>
  <c r="V25" i="5" s="1"/>
  <c r="K25" i="5"/>
  <c r="K45" i="5"/>
  <c r="T45" i="5" s="1"/>
  <c r="H45" i="5"/>
  <c r="K63" i="5"/>
  <c r="T63" i="5" s="1"/>
  <c r="H63" i="5"/>
  <c r="K80" i="5"/>
  <c r="T80" i="5" s="1"/>
  <c r="H80" i="5"/>
  <c r="H98" i="5"/>
  <c r="K98" i="5" s="1"/>
  <c r="T98" i="5" s="1"/>
  <c r="K99" i="5"/>
  <c r="T99" i="5" s="1"/>
  <c r="H99" i="5"/>
  <c r="G51" i="3"/>
  <c r="B52" i="3"/>
  <c r="J52" i="3"/>
  <c r="E53" i="3"/>
  <c r="I53" i="3" s="1"/>
  <c r="F55" i="3"/>
  <c r="B61" i="3"/>
  <c r="K18" i="5"/>
  <c r="T18" i="5" s="1"/>
  <c r="H18" i="5"/>
  <c r="H22" i="5"/>
  <c r="K22" i="5" s="1"/>
  <c r="T22" i="5" s="1"/>
  <c r="O23" i="4"/>
  <c r="D23" i="5" s="1"/>
  <c r="N23" i="4"/>
  <c r="M23" i="4" s="1"/>
  <c r="O40" i="4"/>
  <c r="D40" i="5" s="1"/>
  <c r="N40" i="4"/>
  <c r="M40" i="4" s="1"/>
  <c r="H50" i="5"/>
  <c r="K50" i="5"/>
  <c r="T50" i="5"/>
  <c r="T51" i="5"/>
  <c r="H51" i="5"/>
  <c r="W51" i="5" s="1"/>
  <c r="V51" i="5" s="1"/>
  <c r="K51" i="5"/>
  <c r="H52" i="5"/>
  <c r="H71" i="5"/>
  <c r="K71" i="5" s="1"/>
  <c r="T71" i="5" s="1"/>
  <c r="H88" i="5"/>
  <c r="K88" i="5" s="1"/>
  <c r="T88" i="5" s="1"/>
  <c r="H106" i="5"/>
  <c r="K106" i="5" s="1"/>
  <c r="T106" i="5" s="1"/>
  <c r="H107" i="5"/>
  <c r="K107" i="5" s="1"/>
  <c r="T107" i="5" s="1"/>
  <c r="O118" i="4"/>
  <c r="D118" i="5" s="1"/>
  <c r="N118" i="4"/>
  <c r="M118" i="4" s="1"/>
  <c r="K135" i="5"/>
  <c r="T135" i="5" s="1"/>
  <c r="H135" i="5"/>
  <c r="H155" i="5"/>
  <c r="K155" i="5" s="1"/>
  <c r="T155" i="5" s="1"/>
  <c r="H114" i="5"/>
  <c r="K114" i="5" s="1"/>
  <c r="T114" i="5" s="1"/>
  <c r="H115" i="5"/>
  <c r="O126" i="4"/>
  <c r="D126" i="5" s="1"/>
  <c r="N126" i="4"/>
  <c r="M126" i="4" s="1"/>
  <c r="H143" i="5"/>
  <c r="K143" i="5" s="1"/>
  <c r="T143" i="5" s="1"/>
  <c r="J62" i="3"/>
  <c r="T152" i="5"/>
  <c r="K152" i="5"/>
  <c r="H152" i="5"/>
  <c r="J63" i="3"/>
  <c r="H53" i="5"/>
  <c r="K53" i="5" s="1"/>
  <c r="T53" i="5" s="1"/>
  <c r="G56" i="3"/>
  <c r="O16" i="4"/>
  <c r="D16" i="5" s="1"/>
  <c r="N16" i="4"/>
  <c r="M16" i="4" s="1"/>
  <c r="H17" i="5"/>
  <c r="K17" i="5" s="1"/>
  <c r="T17" i="5" s="1"/>
  <c r="H21" i="5"/>
  <c r="K21" i="5" s="1"/>
  <c r="T21" i="5" s="1"/>
  <c r="N22" i="4"/>
  <c r="M22" i="4" s="1"/>
  <c r="H34" i="5"/>
  <c r="H35" i="5"/>
  <c r="K35" i="5" s="1"/>
  <c r="T35" i="5" s="1"/>
  <c r="K36" i="5"/>
  <c r="T36" i="5" s="1"/>
  <c r="H36" i="5"/>
  <c r="W36" i="5" s="1"/>
  <c r="V36" i="5" s="1"/>
  <c r="H48" i="5"/>
  <c r="H58" i="5"/>
  <c r="K58" i="5" s="1"/>
  <c r="T58" i="5" s="1"/>
  <c r="H59" i="5"/>
  <c r="W59" i="5" s="1"/>
  <c r="V59" i="5" s="1"/>
  <c r="K59" i="5"/>
  <c r="T59" i="5" s="1"/>
  <c r="O70" i="4"/>
  <c r="D70" i="5" s="1"/>
  <c r="N70" i="4"/>
  <c r="M70" i="4" s="1"/>
  <c r="T87" i="5"/>
  <c r="W87" i="5" s="1"/>
  <c r="V87" i="5" s="1"/>
  <c r="K87" i="5"/>
  <c r="H87" i="5"/>
  <c r="H104" i="5"/>
  <c r="K104" i="5"/>
  <c r="T104" i="5" s="1"/>
  <c r="K122" i="5"/>
  <c r="T122" i="5" s="1"/>
  <c r="H122" i="5"/>
  <c r="K123" i="5"/>
  <c r="T123" i="5" s="1"/>
  <c r="H123" i="5"/>
  <c r="O134" i="4"/>
  <c r="D134" i="5" s="1"/>
  <c r="N134" i="4"/>
  <c r="M134" i="4" s="1"/>
  <c r="K156" i="5"/>
  <c r="T156" i="5" s="1"/>
  <c r="H156" i="5"/>
  <c r="H157" i="5"/>
  <c r="K157" i="5" s="1"/>
  <c r="T157" i="5" s="1"/>
  <c r="H164" i="5"/>
  <c r="K166" i="5"/>
  <c r="T166" i="5" s="1"/>
  <c r="H166" i="5"/>
  <c r="K60" i="5"/>
  <c r="T60" i="5" s="1"/>
  <c r="H60" i="5"/>
  <c r="W60" i="5" s="1"/>
  <c r="V60" i="5" s="1"/>
  <c r="T68" i="5"/>
  <c r="K68" i="5"/>
  <c r="H68" i="5"/>
  <c r="H76" i="5"/>
  <c r="K76" i="5" s="1"/>
  <c r="T76" i="5" s="1"/>
  <c r="H84" i="5"/>
  <c r="K84" i="5"/>
  <c r="T84" i="5" s="1"/>
  <c r="H92" i="5"/>
  <c r="K92" i="5" s="1"/>
  <c r="T92" i="5" s="1"/>
  <c r="H100" i="5"/>
  <c r="W100" i="5" s="1"/>
  <c r="V100" i="5" s="1"/>
  <c r="K100" i="5"/>
  <c r="T100" i="5" s="1"/>
  <c r="H108" i="5"/>
  <c r="W108" i="5"/>
  <c r="V108" i="5" s="1"/>
  <c r="T108" i="5"/>
  <c r="K108" i="5"/>
  <c r="H116" i="5"/>
  <c r="H124" i="5"/>
  <c r="K132" i="5"/>
  <c r="T132" i="5" s="1"/>
  <c r="H132" i="5"/>
  <c r="K140" i="5"/>
  <c r="T140" i="5" s="1"/>
  <c r="H140" i="5"/>
  <c r="T148" i="5"/>
  <c r="K148" i="5"/>
  <c r="H148" i="5"/>
  <c r="H158" i="5"/>
  <c r="H160" i="5"/>
  <c r="H162" i="5"/>
  <c r="K162" i="5" s="1"/>
  <c r="T162" i="5" s="1"/>
  <c r="K61" i="5"/>
  <c r="T61" i="5" s="1"/>
  <c r="H61" i="5"/>
  <c r="K69" i="5"/>
  <c r="T69" i="5" s="1"/>
  <c r="H69" i="5"/>
  <c r="K77" i="5"/>
  <c r="T77" i="5" s="1"/>
  <c r="H77" i="5"/>
  <c r="W77" i="5" s="1"/>
  <c r="V77" i="5" s="1"/>
  <c r="H85" i="5"/>
  <c r="H93" i="5"/>
  <c r="K101" i="5"/>
  <c r="T101" i="5" s="1"/>
  <c r="H101" i="5"/>
  <c r="W101" i="5" s="1"/>
  <c r="V101" i="5" s="1"/>
  <c r="K109" i="5"/>
  <c r="T109" i="5" s="1"/>
  <c r="H109" i="5"/>
  <c r="H117" i="5"/>
  <c r="H125" i="5"/>
  <c r="K125" i="5"/>
  <c r="T125" i="5" s="1"/>
  <c r="T133" i="5"/>
  <c r="H133" i="5"/>
  <c r="W133" i="5"/>
  <c r="V133" i="5" s="1"/>
  <c r="K133" i="5"/>
  <c r="H141" i="5"/>
  <c r="K141" i="5" s="1"/>
  <c r="T141" i="5" s="1"/>
  <c r="H149" i="5"/>
  <c r="K149" i="5"/>
  <c r="T149" i="5" s="1"/>
  <c r="W68" i="5"/>
  <c r="V68" i="5" s="1"/>
  <c r="N63" i="4"/>
  <c r="M63" i="4" s="1"/>
  <c r="N71" i="4"/>
  <c r="M71" i="4" s="1"/>
  <c r="N79" i="4"/>
  <c r="M79" i="4" s="1"/>
  <c r="N87" i="4"/>
  <c r="M87" i="4" s="1"/>
  <c r="N95" i="4"/>
  <c r="M95" i="4" s="1"/>
  <c r="N103" i="4"/>
  <c r="M103" i="4" s="1"/>
  <c r="N111" i="4"/>
  <c r="M111" i="4" s="1"/>
  <c r="N119" i="4"/>
  <c r="M119" i="4" s="1"/>
  <c r="N127" i="4"/>
  <c r="M127" i="4" s="1"/>
  <c r="N135" i="4"/>
  <c r="M135" i="4" s="1"/>
  <c r="N143" i="4"/>
  <c r="M143" i="4" s="1"/>
  <c r="N151" i="4"/>
  <c r="M151" i="4" s="1"/>
  <c r="N48" i="4"/>
  <c r="M48" i="4" s="1"/>
  <c r="N56" i="4"/>
  <c r="M56" i="4" s="1"/>
  <c r="N64" i="4"/>
  <c r="M64" i="4" s="1"/>
  <c r="N72" i="4"/>
  <c r="M72" i="4" s="1"/>
  <c r="N80" i="4"/>
  <c r="M80" i="4" s="1"/>
  <c r="N88" i="4"/>
  <c r="M88" i="4" s="1"/>
  <c r="N96" i="4"/>
  <c r="M96" i="4" s="1"/>
  <c r="N104" i="4"/>
  <c r="M104" i="4" s="1"/>
  <c r="N112" i="4"/>
  <c r="M112" i="4" s="1"/>
  <c r="N120" i="4"/>
  <c r="M120" i="4" s="1"/>
  <c r="N128" i="4"/>
  <c r="M128" i="4" s="1"/>
  <c r="N136" i="4"/>
  <c r="M136" i="4" s="1"/>
  <c r="N144" i="4"/>
  <c r="M144" i="4" s="1"/>
  <c r="N152" i="4"/>
  <c r="M152" i="4" s="1"/>
  <c r="K33" i="5"/>
  <c r="T33" i="5" s="1"/>
  <c r="K41" i="5"/>
  <c r="T41" i="5" s="1"/>
  <c r="K49" i="5"/>
  <c r="T49" i="5" s="1"/>
  <c r="K65" i="5"/>
  <c r="T65" i="5" s="1"/>
  <c r="H65" i="5"/>
  <c r="W65" i="5" s="1"/>
  <c r="V65" i="5" s="1"/>
  <c r="K73" i="5"/>
  <c r="T73" i="5" s="1"/>
  <c r="H73" i="5"/>
  <c r="K81" i="5"/>
  <c r="T81" i="5" s="1"/>
  <c r="H89" i="5"/>
  <c r="K89" i="5" s="1"/>
  <c r="T89" i="5" s="1"/>
  <c r="H97" i="5"/>
  <c r="K97" i="5" s="1"/>
  <c r="T97" i="5" s="1"/>
  <c r="H105" i="5"/>
  <c r="K105" i="5" s="1"/>
  <c r="T105" i="5" s="1"/>
  <c r="H113" i="5"/>
  <c r="K113" i="5"/>
  <c r="T113" i="5" s="1"/>
  <c r="H121" i="5"/>
  <c r="K121" i="5" s="1"/>
  <c r="T121" i="5" s="1"/>
  <c r="H129" i="5"/>
  <c r="W129" i="5" s="1"/>
  <c r="V129" i="5" s="1"/>
  <c r="K129" i="5"/>
  <c r="T129" i="5" s="1"/>
  <c r="T137" i="5"/>
  <c r="H137" i="5"/>
  <c r="W137" i="5" s="1"/>
  <c r="V137" i="5" s="1"/>
  <c r="K137" i="5"/>
  <c r="T145" i="5"/>
  <c r="H145" i="5"/>
  <c r="W145" i="5"/>
  <c r="V145" i="5" s="1"/>
  <c r="K145" i="5"/>
  <c r="H153" i="5"/>
  <c r="K153" i="5" s="1"/>
  <c r="T153" i="5" s="1"/>
  <c r="H165" i="5"/>
  <c r="H167" i="5"/>
  <c r="K167" i="5" s="1"/>
  <c r="T167" i="5" s="1"/>
  <c r="H81" i="5"/>
  <c r="W81" i="5" s="1"/>
  <c r="V81" i="5" s="1"/>
  <c r="K159" i="5"/>
  <c r="T159" i="5" s="1"/>
  <c r="H159" i="5"/>
  <c r="W159" i="5" s="1"/>
  <c r="V159" i="5" s="1"/>
  <c r="H161" i="5"/>
  <c r="H163" i="5"/>
  <c r="K163" i="5" s="1"/>
  <c r="T163" i="5" s="1"/>
  <c r="N165" i="4"/>
  <c r="N167" i="4"/>
  <c r="M167" i="4" s="1"/>
  <c r="H168" i="5"/>
  <c r="H57" i="5"/>
  <c r="W73" i="5" l="1"/>
  <c r="V73" i="5" s="1"/>
  <c r="W162" i="5"/>
  <c r="V162" i="5" s="1"/>
  <c r="U162" i="5" s="1"/>
  <c r="U100" i="5"/>
  <c r="W58" i="5"/>
  <c r="V58" i="5" s="1"/>
  <c r="U58" i="5" s="1"/>
  <c r="W17" i="5"/>
  <c r="V17" i="5" s="1"/>
  <c r="U17" i="5" s="1"/>
  <c r="W135" i="5"/>
  <c r="V135" i="5" s="1"/>
  <c r="U135" i="5" s="1"/>
  <c r="W80" i="5"/>
  <c r="V80" i="5" s="1"/>
  <c r="U80" i="5" s="1"/>
  <c r="W13" i="5"/>
  <c r="V13" i="5" s="1"/>
  <c r="U13" i="5" s="1"/>
  <c r="U11" i="5"/>
  <c r="W96" i="5"/>
  <c r="V96" i="5" s="1"/>
  <c r="U96" i="5" s="1"/>
  <c r="W90" i="5"/>
  <c r="V90" i="5" s="1"/>
  <c r="U90" i="5" s="1"/>
  <c r="W63" i="5"/>
  <c r="V63" i="5" s="1"/>
  <c r="U63" i="5" s="1"/>
  <c r="W29" i="5"/>
  <c r="V29" i="5" s="1"/>
  <c r="U29" i="5" s="1"/>
  <c r="W28" i="5"/>
  <c r="V28" i="5" s="1"/>
  <c r="U28" i="5" s="1"/>
  <c r="W138" i="5"/>
  <c r="V138" i="5" s="1"/>
  <c r="U138" i="5" s="1"/>
  <c r="W95" i="5"/>
  <c r="V95" i="5" s="1"/>
  <c r="U95" i="5" s="1"/>
  <c r="W132" i="5"/>
  <c r="V132" i="5" s="1"/>
  <c r="U132" i="5" s="1"/>
  <c r="W146" i="5"/>
  <c r="V146" i="5" s="1"/>
  <c r="U146" i="5" s="1"/>
  <c r="W83" i="5"/>
  <c r="V83" i="5" s="1"/>
  <c r="U83" i="5" s="1"/>
  <c r="U159" i="5"/>
  <c r="W113" i="5"/>
  <c r="V113" i="5" s="1"/>
  <c r="U113" i="5" s="1"/>
  <c r="U60" i="5"/>
  <c r="U65" i="5"/>
  <c r="W149" i="5"/>
  <c r="V149" i="5" s="1"/>
  <c r="U149" i="5" s="1"/>
  <c r="U77" i="5"/>
  <c r="W84" i="5"/>
  <c r="V84" i="5" s="1"/>
  <c r="U84" i="5" s="1"/>
  <c r="W10" i="5"/>
  <c r="V10" i="5" s="1"/>
  <c r="U10" i="5" s="1"/>
  <c r="U36" i="5"/>
  <c r="W167" i="5"/>
  <c r="V167" i="5" s="1"/>
  <c r="U167" i="5" s="1"/>
  <c r="W49" i="5"/>
  <c r="V49" i="5" s="1"/>
  <c r="U49" i="5" s="1"/>
  <c r="W141" i="5"/>
  <c r="V141" i="5" s="1"/>
  <c r="U141" i="5" s="1"/>
  <c r="W166" i="5"/>
  <c r="V166" i="5" s="1"/>
  <c r="U166" i="5" s="1"/>
  <c r="W123" i="5"/>
  <c r="V123" i="5" s="1"/>
  <c r="U123" i="5" s="1"/>
  <c r="W35" i="5"/>
  <c r="V35" i="5" s="1"/>
  <c r="U35" i="5" s="1"/>
  <c r="W107" i="5"/>
  <c r="V107" i="5" s="1"/>
  <c r="U107" i="5" s="1"/>
  <c r="W45" i="5"/>
  <c r="V45" i="5" s="1"/>
  <c r="U45" i="5" s="1"/>
  <c r="U120" i="5"/>
  <c r="W131" i="5"/>
  <c r="V131" i="5" s="1"/>
  <c r="U131" i="5" s="1"/>
  <c r="W37" i="5"/>
  <c r="V37" i="5" s="1"/>
  <c r="U37" i="5" s="1"/>
  <c r="W97" i="5"/>
  <c r="V97" i="5" s="1"/>
  <c r="U97" i="5" s="1"/>
  <c r="W109" i="5"/>
  <c r="V109" i="5" s="1"/>
  <c r="U109" i="5" s="1"/>
  <c r="W69" i="5"/>
  <c r="V69" i="5" s="1"/>
  <c r="U69" i="5" s="1"/>
  <c r="W106" i="5"/>
  <c r="V106" i="5" s="1"/>
  <c r="U106" i="5" s="1"/>
  <c r="W18" i="5"/>
  <c r="V18" i="5" s="1"/>
  <c r="U18" i="5" s="1"/>
  <c r="W99" i="5"/>
  <c r="V99" i="5" s="1"/>
  <c r="U99" i="5" s="1"/>
  <c r="W127" i="5"/>
  <c r="V127" i="5" s="1"/>
  <c r="U127" i="5" s="1"/>
  <c r="W121" i="5"/>
  <c r="V121" i="5" s="1"/>
  <c r="U121" i="5" s="1"/>
  <c r="U73" i="5"/>
  <c r="W74" i="5"/>
  <c r="V74" i="5" s="1"/>
  <c r="U74" i="5" s="1"/>
  <c r="W41" i="5"/>
  <c r="V41" i="5" s="1"/>
  <c r="U41" i="5" s="1"/>
  <c r="W153" i="5"/>
  <c r="V153" i="5" s="1"/>
  <c r="U153" i="5" s="1"/>
  <c r="W157" i="5"/>
  <c r="V157" i="5" s="1"/>
  <c r="U157" i="5" s="1"/>
  <c r="W122" i="5"/>
  <c r="V122" i="5" s="1"/>
  <c r="U122" i="5" s="1"/>
  <c r="U59" i="5"/>
  <c r="W98" i="5"/>
  <c r="V98" i="5" s="1"/>
  <c r="U98" i="5" s="1"/>
  <c r="U30" i="5"/>
  <c r="W125" i="5"/>
  <c r="V125" i="5" s="1"/>
  <c r="U125" i="5" s="1"/>
  <c r="W76" i="5"/>
  <c r="V76" i="5" s="1"/>
  <c r="U76" i="5" s="1"/>
  <c r="W33" i="5"/>
  <c r="V33" i="5" s="1"/>
  <c r="U33" i="5" s="1"/>
  <c r="W163" i="5"/>
  <c r="V163" i="5" s="1"/>
  <c r="U163" i="5" s="1"/>
  <c r="U129" i="5"/>
  <c r="U81" i="5"/>
  <c r="U101" i="5"/>
  <c r="W61" i="5"/>
  <c r="V61" i="5" s="1"/>
  <c r="U61" i="5" s="1"/>
  <c r="W140" i="5"/>
  <c r="V140" i="5" s="1"/>
  <c r="U140" i="5" s="1"/>
  <c r="W156" i="5"/>
  <c r="V156" i="5" s="1"/>
  <c r="U156" i="5" s="1"/>
  <c r="W104" i="5"/>
  <c r="V104" i="5" s="1"/>
  <c r="U104" i="5" s="1"/>
  <c r="W71" i="5"/>
  <c r="V71" i="5" s="1"/>
  <c r="U71" i="5" s="1"/>
  <c r="W147" i="5"/>
  <c r="V147" i="5" s="1"/>
  <c r="U147" i="5" s="1"/>
  <c r="U14" i="5"/>
  <c r="U51" i="5"/>
  <c r="W72" i="5"/>
  <c r="V72" i="5" s="1"/>
  <c r="U72" i="5" s="1"/>
  <c r="W43" i="5"/>
  <c r="V43" i="5" s="1"/>
  <c r="U43" i="5" s="1"/>
  <c r="W64" i="5"/>
  <c r="V64" i="5" s="1"/>
  <c r="U64" i="5" s="1"/>
  <c r="H31" i="5"/>
  <c r="K31" i="5" s="1"/>
  <c r="T31" i="5" s="1"/>
  <c r="W103" i="5"/>
  <c r="V103" i="5" s="1"/>
  <c r="U103" i="5" s="1"/>
  <c r="W75" i="5"/>
  <c r="V75" i="5" s="1"/>
  <c r="U75" i="5" s="1"/>
  <c r="W56" i="5"/>
  <c r="V56" i="5" s="1"/>
  <c r="U56" i="5" s="1"/>
  <c r="W12" i="5"/>
  <c r="V12" i="5" s="1"/>
  <c r="U12" i="5" s="1"/>
  <c r="H20" i="5"/>
  <c r="K20" i="5"/>
  <c r="T20" i="5" s="1"/>
  <c r="C50" i="3"/>
  <c r="C57" i="3"/>
  <c r="U111" i="5"/>
  <c r="H78" i="5"/>
  <c r="T78" i="5"/>
  <c r="K78" i="5"/>
  <c r="U66" i="5"/>
  <c r="K158" i="5"/>
  <c r="T158" i="5" s="1"/>
  <c r="W158" i="5" s="1"/>
  <c r="V158" i="5" s="1"/>
  <c r="W143" i="5"/>
  <c r="V143" i="5" s="1"/>
  <c r="U143" i="5" s="1"/>
  <c r="A11" i="3"/>
  <c r="C58" i="3"/>
  <c r="C53" i="3"/>
  <c r="U139" i="5"/>
  <c r="K168" i="5"/>
  <c r="T168" i="5" s="1"/>
  <c r="K85" i="5"/>
  <c r="T85" i="5" s="1"/>
  <c r="K124" i="5"/>
  <c r="T124" i="5" s="1"/>
  <c r="K164" i="5"/>
  <c r="T164" i="5" s="1"/>
  <c r="K48" i="5"/>
  <c r="T48" i="5" s="1"/>
  <c r="K34" i="5"/>
  <c r="T34" i="5" s="1"/>
  <c r="H16" i="5"/>
  <c r="K16" i="5"/>
  <c r="T16" i="5" s="1"/>
  <c r="W155" i="5"/>
  <c r="V155" i="5" s="1"/>
  <c r="U155" i="5" s="1"/>
  <c r="W88" i="5"/>
  <c r="V88" i="5" s="1"/>
  <c r="U88" i="5" s="1"/>
  <c r="K52" i="5"/>
  <c r="T52" i="5" s="1"/>
  <c r="C59" i="3"/>
  <c r="H110" i="5"/>
  <c r="W110" i="5" s="1"/>
  <c r="V110" i="5" s="1"/>
  <c r="T110" i="5"/>
  <c r="K110" i="5"/>
  <c r="J59" i="3"/>
  <c r="K136" i="5"/>
  <c r="T136" i="5" s="1"/>
  <c r="W44" i="5"/>
  <c r="V44" i="5" s="1"/>
  <c r="U44" i="5" s="1"/>
  <c r="K42" i="5"/>
  <c r="T42" i="5" s="1"/>
  <c r="W42" i="5" s="1"/>
  <c r="V42" i="5" s="1"/>
  <c r="L58" i="3"/>
  <c r="O58" i="3" s="1"/>
  <c r="K128" i="5"/>
  <c r="T128" i="5" s="1"/>
  <c r="W128" i="5" s="1"/>
  <c r="V128" i="5" s="1"/>
  <c r="L53" i="3"/>
  <c r="O53" i="3" s="1"/>
  <c r="K19" i="5"/>
  <c r="T19" i="5" s="1"/>
  <c r="W19" i="5" s="1"/>
  <c r="V19" i="5" s="1"/>
  <c r="D6" i="3"/>
  <c r="G6" i="3" s="1"/>
  <c r="U137" i="5"/>
  <c r="C60" i="3"/>
  <c r="U145" i="5"/>
  <c r="W105" i="5"/>
  <c r="V105" i="5" s="1"/>
  <c r="U105" i="5" s="1"/>
  <c r="W89" i="5"/>
  <c r="V89" i="5" s="1"/>
  <c r="U89" i="5" s="1"/>
  <c r="K57" i="5"/>
  <c r="T57" i="5" s="1"/>
  <c r="W21" i="5"/>
  <c r="V21" i="5" s="1"/>
  <c r="U21" i="5" s="1"/>
  <c r="H23" i="5"/>
  <c r="K23" i="5" s="1"/>
  <c r="T23" i="5" s="1"/>
  <c r="C56" i="3"/>
  <c r="W144" i="5"/>
  <c r="V144" i="5" s="1"/>
  <c r="U144" i="5" s="1"/>
  <c r="H24" i="5"/>
  <c r="K24" i="5" s="1"/>
  <c r="T24" i="5" s="1"/>
  <c r="W27" i="5"/>
  <c r="V27" i="5" s="1"/>
  <c r="U27" i="5" s="1"/>
  <c r="I51" i="3"/>
  <c r="K150" i="5"/>
  <c r="T150" i="5" s="1"/>
  <c r="H150" i="5"/>
  <c r="W150" i="5" s="1"/>
  <c r="V150" i="5" s="1"/>
  <c r="H86" i="5"/>
  <c r="K86" i="5" s="1"/>
  <c r="T86" i="5" s="1"/>
  <c r="H142" i="5"/>
  <c r="K142" i="5" s="1"/>
  <c r="T142" i="5" s="1"/>
  <c r="W130" i="5"/>
  <c r="V130" i="5" s="1"/>
  <c r="U130" i="5" s="1"/>
  <c r="T15" i="5"/>
  <c r="K15" i="5"/>
  <c r="H15" i="5"/>
  <c r="J49" i="3"/>
  <c r="D11" i="3"/>
  <c r="I62" i="3"/>
  <c r="J51" i="3"/>
  <c r="C49" i="3"/>
  <c r="K160" i="5"/>
  <c r="T160" i="5" s="1"/>
  <c r="K93" i="5"/>
  <c r="T93" i="5" s="1"/>
  <c r="W93" i="5" s="1"/>
  <c r="V93" i="5" s="1"/>
  <c r="U108" i="5"/>
  <c r="W53" i="5"/>
  <c r="V53" i="5" s="1"/>
  <c r="U53" i="5" s="1"/>
  <c r="W114" i="5"/>
  <c r="V114" i="5" s="1"/>
  <c r="U114" i="5" s="1"/>
  <c r="H118" i="5"/>
  <c r="W22" i="5"/>
  <c r="V22" i="5" s="1"/>
  <c r="U22" i="5" s="1"/>
  <c r="W154" i="5"/>
  <c r="V154" i="5" s="1"/>
  <c r="U154" i="5" s="1"/>
  <c r="H54" i="5"/>
  <c r="K54" i="5" s="1"/>
  <c r="T54" i="5" s="1"/>
  <c r="J54" i="3"/>
  <c r="H102" i="5"/>
  <c r="K102" i="5" s="1"/>
  <c r="T102" i="5" s="1"/>
  <c r="J58" i="3"/>
  <c r="J50" i="3"/>
  <c r="W26" i="5"/>
  <c r="V26" i="5" s="1"/>
  <c r="U26" i="5" s="1"/>
  <c r="H94" i="5"/>
  <c r="K94" i="5" s="1"/>
  <c r="T94" i="5" s="1"/>
  <c r="J57" i="3"/>
  <c r="H47" i="5"/>
  <c r="C51" i="3"/>
  <c r="M38" i="4"/>
  <c r="J6" i="3" s="1"/>
  <c r="C52" i="3"/>
  <c r="C54" i="3"/>
  <c r="L54" i="3" s="1"/>
  <c r="O54" i="3" s="1"/>
  <c r="W79" i="5"/>
  <c r="V79" i="5" s="1"/>
  <c r="U79" i="5" s="1"/>
  <c r="U87" i="5"/>
  <c r="U25" i="5"/>
  <c r="C61" i="3"/>
  <c r="L61" i="3" s="1"/>
  <c r="O61" i="3" s="1"/>
  <c r="I64" i="3"/>
  <c r="L50" i="3"/>
  <c r="O50" i="3" s="1"/>
  <c r="U82" i="5"/>
  <c r="H39" i="5"/>
  <c r="J53" i="3"/>
  <c r="H40" i="5"/>
  <c r="K40" i="5" s="1"/>
  <c r="T40" i="5" s="1"/>
  <c r="K161" i="5"/>
  <c r="T161" i="5" s="1"/>
  <c r="K117" i="5"/>
  <c r="T117" i="5" s="1"/>
  <c r="W117" i="5" s="1"/>
  <c r="V117" i="5" s="1"/>
  <c r="U68" i="5"/>
  <c r="W148" i="5"/>
  <c r="V148" i="5" s="1"/>
  <c r="U148" i="5" s="1"/>
  <c r="K116" i="5"/>
  <c r="T116" i="5" s="1"/>
  <c r="W116" i="5" s="1"/>
  <c r="V116" i="5" s="1"/>
  <c r="W92" i="5"/>
  <c r="V92" i="5" s="1"/>
  <c r="U92" i="5" s="1"/>
  <c r="W152" i="5"/>
  <c r="V152" i="5" s="1"/>
  <c r="U152" i="5" s="1"/>
  <c r="H126" i="5"/>
  <c r="K126" i="5" s="1"/>
  <c r="T126" i="5" s="1"/>
  <c r="J60" i="3"/>
  <c r="W50" i="5"/>
  <c r="V50" i="5" s="1"/>
  <c r="U50" i="5" s="1"/>
  <c r="C63" i="3"/>
  <c r="W119" i="5"/>
  <c r="V119" i="5" s="1"/>
  <c r="U119" i="5" s="1"/>
  <c r="W91" i="5"/>
  <c r="V91" i="5" s="1"/>
  <c r="U91" i="5" s="1"/>
  <c r="K55" i="5"/>
  <c r="T55" i="5" s="1"/>
  <c r="H55" i="5"/>
  <c r="K9" i="5"/>
  <c r="T9" i="5" s="1"/>
  <c r="W9" i="5" s="1"/>
  <c r="V9" i="5" s="1"/>
  <c r="W38" i="5"/>
  <c r="V38" i="5" s="1"/>
  <c r="U38" i="5" s="1"/>
  <c r="H46" i="5"/>
  <c r="K46" i="5"/>
  <c r="T46" i="5" s="1"/>
  <c r="H32" i="5"/>
  <c r="K32" i="5" s="1"/>
  <c r="T32" i="5" s="1"/>
  <c r="I49" i="3"/>
  <c r="W151" i="5"/>
  <c r="V151" i="5" s="1"/>
  <c r="U151" i="5" s="1"/>
  <c r="K112" i="5"/>
  <c r="T112" i="5" s="1"/>
  <c r="W67" i="5"/>
  <c r="V67" i="5" s="1"/>
  <c r="U67" i="5" s="1"/>
  <c r="I52" i="3"/>
  <c r="K134" i="5"/>
  <c r="H134" i="5"/>
  <c r="W134" i="5" s="1"/>
  <c r="V134" i="5" s="1"/>
  <c r="T134" i="5"/>
  <c r="J61" i="3"/>
  <c r="K115" i="5"/>
  <c r="T115" i="5" s="1"/>
  <c r="K165" i="5"/>
  <c r="T165" i="5" s="1"/>
  <c r="M165" i="4"/>
  <c r="C64" i="3"/>
  <c r="U133" i="5"/>
  <c r="H70" i="5"/>
  <c r="K70" i="5"/>
  <c r="T70" i="5" s="1"/>
  <c r="J55" i="3"/>
  <c r="C62" i="3"/>
  <c r="L62" i="3" s="1"/>
  <c r="O62" i="3" s="1"/>
  <c r="L52" i="3"/>
  <c r="O52" i="3" s="1"/>
  <c r="I56" i="3"/>
  <c r="I55" i="3"/>
  <c r="C55" i="3"/>
  <c r="L51" i="3"/>
  <c r="O51" i="3" s="1"/>
  <c r="H62" i="5"/>
  <c r="K62" i="5" s="1"/>
  <c r="T62" i="5" s="1"/>
  <c r="W70" i="5" l="1"/>
  <c r="V70" i="5" s="1"/>
  <c r="U70" i="5" s="1"/>
  <c r="W102" i="5"/>
  <c r="V102" i="5" s="1"/>
  <c r="U102" i="5" s="1"/>
  <c r="K58" i="3" s="1"/>
  <c r="U150" i="5"/>
  <c r="K62" i="3" s="1"/>
  <c r="W126" i="5"/>
  <c r="V126" i="5" s="1"/>
  <c r="U126" i="5" s="1"/>
  <c r="W40" i="5"/>
  <c r="V40" i="5" s="1"/>
  <c r="U40" i="5" s="1"/>
  <c r="W94" i="5"/>
  <c r="V94" i="5" s="1"/>
  <c r="U94" i="5" s="1"/>
  <c r="W46" i="5"/>
  <c r="V46" i="5" s="1"/>
  <c r="U46" i="5" s="1"/>
  <c r="W142" i="5"/>
  <c r="V142" i="5" s="1"/>
  <c r="U142" i="5" s="1"/>
  <c r="W20" i="5"/>
  <c r="V20" i="5" s="1"/>
  <c r="U20" i="5" s="1"/>
  <c r="W118" i="5"/>
  <c r="V118" i="5" s="1"/>
  <c r="W55" i="5"/>
  <c r="V55" i="5" s="1"/>
  <c r="U55" i="5" s="1"/>
  <c r="W16" i="5"/>
  <c r="V16" i="5" s="1"/>
  <c r="U16" i="5" s="1"/>
  <c r="D55" i="3"/>
  <c r="P55" i="3"/>
  <c r="W62" i="5"/>
  <c r="V62" i="5" s="1"/>
  <c r="U62" i="5" s="1"/>
  <c r="W32" i="5"/>
  <c r="V32" i="5" s="1"/>
  <c r="U32" i="5" s="1"/>
  <c r="P49" i="3"/>
  <c r="D49" i="3"/>
  <c r="L49" i="3"/>
  <c r="O49" i="3" s="1"/>
  <c r="W86" i="5"/>
  <c r="V86" i="5" s="1"/>
  <c r="U86" i="5" s="1"/>
  <c r="W24" i="5"/>
  <c r="V24" i="5" s="1"/>
  <c r="U24" i="5" s="1"/>
  <c r="P58" i="3"/>
  <c r="D58" i="3"/>
  <c r="W112" i="5"/>
  <c r="V112" i="5" s="1"/>
  <c r="U112" i="5" s="1"/>
  <c r="D57" i="3"/>
  <c r="P57" i="3"/>
  <c r="L57" i="3"/>
  <c r="O57" i="3" s="1"/>
  <c r="K39" i="5"/>
  <c r="T39" i="5" s="1"/>
  <c r="W39" i="5" s="1"/>
  <c r="V39" i="5" s="1"/>
  <c r="L55" i="3"/>
  <c r="O55" i="3" s="1"/>
  <c r="U19" i="5"/>
  <c r="D50" i="3"/>
  <c r="P50" i="3"/>
  <c r="W165" i="5"/>
  <c r="V165" i="5" s="1"/>
  <c r="U165" i="5" s="1"/>
  <c r="D56" i="3"/>
  <c r="P56" i="3"/>
  <c r="L56" i="3"/>
  <c r="O56" i="3" s="1"/>
  <c r="U110" i="5"/>
  <c r="W52" i="5"/>
  <c r="V52" i="5" s="1"/>
  <c r="U52" i="5" s="1"/>
  <c r="P63" i="3"/>
  <c r="D63" i="3"/>
  <c r="K47" i="5"/>
  <c r="T47" i="5" s="1"/>
  <c r="U116" i="5"/>
  <c r="D52" i="3"/>
  <c r="P52" i="3"/>
  <c r="K118" i="5"/>
  <c r="T118" i="5" s="1"/>
  <c r="W23" i="5"/>
  <c r="V23" i="5" s="1"/>
  <c r="U23" i="5" s="1"/>
  <c r="U128" i="5"/>
  <c r="W31" i="5"/>
  <c r="V31" i="5" s="1"/>
  <c r="U31" i="5" s="1"/>
  <c r="K51" i="3" s="1"/>
  <c r="W57" i="5"/>
  <c r="V57" i="5" s="1"/>
  <c r="U57" i="5" s="1"/>
  <c r="U134" i="5"/>
  <c r="L63" i="3"/>
  <c r="O63" i="3" s="1"/>
  <c r="W78" i="5"/>
  <c r="V78" i="5" s="1"/>
  <c r="U78" i="5" s="1"/>
  <c r="W48" i="5"/>
  <c r="V48" i="5" s="1"/>
  <c r="U48" i="5" s="1"/>
  <c r="W115" i="5"/>
  <c r="V115" i="5" s="1"/>
  <c r="U115" i="5" s="1"/>
  <c r="W85" i="5"/>
  <c r="V85" i="5" s="1"/>
  <c r="U85" i="5" s="1"/>
  <c r="U9" i="5"/>
  <c r="W15" i="5"/>
  <c r="V15" i="5" s="1"/>
  <c r="U15" i="5" s="1"/>
  <c r="U117" i="5"/>
  <c r="P51" i="3"/>
  <c r="D51" i="3"/>
  <c r="W54" i="5"/>
  <c r="V54" i="5" s="1"/>
  <c r="U54" i="5" s="1"/>
  <c r="U93" i="5"/>
  <c r="K57" i="3" s="1"/>
  <c r="U42" i="5"/>
  <c r="W34" i="5"/>
  <c r="V34" i="5" s="1"/>
  <c r="U34" i="5" s="1"/>
  <c r="K52" i="3" s="1"/>
  <c r="W124" i="5"/>
  <c r="V124" i="5" s="1"/>
  <c r="U124" i="5" s="1"/>
  <c r="K60" i="3" s="1"/>
  <c r="P54" i="3"/>
  <c r="D54" i="3"/>
  <c r="P62" i="3"/>
  <c r="D62" i="3"/>
  <c r="P64" i="3"/>
  <c r="D64" i="3"/>
  <c r="L64" i="3"/>
  <c r="O64" i="3" s="1"/>
  <c r="D61" i="3"/>
  <c r="P61" i="3"/>
  <c r="D60" i="3"/>
  <c r="P60" i="3"/>
  <c r="L60" i="3"/>
  <c r="O60" i="3" s="1"/>
  <c r="P59" i="3"/>
  <c r="D59" i="3"/>
  <c r="L59" i="3"/>
  <c r="O59" i="3" s="1"/>
  <c r="D53" i="3"/>
  <c r="P53" i="3"/>
  <c r="U158" i="5"/>
  <c r="K63" i="3" s="1"/>
  <c r="W164" i="5"/>
  <c r="V164" i="5" s="1"/>
  <c r="U164" i="5" s="1"/>
  <c r="W160" i="5"/>
  <c r="V160" i="5" s="1"/>
  <c r="U160" i="5" s="1"/>
  <c r="W168" i="5"/>
  <c r="V168" i="5" s="1"/>
  <c r="U168" i="5" s="1"/>
  <c r="W136" i="5"/>
  <c r="V136" i="5" s="1"/>
  <c r="U136" i="5" s="1"/>
  <c r="W161" i="5"/>
  <c r="V161" i="5" s="1"/>
  <c r="U161" i="5" s="1"/>
  <c r="K56" i="3" l="1"/>
  <c r="K54" i="3"/>
  <c r="K50" i="3"/>
  <c r="K61" i="3"/>
  <c r="K55" i="3"/>
  <c r="K49" i="3"/>
  <c r="U39" i="5"/>
  <c r="K64" i="3"/>
  <c r="U118" i="5"/>
  <c r="K59" i="3" s="1"/>
  <c r="W47" i="5"/>
  <c r="V47" i="5" s="1"/>
  <c r="F44" i="3" s="1"/>
  <c r="F43" i="3" l="1"/>
  <c r="F40" i="3"/>
  <c r="F41" i="3"/>
  <c r="F42" i="3"/>
  <c r="U47" i="5"/>
  <c r="G11" i="3" s="1"/>
  <c r="K53" i="3" l="1"/>
</calcChain>
</file>

<file path=xl/sharedStrings.xml><?xml version="1.0" encoding="utf-8"?>
<sst xmlns="http://schemas.openxmlformats.org/spreadsheetml/2006/main" count="3501" uniqueCount="1924">
  <si>
    <t>ISO 45010:2026 | CHECKLIST AZIENDALE</t>
  </si>
  <si>
    <t>SALUTE MESTRUALE E MENOPAUSA NEL LAVORO  |  160 VERIFICHE · 16 AREE · 8 FOGLI</t>
  </si>
  <si>
    <t>AZIENDA
01  DEFINISCI IL PERIMETRO</t>
  </si>
  <si>
    <t>CHECKLIST
02  COMPILA LE VERIFICHE</t>
  </si>
  <si>
    <t>PIANO_AZIONI
03  GESTISCI LE AZIONI</t>
  </si>
  <si>
    <t>DASHBOARD
04  CONSULTA I KPI</t>
  </si>
  <si>
    <t>CATALOGO
CRITERI E AZIONI PER ESITO</t>
  </si>
  <si>
    <t>FONTI
FONTI E LIMITI D'USO</t>
  </si>
  <si>
    <t>Aprire i fogli dalle schede in basso: i riquadri sopra indicano il percorso di lavoro.</t>
  </si>
  <si>
    <t>FINALITÀ | Strumento operativo per il riesame interno delle pratiche aziendali, ispirato alla ISO 45010:2026 e alla logica dell'Allegato C. Domande e azioni sono una rielaborazione in italiano, non una traduzione ufficiale né una certificazione ISO.</t>
  </si>
  <si>
    <t>1  PRIMA DI INIZIARE</t>
  </si>
  <si>
    <t>Compilare AZIENDA: sede, mansioni, turni, popolazione inclusa, codice e data audit. Il file è vuoto di dati aziendali e parte con tutte le voci «Da verificare». Ogni riga riguarda una pratica organizzativa, non una valutazione sanitaria individuale. Usare una copia distinta per ciascun perimetro o ciclo di audit.</t>
  </si>
  <si>
    <t>2  COMPILARE LA CHECKLIST</t>
  </si>
  <si>
    <t>In CHECKLIST selezionare l'esito in F; inserire in G l'evidenza o la motivazione dell'esclusione, in H la data e in I il verificatore. J accoglie il rilievo organizzativo. Citare documenti, codici o percorsi con accesso controllato: non incollare diagnosi, terapie, sintomi o identità di chi chiede supporto. K propone l'azione; L segnala registrazioni da completare.</t>
  </si>
  <si>
    <t>3  LEGGERE I CINQUE ESITI</t>
  </si>
  <si>
    <t>Sì: pratica attuata nel perimetro, con riscontro. Parziale: pratica incompleta, da integrare. No: pratica pertinente non attuata. Non applicabile: esclusione motivata da contesto, attività o processo, da riesaminare ai cambiamenti. Da verificare: istruttoria ancora aperta. La mancanza di segnalazioni o di budget non dimostra la non applicabilità.</t>
  </si>
  <si>
    <t>4  PIANIFICARE E CHIUDERE LE AZIONI</t>
  </si>
  <si>
    <t>Nel PIANO_AZIONI filtrare D per «Miglioramento» o «Verifica». Compilare F (azione deliberata), I (responsabile), J (apertura) e M (stato). La priorità proposta è in H; G permette di sceglierne un'altra. L conferma o sostituisce la data proposta K. Inserire sottoattività nelle note S; il modello gestisce un'azione principale per ID.</t>
  </si>
  <si>
    <t>5  VALIDARE LA CHIUSURA</t>
  </si>
  <si>
    <t>Per ottenere «CHIUSA VALIDATA» impostare M = Chiusa e P = Efficace; completare azione, responsabile, apertura, scadenza, data ed evidenza di attuazione, data di verifica e validatore. Anche la verifica iniziale deve essere completa. Date future o incoerenti bloccano la validazione. «Attuata» non equivale a efficace; una chiusura senza prova resta «CHIUSURA DA VALIDARE».</t>
  </si>
  <si>
    <t>6  SCADENZE E PRIORITÀ</t>
  </si>
  <si>
    <t>Tempi indicativi iniziali: P1 0 giorni, P2 30, P3 60, P4 90. Decorrono dalla data di apertura oppure, se assente, dalla data audit. La scadenza confermata prevale. Il preavviso è 14 giorni. I parametri blu sono modificabili. Non sono termini ISO o legali: rischi urgenti richiedono l'immediata attivazione delle procedure competenti, senza attendere il piano.</t>
  </si>
  <si>
    <t>7  INTERPRETARE LA DASHBOARD</t>
  </si>
  <si>
    <t>Copertura: verifiche con esito conclusivo, evidenza/motivazione, data valida e verificatore, divise per il totale. Indice di attuazione: media di Sì = 100%, Parziale = 50% e No = 0% sulle sole verifiche complete e applicabili. N.A. complete escluse dall'indice ma incluse nella copertura. Il 50% è una convenzione modificabile del modello; nessuna ponderazione o soglia di conformità è prescritta dalla ISO.</t>
  </si>
  <si>
    <t>8  CONSERVARE LA BASELINE E IL SEGUITO</t>
  </si>
  <si>
    <t>Le chiusure del piano non trasformano automaticamente i No o Parziale iniziali in Sì. Conservare la baseline della campagna; per un nuovo riesame creare una nuova copia del file. I KPI riguardano l'intero perimetro anche quando si filtrano le tabelle. «Gap rilevati» e «gap aperti» possono differire perché le azioni possono essere già state validate.</t>
  </si>
  <si>
    <t>9  ESCLUSIONI E CAMPO DI APPLICAZIONE</t>
  </si>
  <si>
    <t>Le aree 10 e 16 trattano, rispettivamente, PMI e integrazione nel sistema di gestione. Possono richiedere esclusioni motivate nel contesto reale. La mancanza di una certificazione non equivale alla mancanza di un sistema. Le voci basate su allegati informativi sono dichiarate nel CATALOGO; non diventano requisiti autonomi obbligatori.</t>
  </si>
  <si>
    <t>10  USO TECNICO E QUALITÀ DEI DATI</t>
  </si>
  <si>
    <t>Celle blu = input; grigie = calcoli; riferimenti verde petrolio = fonte. Non rinominare fogli, ID o le voci dei menu; non cancellare righe. Filtrare e ordinare solo l'intera tabella: i collegamenti usano l'ID. Non inserire nuove righe senza estendere formule e riepiloghi. Le celle non sono protette da password: i colori non costituiscono una misura di sicurezza.</t>
  </si>
  <si>
    <t>11  RISERVATEZZA E DISTRIBUZIONE</t>
  </si>
  <si>
    <t>Conservare il file in un archivio aziendale ad accesso autorizzato. Il modello non cifra né gestisce autonomamente conservazione, autorizzazioni o basi del trattamento. Non usarlo come registro sanitario o passaporto individuale. L'eventuale passaporto degli adattamenti va gestito separatamente e con le tutele appropriate. Verificare ogni misura con le funzioni aziendali competenti.</t>
  </si>
  <si>
    <t>FORMATO | .xlsx senza macro e senza collegamenti di calcolo esterni. Formule standard, menu e grafici nativi. Il ricalcolo dipende dalle impostazioni del programma utilizzato: mantenere il calcolo automatico. La compatibilità effettiva con ogni versione di Excel o applicazione alternativa non è stata testata.</t>
  </si>
  <si>
    <t>ANAGRAFICA E PERIMETRO DI VALUTAZIONE</t>
  </si>
  <si>
    <t>Compilare il perimetro prima dell'audit. Non registrare nominativi di persone che richiedono supporto o informazioni cliniche.</t>
  </si>
  <si>
    <t>Indice: GUIDA</t>
  </si>
  <si>
    <t>Ragione sociale</t>
  </si>
  <si>
    <t>Sede / unità esaminata</t>
  </si>
  <si>
    <t>Settore / attività</t>
  </si>
  <si>
    <t>Perimetro: siti, turni e mansioni</t>
  </si>
  <si>
    <t>Gruppi inclusi / esclusioni</t>
  </si>
  <si>
    <t>Tipologia organizzazione</t>
  </si>
  <si>
    <t>Da definire</t>
  </si>
  <si>
    <t>Sistema di gestione SSL</t>
  </si>
  <si>
    <t>Codice audit / campagna</t>
  </si>
  <si>
    <t>Data audit / baseline</t>
  </si>
  <si>
    <t>Verificatore / team di audit</t>
  </si>
  <si>
    <t>Coordinatore del programma</t>
  </si>
  <si>
    <t>Responsabile approvazione</t>
  </si>
  <si>
    <t>Classificazione del file</t>
  </si>
  <si>
    <t>Uso interno - dati organizzativi</t>
  </si>
  <si>
    <t>Prossimo riesame previsto</t>
  </si>
  <si>
    <t>Data di riferimento scadenze</t>
  </si>
  <si>
    <t>Data manuale per snapshot</t>
  </si>
  <si>
    <t>Revisione modello</t>
  </si>
  <si>
    <t>1.0 | 07/09/2026</t>
  </si>
  <si>
    <t>NOTE DI PERIMETRO E CRITERI DI CAMPIONAMENTO</t>
  </si>
  <si>
    <t>Lasciare vuota la data manuale per usare OGGI. Per conservare uno snapshot compilare E21. L'area 10 (PMI) e l'area 16 (sistema di gestione) non sono escluse automaticamente: motivare ogni Non applicabile nella checklist.</t>
  </si>
  <si>
    <t>DASHBOARD | ATTUAZIONE E FOLLOW-UP</t>
  </si>
  <si>
    <t>VERIFICHE TOTALI</t>
  </si>
  <si>
    <t>ISTRUTTORIE COMPLETE</t>
  </si>
  <si>
    <t>COPERTURA VERIFICHE</t>
  </si>
  <si>
    <t>INDICE DI ATTUAZIONE</t>
  </si>
  <si>
    <t>GAP RILEVATI</t>
  </si>
  <si>
    <t>GAP ANCORA APERTI</t>
  </si>
  <si>
    <t>FOLLOW-UP SCADUTI</t>
  </si>
  <si>
    <t>ESITI DA COMPLETARE</t>
  </si>
  <si>
    <t>LETTURA DEI KPI | Copertura = verifiche complete / 160, incluse le esclusioni motivate. Indice = media dei punteggi delle sole verifiche complete e applicabili. «n.d.» = nessun denominatore. Il valore non è una certificazione né una misura del rischio.</t>
  </si>
  <si>
    <t>Esito dichiarato</t>
  </si>
  <si>
    <t>Numero</t>
  </si>
  <si>
    <t>CONTROLLO DEL FOLLOW-UP</t>
  </si>
  <si>
    <t>CONTROLLO DELLE ESCLUSIONI</t>
  </si>
  <si>
    <t>DATA DEL MONITORAGGIO</t>
  </si>
  <si>
    <t>Sì</t>
  </si>
  <si>
    <t>Chiusure validate</t>
  </si>
  <si>
    <t>N.A. validate</t>
  </si>
  <si>
    <t>Parziale</t>
  </si>
  <si>
    <t>Chiusure da validare</t>
  </si>
  <si>
    <t>N.A. da motivare / completare</t>
  </si>
  <si>
    <t>No</t>
  </si>
  <si>
    <t>Efficacia da riesaminare</t>
  </si>
  <si>
    <t>Un'esclusione incompleta non aumenta la copertura e non entra nei punteggi. Nessuna esclusione automatica per età, genere o assenza di segnalazioni.</t>
  </si>
  <si>
    <t>La data è dinamica, salvo snapshot impostato in AZIENDA!E21.</t>
  </si>
  <si>
    <t>Non applicabile</t>
  </si>
  <si>
    <t>Dati piano da correggere</t>
  </si>
  <si>
    <t>Da verificare / non valido</t>
  </si>
  <si>
    <t>Follow-up da pianificare</t>
  </si>
  <si>
    <t>LETTURA PER AREA | Le aree hanno numerosità differenti; non sono pesi di rischio.</t>
  </si>
  <si>
    <t>Area</t>
  </si>
  <si>
    <t>Voci</t>
  </si>
  <si>
    <t>Complete</t>
  </si>
  <si>
    <t>Copertura</t>
  </si>
  <si>
    <t>Parziali</t>
  </si>
  <si>
    <t>N.A. complete</t>
  </si>
  <si>
    <t>Indice</t>
  </si>
  <si>
    <t>Gap aperti</t>
  </si>
  <si>
    <t>Scaduti</t>
  </si>
  <si>
    <t>Da completare</t>
  </si>
  <si>
    <t>01 | Governance e perimetro</t>
  </si>
  <si>
    <t>01 · Governance</t>
  </si>
  <si>
    <t>02 | Servizi e spazi</t>
  </si>
  <si>
    <t>02 · Servizi e spazi</t>
  </si>
  <si>
    <t>03 | Condizioni ambientali</t>
  </si>
  <si>
    <t>03 · Ambienti</t>
  </si>
  <si>
    <t>04 | Indumenti e DPI</t>
  </si>
  <si>
    <t>04 · Indumenti e DPI</t>
  </si>
  <si>
    <t>05 | Politiche e procedure</t>
  </si>
  <si>
    <t>05 · Politiche</t>
  </si>
  <si>
    <t>06 | Cultura e supporto</t>
  </si>
  <si>
    <t>06 · Cultura e supporto</t>
  </si>
  <si>
    <t>07 | Progettazione del lavoro</t>
  </si>
  <si>
    <t>07 · Progettazione</t>
  </si>
  <si>
    <t>08 | Riservatezza e disclosure</t>
  </si>
  <si>
    <t>08 · Riservatezza</t>
  </si>
  <si>
    <t>09 | Inclusione e intersezioni</t>
  </si>
  <si>
    <t>09 · Inclusione</t>
  </si>
  <si>
    <t>10 | Soluzioni per PMI</t>
  </si>
  <si>
    <t>10 · PMI</t>
  </si>
  <si>
    <t>11 | Misurazione e riesame</t>
  </si>
  <si>
    <t>11 · Misurazione</t>
  </si>
  <si>
    <t>12 | Strumenti per i manager</t>
  </si>
  <si>
    <t>12 · Manager</t>
  </si>
  <si>
    <t>13 | Valutazione dei rischi</t>
  </si>
  <si>
    <t>13 · Rischi</t>
  </si>
  <si>
    <t>14 | Selezione e inserimento</t>
  </si>
  <si>
    <t>14 · Selezione</t>
  </si>
  <si>
    <t>15 | Formazione e comunicazione</t>
  </si>
  <si>
    <t>15 · Formazione</t>
  </si>
  <si>
    <t>16 | Integrazione nel sistema</t>
  </si>
  <si>
    <t>16 · Sistema di gestione</t>
  </si>
  <si>
    <t>Il piano mostra sia verifiche da completare sia miglioramenti. «Scaduti» conta le scadenze operative superate dei follow-up non validati, anche se sospesi o con dati da correggere. I KPI non cambiano quando si filtrano le tabelle: rappresentano l'intero perimetro.</t>
  </si>
  <si>
    <t>CHECKLIST | VERIFICA DELLE PRATICHE AZIENDALI</t>
  </si>
  <si>
    <t>Celle blu: compilazione. Nessun dato clinico. Ogni esito conclusivo richiede evidenza o motivazione, data e verificatore.</t>
  </si>
  <si>
    <t>Selezionare l'esito in F e compilare G:I. In K compare l'azione corrispondente; L segnala i dati mancanti.</t>
  </si>
  <si>
    <t>Conservare l'esito dell'audit come baseline. Gestire la chiusura nel PIANO_AZIONI; per un nuovo audit usare una nuova copia.</t>
  </si>
  <si>
    <t>La percentuale descrive l'attuazione sulle sole verifiche complete e applicabili; non certifica conformità, rischio o obblighi di legge.</t>
  </si>
  <si>
    <t>ID</t>
  </si>
  <si>
    <t>Area di verifica</t>
  </si>
  <si>
    <t>Riferimento ISO</t>
  </si>
  <si>
    <t>Verifica operativa</t>
  </si>
  <si>
    <t>Evidenze da esaminare</t>
  </si>
  <si>
    <t>Esito</t>
  </si>
  <si>
    <t>Evidenza / motivazione N.A.</t>
  </si>
  <si>
    <t>Data verifica</t>
  </si>
  <si>
    <t>Verificatore</t>
  </si>
  <si>
    <t>Rilievo / nota organizzativa</t>
  </si>
  <si>
    <t>Azione suggerita per l'esito</t>
  </si>
  <si>
    <t>Controllo registrazione</t>
  </si>
  <si>
    <t>Attuazione (modello)</t>
  </si>
  <si>
    <t>Validità istruttoria</t>
  </si>
  <si>
    <t>Tipo di seguito</t>
  </si>
  <si>
    <t>MM-001</t>
  </si>
  <si>
    <t>Da verificare</t>
  </si>
  <si>
    <t>MM-002</t>
  </si>
  <si>
    <t>MM-003</t>
  </si>
  <si>
    <t>MM-004</t>
  </si>
  <si>
    <t>MM-005</t>
  </si>
  <si>
    <t>MM-006</t>
  </si>
  <si>
    <t>MM-007</t>
  </si>
  <si>
    <t>MM-008</t>
  </si>
  <si>
    <t>MM-009</t>
  </si>
  <si>
    <t>MM-010</t>
  </si>
  <si>
    <t>MM-011</t>
  </si>
  <si>
    <t>MM-012</t>
  </si>
  <si>
    <t>MM-013</t>
  </si>
  <si>
    <t>MM-014</t>
  </si>
  <si>
    <t>MM-015</t>
  </si>
  <si>
    <t>MM-016</t>
  </si>
  <si>
    <t>MM-017</t>
  </si>
  <si>
    <t>MM-018</t>
  </si>
  <si>
    <t>MM-019</t>
  </si>
  <si>
    <t>MM-020</t>
  </si>
  <si>
    <t>MM-021</t>
  </si>
  <si>
    <t>MM-022</t>
  </si>
  <si>
    <t>MM-023</t>
  </si>
  <si>
    <t>MM-024</t>
  </si>
  <si>
    <t>MM-025</t>
  </si>
  <si>
    <t>MM-026</t>
  </si>
  <si>
    <t>MM-027</t>
  </si>
  <si>
    <t>MM-028</t>
  </si>
  <si>
    <t>MM-029</t>
  </si>
  <si>
    <t>MM-030</t>
  </si>
  <si>
    <t>MM-031</t>
  </si>
  <si>
    <t>MM-032</t>
  </si>
  <si>
    <t>MM-033</t>
  </si>
  <si>
    <t>MM-034</t>
  </si>
  <si>
    <t>MM-035</t>
  </si>
  <si>
    <t>MM-036</t>
  </si>
  <si>
    <t>MM-037</t>
  </si>
  <si>
    <t>MM-038</t>
  </si>
  <si>
    <t>MM-039</t>
  </si>
  <si>
    <t>MM-040</t>
  </si>
  <si>
    <t>MM-041</t>
  </si>
  <si>
    <t>MM-042</t>
  </si>
  <si>
    <t>MM-043</t>
  </si>
  <si>
    <t>MM-044</t>
  </si>
  <si>
    <t>MM-045</t>
  </si>
  <si>
    <t>MM-046</t>
  </si>
  <si>
    <t>MM-047</t>
  </si>
  <si>
    <t>MM-048</t>
  </si>
  <si>
    <t>MM-049</t>
  </si>
  <si>
    <t>MM-050</t>
  </si>
  <si>
    <t>MM-051</t>
  </si>
  <si>
    <t>MM-052</t>
  </si>
  <si>
    <t>MM-053</t>
  </si>
  <si>
    <t>MM-054</t>
  </si>
  <si>
    <t>MM-055</t>
  </si>
  <si>
    <t>MM-056</t>
  </si>
  <si>
    <t>MM-057</t>
  </si>
  <si>
    <t>MM-058</t>
  </si>
  <si>
    <t>MM-059</t>
  </si>
  <si>
    <t>MM-060</t>
  </si>
  <si>
    <t>MM-061</t>
  </si>
  <si>
    <t>MM-062</t>
  </si>
  <si>
    <t>MM-063</t>
  </si>
  <si>
    <t>MM-064</t>
  </si>
  <si>
    <t>MM-065</t>
  </si>
  <si>
    <t>MM-066</t>
  </si>
  <si>
    <t>MM-067</t>
  </si>
  <si>
    <t>MM-068</t>
  </si>
  <si>
    <t>MM-069</t>
  </si>
  <si>
    <t>MM-070</t>
  </si>
  <si>
    <t>MM-071</t>
  </si>
  <si>
    <t>MM-072</t>
  </si>
  <si>
    <t>MM-073</t>
  </si>
  <si>
    <t>MM-074</t>
  </si>
  <si>
    <t>MM-075</t>
  </si>
  <si>
    <t>MM-076</t>
  </si>
  <si>
    <t>MM-077</t>
  </si>
  <si>
    <t>MM-078</t>
  </si>
  <si>
    <t>MM-079</t>
  </si>
  <si>
    <t>MM-080</t>
  </si>
  <si>
    <t>MM-081</t>
  </si>
  <si>
    <t>MM-082</t>
  </si>
  <si>
    <t>MM-083</t>
  </si>
  <si>
    <t>MM-084</t>
  </si>
  <si>
    <t>MM-085</t>
  </si>
  <si>
    <t>MM-086</t>
  </si>
  <si>
    <t>MM-087</t>
  </si>
  <si>
    <t>MM-088</t>
  </si>
  <si>
    <t>MM-089</t>
  </si>
  <si>
    <t>MM-090</t>
  </si>
  <si>
    <t>MM-091</t>
  </si>
  <si>
    <t>MM-092</t>
  </si>
  <si>
    <t>MM-093</t>
  </si>
  <si>
    <t>MM-094</t>
  </si>
  <si>
    <t>MM-095</t>
  </si>
  <si>
    <t>MM-096</t>
  </si>
  <si>
    <t>MM-097</t>
  </si>
  <si>
    <t>MM-098</t>
  </si>
  <si>
    <t>MM-099</t>
  </si>
  <si>
    <t>MM-100</t>
  </si>
  <si>
    <t>MM-101</t>
  </si>
  <si>
    <t>MM-102</t>
  </si>
  <si>
    <t>MM-103</t>
  </si>
  <si>
    <t>MM-104</t>
  </si>
  <si>
    <t>MM-105</t>
  </si>
  <si>
    <t>MM-106</t>
  </si>
  <si>
    <t>MM-107</t>
  </si>
  <si>
    <t>MM-108</t>
  </si>
  <si>
    <t>MM-109</t>
  </si>
  <si>
    <t>MM-110</t>
  </si>
  <si>
    <t>MM-111</t>
  </si>
  <si>
    <t>MM-112</t>
  </si>
  <si>
    <t>MM-113</t>
  </si>
  <si>
    <t>MM-114</t>
  </si>
  <si>
    <t>MM-115</t>
  </si>
  <si>
    <t>MM-116</t>
  </si>
  <si>
    <t>MM-117</t>
  </si>
  <si>
    <t>MM-118</t>
  </si>
  <si>
    <t>MM-119</t>
  </si>
  <si>
    <t>MM-120</t>
  </si>
  <si>
    <t>MM-121</t>
  </si>
  <si>
    <t>MM-122</t>
  </si>
  <si>
    <t>MM-123</t>
  </si>
  <si>
    <t>MM-124</t>
  </si>
  <si>
    <t>MM-125</t>
  </si>
  <si>
    <t>MM-126</t>
  </si>
  <si>
    <t>MM-127</t>
  </si>
  <si>
    <t>MM-128</t>
  </si>
  <si>
    <t>MM-129</t>
  </si>
  <si>
    <t>MM-130</t>
  </si>
  <si>
    <t>MM-131</t>
  </si>
  <si>
    <t>MM-132</t>
  </si>
  <si>
    <t>MM-133</t>
  </si>
  <si>
    <t>MM-134</t>
  </si>
  <si>
    <t>MM-135</t>
  </si>
  <si>
    <t>MM-136</t>
  </si>
  <si>
    <t>MM-137</t>
  </si>
  <si>
    <t>MM-138</t>
  </si>
  <si>
    <t>MM-139</t>
  </si>
  <si>
    <t>MM-140</t>
  </si>
  <si>
    <t>MM-141</t>
  </si>
  <si>
    <t>MM-142</t>
  </si>
  <si>
    <t>MM-143</t>
  </si>
  <si>
    <t>MM-144</t>
  </si>
  <si>
    <t>MM-145</t>
  </si>
  <si>
    <t>MM-146</t>
  </si>
  <si>
    <t>MM-147</t>
  </si>
  <si>
    <t>MM-148</t>
  </si>
  <si>
    <t>MM-149</t>
  </si>
  <si>
    <t>MM-150</t>
  </si>
  <si>
    <t>MM-151</t>
  </si>
  <si>
    <t>MM-152</t>
  </si>
  <si>
    <t>MM-153</t>
  </si>
  <si>
    <t>MM-154</t>
  </si>
  <si>
    <t>MM-155</t>
  </si>
  <si>
    <t>MM-156</t>
  </si>
  <si>
    <t>MM-157</t>
  </si>
  <si>
    <t>MM-158</t>
  </si>
  <si>
    <t>MM-159</t>
  </si>
  <si>
    <t>MM-160</t>
  </si>
  <si>
    <t>PIANO AZIONI | RESPONSABILITÀ E SCADENZE</t>
  </si>
  <si>
    <t>Una riga di gestione per ogni ID. Filtrare D per Miglioramento o Verifica; compilare le celle blu. I collegamenti usano gli ID e non la posizione delle righe.</t>
  </si>
  <si>
    <t>Definire azione deliberata, responsabile, apertura e stato. La data confermata prevale sulla proposta. Le sottoattività si descrivono nelle note.</t>
  </si>
  <si>
    <t>La proposta decorre dall'apertura o dalla data dell'audit. Le priorità e i giorni sono regole del modello, modificabili; non sono termini ISO.</t>
  </si>
  <si>
    <t>Per CHIUSA VALIDATA: azione, responsabile, apertura, scadenza, data ed evidenza di attuazione, efficacia Efficace, data di verifica e validatore. La chiusura non cambia l'esito iniziale della checklist.</t>
  </si>
  <si>
    <t>Esito audit</t>
  </si>
  <si>
    <t>Azione suggerita</t>
  </si>
  <si>
    <t>Azione aziendale deliberata</t>
  </si>
  <si>
    <t>Priorità scelta</t>
  </si>
  <si>
    <t>Priorità applicata</t>
  </si>
  <si>
    <t>Responsabile dell'azione</t>
  </si>
  <si>
    <t>Data apertura</t>
  </si>
  <si>
    <t>Scadenza proposta</t>
  </si>
  <si>
    <t>Scadenza confermata</t>
  </si>
  <si>
    <t>Stato dichiarato</t>
  </si>
  <si>
    <t>Data attuazione</t>
  </si>
  <si>
    <t>Evidenza di attuazione</t>
  </si>
  <si>
    <t>Esito efficacia</t>
  </si>
  <si>
    <t>Data verifica efficacia</t>
  </si>
  <si>
    <t>Validatore efficacia</t>
  </si>
  <si>
    <t>Note / sottoattività</t>
  </si>
  <si>
    <t>Scadenza operativa</t>
  </si>
  <si>
    <t>Giorni residui</t>
  </si>
  <si>
    <t>Stato di controllo</t>
  </si>
  <si>
    <t>Controllo dati</t>
  </si>
  <si>
    <t>CATALOGO | CRITERI E AZIONI PER ESITO</t>
  </si>
  <si>
    <t>Rielaborazione operativa del documento allegato. Azioni, evidenze, criteri di chiusura e priorità sono proposte del modello, non testo ufficiale ISO.</t>
  </si>
  <si>
    <t>Il catalogo conserva tutti i cinque percorsi per esito. Usare il filtro per ID, area o riferimento. Non modificare gli ID: collegano checklist e piano azioni anche dopo un ordinamento.</t>
  </si>
  <si>
    <t>Natura della voce</t>
  </si>
  <si>
    <t>Intervento di riferimento</t>
  </si>
  <si>
    <t>Criterio di chiusura / mantenimento</t>
  </si>
  <si>
    <t>Priorità base proposta</t>
  </si>
  <si>
    <t>Funzione suggerita</t>
  </si>
  <si>
    <t>Azione se Sì</t>
  </si>
  <si>
    <t>Azione se Parziale</t>
  </si>
  <si>
    <t>Azione se No</t>
  </si>
  <si>
    <t>Azione se Non applicabile</t>
  </si>
  <si>
    <t>Azione se Da verificare</t>
  </si>
  <si>
    <t>Fonte principale</t>
  </si>
  <si>
    <t>URL catalogo ISO</t>
  </si>
  <si>
    <t>1; 5.1; Allegato F.2</t>
  </si>
  <si>
    <t>Raccomandazione rielaborata</t>
  </si>
  <si>
    <t>È definito il perimetro di sedi, attività e persone cui si applica il programma di supporto?</t>
  </si>
  <si>
    <t>Documento di perimetro; elenco sedi, turni e forme di lavoro; eventuali esclusioni motivate.</t>
  </si>
  <si>
    <t>Definire e approvare un perimetro che includa le diverse condizioni di lavoro effettivamente presenti.</t>
  </si>
  <si>
    <t>Perimetro approvato e comunicato, con esclusioni motivate e tracciate.</t>
  </si>
  <si>
    <t>P3 - Media</t>
  </si>
  <si>
    <t>Direzione / HR</t>
  </si>
  <si>
    <t>Mantenere la misura e verificarla nei riesami. Criterio: Perimetro approvato e comunicato, con esclusioni motivate e tracciate.</t>
  </si>
  <si>
    <t>Definire le parti mancanti e completare l'intervento: Definire e approvare un perimetro che includa le diverse condizioni di lavoro effettivamente presenti. Verificare: Perimetro approvato e comunicato, con esclusioni motivate e tracciate.</t>
  </si>
  <si>
    <t>Attivare e pianificare l'intervento: Definire e approvare un perimetro che includa le diverse condizioni di lavoro effettivamente presenti. Criterio di chiusura: Perimetro approvato e comunicato, con esclusioni motivate e tracciate.</t>
  </si>
  <si>
    <t>Motivare l'esclusione in rapporto a mansione, sito o processo; registrare data e verificatore. Riesaminare se cambia il perimetro. L'assenza di segnalazioni o di risorse non basta a escludere la voce.</t>
  </si>
  <si>
    <t>Eseguire la verifica senza dedurre condizioni personali. Esaminare: Documento di perimetro; elenco sedi, turni e forme di lavoro; eventuali esclusioni motivate. Poi registrare esito, evidenza, data e verificatore.</t>
  </si>
  <si>
    <t>ISO_45010_2026(en).epub</t>
  </si>
  <si>
    <t>https://www.iso.org/standard/64365.html</t>
  </si>
  <si>
    <t>4; 5.1</t>
  </si>
  <si>
    <t>Il riesame iniziale considera il rapporto reciproco tra condizioni di lavoro ed esigenze mestruali e menopausali, senza presumere limitazioni?</t>
  </si>
  <si>
    <t>Analisi iniziale; consultazione; descrizioni delle mansioni e barriere segnalate in forma non identificante.</t>
  </si>
  <si>
    <t>Analizzare barriere e supporti già presenti per mansione e contesto, evitando stereotipi su età e capacità lavorativa.</t>
  </si>
  <si>
    <t>Analisi documentata delle condizioni di lavoro e delle risorse già disponibili.</t>
  </si>
  <si>
    <t>HR / Salute e sicurezza</t>
  </si>
  <si>
    <t>Mantenere la misura e verificarla nei riesami. Criterio: Analisi documentata delle condizioni di lavoro e delle risorse già disponibili.</t>
  </si>
  <si>
    <t>Definire le parti mancanti e completare l'intervento: Analizzare barriere e supporti già presenti per mansione e contesto, evitando stereotipi su età e capacità lavorativa. Verificare: Analisi documentata delle condizioni di lavoro e delle risorse già disponibili.</t>
  </si>
  <si>
    <t>Attivare e pianificare l'intervento: Analizzare barriere e supporti già presenti per mansione e contesto, evitando stereotipi su età e capacità lavorativa. Criterio di chiusura: Analisi documentata delle condizioni di lavoro e delle risorse già disponibili.</t>
  </si>
  <si>
    <t>Eseguire la verifica senza dedurre condizioni personali. Esaminare: Analisi iniziale; consultazione; descrizioni delle mansioni e barriere segnalate in forma non identificante. Poi registrare esito, evidenza, data e verificatore.</t>
  </si>
  <si>
    <t>5.1; 5.3.1</t>
  </si>
  <si>
    <t>Le iniziative sono integrate nei processi ordinari di salute, sicurezza, benessere e gestione del personale?</t>
  </si>
  <si>
    <t>Mappa dei processi; rinvii tra policy; procedure operative e responsabilità.</t>
  </si>
  <si>
    <t>Collegare il programma ai processi esistenti, eliminando sovrapposizioni e indicazioni contraddittorie.</t>
  </si>
  <si>
    <t>Rinvii tra documenti coerenti e responsabilità di attuazione riconoscibili.</t>
  </si>
  <si>
    <t>Mantenere la misura e verificarla nei riesami. Criterio: Rinvii tra documenti coerenti e responsabilità di attuazione riconoscibili.</t>
  </si>
  <si>
    <t>Definire le parti mancanti e completare l'intervento: Collegare il programma ai processi esistenti, eliminando sovrapposizioni e indicazioni contraddittorie. Verificare: Rinvii tra documenti coerenti e responsabilità di attuazione riconoscibili.</t>
  </si>
  <si>
    <t>Attivare e pianificare l'intervento: Collegare il programma ai processi esistenti, eliminando sovrapposizioni e indicazioni contraddittorie. Criterio di chiusura: Rinvii tra documenti coerenti e responsabilità di attuazione riconoscibili.</t>
  </si>
  <si>
    <t>Eseguire la verifica senza dedurre condizioni personali. Esaminare: Mappa dei processi; rinvii tra policy; procedure operative e responsabilità. Poi registrare esito, evidenza, data e verificatore.</t>
  </si>
  <si>
    <t>5.4.2.3 a); Allegato F.2</t>
  </si>
  <si>
    <t>Sono assegnate responsabilità di direzione, coordinamento e attuazione delle misure?</t>
  </si>
  <si>
    <t>Incarichi; organigramma; responsabilità dei manager; referente di direzione.</t>
  </si>
  <si>
    <t>Formalizzare chi coordina, autorizza le misure, assegna risorse e verifica i risultati.</t>
  </si>
  <si>
    <t>Responsabilità comunicate e accettate dalle funzioni interessate.</t>
  </si>
  <si>
    <t>P2 - Alta</t>
  </si>
  <si>
    <t>Direzione</t>
  </si>
  <si>
    <t>Mantenere la misura e verificarla nei riesami. Criterio: Responsabilità comunicate e accettate dalle funzioni interessate.</t>
  </si>
  <si>
    <t>Definire le parti mancanti e completare l'intervento: Formalizzare chi coordina, autorizza le misure, assegna risorse e verifica i risultati. Verificare: Responsabilità comunicate e accettate dalle funzioni interessate.</t>
  </si>
  <si>
    <t>Attivare e pianificare l'intervento: Formalizzare chi coordina, autorizza le misure, assegna risorse e verifica i risultati. Criterio di chiusura: Responsabilità comunicate e accettate dalle funzioni interessate.</t>
  </si>
  <si>
    <t>Eseguire la verifica senza dedurre condizioni personali. Esaminare: Incarichi; organigramma; responsabilità dei manager; referente di direzione. Poi registrare esito, evidenza, data e verificatore.</t>
  </si>
  <si>
    <t>5.3.2.1 a); 5.3.2.3 d)</t>
  </si>
  <si>
    <t>La consultazione coinvolge lavoratori di ruoli e contesti diversi e, ove presenti, rappresentanti dei lavoratori e della sicurezza?</t>
  </si>
  <si>
    <t>Piano di consultazione; inviti inclusivi; verbali senza dettagli sanitari individuali.</t>
  </si>
  <si>
    <t>Integrare nella consultazione le categorie e le rappresentanze non ancora coinvolte, con canali riservati.</t>
  </si>
  <si>
    <t>Copertura delle principali componenti del perimetro e tracciabilità delle proposte.</t>
  </si>
  <si>
    <t>HR / Rappresentanti</t>
  </si>
  <si>
    <t>Mantenere la misura e verificarla nei riesami. Criterio: Copertura delle principali componenti del perimetro e tracciabilità delle proposte.</t>
  </si>
  <si>
    <t>Definire le parti mancanti e completare l'intervento: Integrare nella consultazione le categorie e le rappresentanze non ancora coinvolte, con canali riservati. Verificare: Copertura delle principali componenti del perimetro e tracciabilità delle proposte.</t>
  </si>
  <si>
    <t>Attivare e pianificare l'intervento: Integrare nella consultazione le categorie e le rappresentanze non ancora coinvolte, con canali riservati. Criterio di chiusura: Copertura delle principali componenti del perimetro e tracciabilità delle proposte.</t>
  </si>
  <si>
    <t>Eseguire la verifica senza dedurre condizioni personali. Esaminare: Piano di consultazione; inviti inclusivi; verbali senza dettagli sanitari individuali. Poi registrare esito, evidenza, data e verificatore.</t>
  </si>
  <si>
    <t>5.1; Allegato C</t>
  </si>
  <si>
    <t>Gli adattamenti sono accessibili senza imporre la dichiarazione della condizione oltre quanto necessario a organizzare il supporto?</t>
  </si>
  <si>
    <t>Procedura di richiesta; moduli; istruzioni ai responsabili; prova del percorso di accesso.</t>
  </si>
  <si>
    <t>Semplificare le richieste concentrandole sul bisogno lavorativo, senza imporre dettagli sanitari non necessari.</t>
  </si>
  <si>
    <t>Percorso utilizzabile in modo riservato e senza raccolte eccedenti lo scopo.</t>
  </si>
  <si>
    <t>HR / Referente privacy</t>
  </si>
  <si>
    <t>Mantenere la misura e verificarla nei riesami. Criterio: Percorso utilizzabile in modo riservato e senza raccolte eccedenti lo scopo.</t>
  </si>
  <si>
    <t>Definire le parti mancanti e completare l'intervento: Semplificare le richieste concentrandole sul bisogno lavorativo, senza imporre dettagli sanitari non necessari. Verificare: Percorso utilizzabile in modo riservato e senza raccolte eccedenti lo scopo.</t>
  </si>
  <si>
    <t>Attivare e pianificare l'intervento: Semplificare le richieste concentrandole sul bisogno lavorativo, senza imporre dettagli sanitari non necessari. Criterio di chiusura: Percorso utilizzabile in modo riservato e senza raccolte eccedenti lo scopo.</t>
  </si>
  <si>
    <t>Eseguire la verifica senza dedurre condizioni personali. Esaminare: Procedura di richiesta; moduli; istruzioni ai responsabili; prova del percorso di accesso. Poi registrare esito, evidenza, data e verificatore.</t>
  </si>
  <si>
    <t>1; 4; B.1.1</t>
  </si>
  <si>
    <t>Sono distinti il supporto organizzativo e l'assistenza clinica, con invio alle fonti qualificate quando pertinente?</t>
  </si>
  <si>
    <t>Materiale formativo; procedure di invio; istruzioni su limiti del ruolo di manager e HR.</t>
  </si>
  <si>
    <t>Chiarire che manager e HR non diagnosticano né suggeriscono trattamenti e indicare i canali professionali pertinenti.</t>
  </si>
  <si>
    <t>Limiti del ruolo espliciti e riferimenti di supporto qualificato disponibili.</t>
  </si>
  <si>
    <t>Mantenere la misura e verificarla nei riesami. Criterio: Limiti del ruolo espliciti e riferimenti di supporto qualificato disponibili.</t>
  </si>
  <si>
    <t>Definire le parti mancanti e completare l'intervento: Chiarire che manager e HR non diagnosticano né suggeriscono trattamenti e indicare i canali professionali pertinenti. Verificare: Limiti del ruolo espliciti e riferimenti di supporto qualificato disponibili.</t>
  </si>
  <si>
    <t>Attivare e pianificare l'intervento: Chiarire che manager e HR non diagnosticano né suggeriscono trattamenti e indicare i canali professionali pertinenti. Criterio di chiusura: Limiti del ruolo espliciti e riferimenti di supporto qualificato disponibili.</t>
  </si>
  <si>
    <t>Eseguire la verifica senza dedurre condizioni personali. Esaminare: Materiale formativo; procedure di invio; istruzioni su limiti del ruolo di manager e HR. Poi registrare esito, evidenza, data e verificatore.</t>
  </si>
  <si>
    <t>Allegato F.2</t>
  </si>
  <si>
    <t>L'eventuale carta aziendale riporta scopo, responsabile, consultazione, date, documenti collegati e revisioni?</t>
  </si>
  <si>
    <t>Carta aziendale o documento equivalente; approvazione; cronologia delle revisioni.</t>
  </si>
  <si>
    <t>Completare la carta o il documento equivalente con metadati, impegni e collegamenti alle procedure attuative.</t>
  </si>
  <si>
    <t>Documento approvato, aggiornato e coerente con il perimetro effettivo.</t>
  </si>
  <si>
    <t>Mantenere la misura e verificarla nei riesami. Criterio: Documento approvato, aggiornato e coerente con il perimetro effettivo.</t>
  </si>
  <si>
    <t>Definire le parti mancanti e completare l'intervento: Completare la carta o il documento equivalente con metadati, impegni e collegamenti alle procedure attuative. Verificare: Documento approvato, aggiornato e coerente con il perimetro effettivo.</t>
  </si>
  <si>
    <t>Attivare e pianificare l'intervento: Completare la carta o il documento equivalente con metadati, impegni e collegamenti alle procedure attuative. Criterio di chiusura: Documento approvato, aggiornato e coerente con il perimetro effettivo.</t>
  </si>
  <si>
    <t>Eseguire la verifica senza dedurre condizioni personali. Esaminare: Carta aziendale o documento equivalente; approvazione; cronologia delle revisioni. Poi registrare esito, evidenza, data e verificatore.</t>
  </si>
  <si>
    <t>5.2.2.1 a)</t>
  </si>
  <si>
    <t>È assicurato l'accesso non ostacolato a servizi igienici e lavaggio privati e puliti?</t>
  </si>
  <si>
    <t>Sopralluoghi; orari di accesso; modalità di sostituzione; segnalazioni e registri di pulizia.</t>
  </si>
  <si>
    <t>Rimuovere gli ostacoli organizzativi o fisici all'accesso e ripristinare condizioni di pulizia e privacy.</t>
  </si>
  <si>
    <t>Accesso verificato durante le attività e condizioni igieniche adeguate.</t>
  </si>
  <si>
    <t>Servizi generali / Preposti</t>
  </si>
  <si>
    <t>Mantenere la misura e verificarla nei riesami. Criterio: Accesso verificato durante le attività e condizioni igieniche adeguate.</t>
  </si>
  <si>
    <t>Definire le parti mancanti e completare l'intervento: Rimuovere gli ostacoli organizzativi o fisici all'accesso e ripristinare condizioni di pulizia e privacy. Verificare: Accesso verificato durante le attività e condizioni igieniche adeguate.</t>
  </si>
  <si>
    <t>Attivare e pianificare l'intervento: Rimuovere gli ostacoli organizzativi o fisici all'accesso e ripristinare condizioni di pulizia e privacy. Criterio di chiusura: Accesso verificato durante le attività e condizioni igieniche adeguate.</t>
  </si>
  <si>
    <t>Eseguire la verifica senza dedurre condizioni personali. Esaminare: Sopralluoghi; orari di accesso; modalità di sostituzione; segnalazioni e registri di pulizia. Poi registrare esito, evidenza, data e verificatore.</t>
  </si>
  <si>
    <t>5.2.2.1 a); 5.2.2.2 h)</t>
  </si>
  <si>
    <t>L'accesso ai servizi è verificato anche per turnisti, personale mobile, remoto e sedi con dotazioni limitate?</t>
  </si>
  <si>
    <t>Verifica per turno e sito; accordi per strutture esterne; organizzazione dei percorsi.</t>
  </si>
  <si>
    <t>Predisporre soluzioni effettivamente accessibili per ciascun contesto, non limitandosi alla sede principale.</t>
  </si>
  <si>
    <t>Copertura documentata dei contesti inclusi nel perimetro.</t>
  </si>
  <si>
    <t>Operations / Servizi generali</t>
  </si>
  <si>
    <t>Mantenere la misura e verificarla nei riesami. Criterio: Copertura documentata dei contesti inclusi nel perimetro.</t>
  </si>
  <si>
    <t>Definire le parti mancanti e completare l'intervento: Predisporre soluzioni effettivamente accessibili per ciascun contesto, non limitandosi alla sede principale. Verificare: Copertura documentata dei contesti inclusi nel perimetro.</t>
  </si>
  <si>
    <t>Attivare e pianificare l'intervento: Predisporre soluzioni effettivamente accessibili per ciascun contesto, non limitandosi alla sede principale. Criterio di chiusura: Copertura documentata dei contesti inclusi nel perimetro.</t>
  </si>
  <si>
    <t>Eseguire la verifica senza dedurre condizioni personali. Esaminare: Verifica per turno e sito; accordi per strutture esterne; organizzazione dei percorsi. Poi registrare esito, evidenza, data e verificatore.</t>
  </si>
  <si>
    <t>È valutata, ove possibile, la presenza di lavabo, ripiano, sapone e asciugatura all'interno del servizio, accessibili anche da seduti?</t>
  </si>
  <si>
    <t>Layout; verifica di raggiungibilità; progetto o valutazione di fattibilità.</t>
  </si>
  <si>
    <t>Valutare e realizzare le migliorie praticabili per facilitare la gestione riservata dei prodotti mestruali.</t>
  </si>
  <si>
    <t>Dotazioni verificate o alternativa motivata in relazione ai vincoli del sito.</t>
  </si>
  <si>
    <t>Servizi generali</t>
  </si>
  <si>
    <t>Mantenere la misura e verificarla nei riesami. Criterio: Dotazioni verificate o alternativa motivata in relazione ai vincoli del sito.</t>
  </si>
  <si>
    <t>Definire le parti mancanti e completare l'intervento: Valutare e realizzare le migliorie praticabili per facilitare la gestione riservata dei prodotti mestruali. Verificare: Dotazioni verificate o alternativa motivata in relazione ai vincoli del sito.</t>
  </si>
  <si>
    <t>Attivare e pianificare l'intervento: Valutare e realizzare le migliorie praticabili per facilitare la gestione riservata dei prodotti mestruali. Criterio di chiusura: Dotazioni verificate o alternativa motivata in relazione ai vincoli del sito.</t>
  </si>
  <si>
    <t>Eseguire la verifica senza dedurre condizioni personali. Esaminare: Layout; verifica di raggiungibilità; progetto o valutazione di fattibilità. Poi registrare esito, evidenza, data e verificatore.</t>
  </si>
  <si>
    <t>5.2.2.1 b)</t>
  </si>
  <si>
    <t>Nelle attività sedentarie sono disponibili sedute ergonomiche e opportunità di alzarsi, muoversi o distendersi?</t>
  </si>
  <si>
    <t>Postazioni; regolazioni; organizzazione delle pause e variabilità posturale.</t>
  </si>
  <si>
    <t>Adeguare le sedute e organizzare opportunità di movimento compatibili con la mansione.</t>
  </si>
  <si>
    <t>Postazioni utilizzabili e possibilità di variazione posturale riscontrata.</t>
  </si>
  <si>
    <t>Salute e sicurezza / Preposti</t>
  </si>
  <si>
    <t>Mantenere la misura e verificarla nei riesami. Criterio: Postazioni utilizzabili e possibilità di variazione posturale riscontrata.</t>
  </si>
  <si>
    <t>Definire le parti mancanti e completare l'intervento: Adeguare le sedute e organizzare opportunità di movimento compatibili con la mansione. Verificare: Postazioni utilizzabili e possibilità di variazione posturale riscontrata.</t>
  </si>
  <si>
    <t>Attivare e pianificare l'intervento: Adeguare le sedute e organizzare opportunità di movimento compatibili con la mansione. Criterio di chiusura: Postazioni utilizzabili e possibilità di variazione posturale riscontrata.</t>
  </si>
  <si>
    <t>Eseguire la verifica senza dedurre condizioni personali. Esaminare: Postazioni; regolazioni; organizzazione delle pause e variabilità posturale. Poi registrare esito, evidenza, data e verificatore.</t>
  </si>
  <si>
    <t>5.2.2.1 c)</t>
  </si>
  <si>
    <t>Negli spazi con postazioni non assegnate sono disponibili informazioni utili alla scelta della postazione?</t>
  </si>
  <si>
    <t>Planimetria con luce, finestre, servizi, ambienti tranquilli e zone più calde o fresche.</t>
  </si>
  <si>
    <t>Integrare la mappa delle postazioni con le caratteristiche ambientali e di accessibilità rilevanti.</t>
  </si>
  <si>
    <t>Informazioni aggiornate, accessibili e rispondenti alla situazione reale.</t>
  </si>
  <si>
    <t>P4 - Bassa</t>
  </si>
  <si>
    <t>Servizi generali / HR</t>
  </si>
  <si>
    <t>Mantenere la misura e verificarla nei riesami. Criterio: Informazioni aggiornate, accessibili e rispondenti alla situazione reale.</t>
  </si>
  <si>
    <t>Definire le parti mancanti e completare l'intervento: Integrare la mappa delle postazioni con le caratteristiche ambientali e di accessibilità rilevanti. Verificare: Informazioni aggiornate, accessibili e rispondenti alla situazione reale.</t>
  </si>
  <si>
    <t>Attivare e pianificare l'intervento: Integrare la mappa delle postazioni con le caratteristiche ambientali e di accessibilità rilevanti. Criterio di chiusura: Informazioni aggiornate, accessibili e rispondenti alla situazione reale.</t>
  </si>
  <si>
    <t>Eseguire la verifica senza dedurre condizioni personali. Esaminare: Planimetria con luce, finestre, servizi, ambienti tranquilli e zone più calde o fresche. Poi registrare esito, evidenza, data e verificatore.</t>
  </si>
  <si>
    <t>5.2.2.1 d)</t>
  </si>
  <si>
    <t>Nella scelta degli arredi sono valutati traspirabilità, comfort termico e facilità di pulizia?</t>
  </si>
  <si>
    <t>Specifiche di acquisto; confronto dei materiali; feedback di utilizzo.</t>
  </si>
  <si>
    <t>Integrare questi criteri nelle sostituzioni e negli acquisti, verificandone la compatibilità con il lavoro.</t>
  </si>
  <si>
    <t>Criteri presenti nelle scelte di arredo e verifica di idoneità svolta.</t>
  </si>
  <si>
    <t>Acquisti / Servizi generali</t>
  </si>
  <si>
    <t>Mantenere la misura e verificarla nei riesami. Criterio: Criteri presenti nelle scelte di arredo e verifica di idoneità svolta.</t>
  </si>
  <si>
    <t>Definire le parti mancanti e completare l'intervento: Integrare questi criteri nelle sostituzioni e negli acquisti, verificandone la compatibilità con il lavoro. Verificare: Criteri presenti nelle scelte di arredo e verifica di idoneità svolta.</t>
  </si>
  <si>
    <t>Attivare e pianificare l'intervento: Integrare questi criteri nelle sostituzioni e negli acquisti, verificandone la compatibilità con il lavoro. Criterio di chiusura: Criteri presenti nelle scelte di arredo e verifica di idoneità svolta.</t>
  </si>
  <si>
    <t>Eseguire la verifica senza dedurre condizioni personali. Esaminare: Specifiche di acquisto; confronto dei materiali; feedback di utilizzo. Poi registrare esito, evidenza, data e verificatore.</t>
  </si>
  <si>
    <t>5.2.2.1 e)</t>
  </si>
  <si>
    <t>Sono disponibili spazi per brevi periodi di recupero, seduta, privacy o tranquillità?</t>
  </si>
  <si>
    <t>Sopralluogo; regole di accesso; comunicazione degli spazi utilizzabili.</t>
  </si>
  <si>
    <t>Identificare e rendere disponibili spazi di recupero utilizzabili durante l'orario di lavoro.</t>
  </si>
  <si>
    <t>Spazi fruibili, segnalati e compatibili con le esigenze operative.</t>
  </si>
  <si>
    <t>Mantenere la misura e verificarla nei riesami. Criterio: Spazi fruibili, segnalati e compatibili con le esigenze operative.</t>
  </si>
  <si>
    <t>Definire le parti mancanti e completare l'intervento: Identificare e rendere disponibili spazi di recupero utilizzabili durante l'orario di lavoro. Verificare: Spazi fruibili, segnalati e compatibili con le esigenze operative.</t>
  </si>
  <si>
    <t>Attivare e pianificare l'intervento: Identificare e rendere disponibili spazi di recupero utilizzabili durante l'orario di lavoro. Criterio di chiusura: Spazi fruibili, segnalati e compatibili con le esigenze operative.</t>
  </si>
  <si>
    <t>Eseguire la verifica senza dedurre condizioni personali. Esaminare: Sopralluogo; regole di accesso; comunicazione degli spazi utilizzabili. Poi registrare esito, evidenza, data e verificatore.</t>
  </si>
  <si>
    <t>5.2.2.1 f)</t>
  </si>
  <si>
    <t>I prodotti mestruali sono facilmente accessibili senza costo e conservati in modo da evitarne il deterioramento?</t>
  </si>
  <si>
    <t>Punti di distribuzione; disponibilità; conservazione; responsabilità di reintegro.</t>
  </si>
  <si>
    <t>Organizzare fornitura gratuita, punti di accesso discreti, stoccaggio idoneo e reintegro.</t>
  </si>
  <si>
    <t>Prodotti effettivamente disponibili e processo di reintegro verificabile.</t>
  </si>
  <si>
    <t>Servizi generali / Acquisti</t>
  </si>
  <si>
    <t>Mantenere la misura e verificarla nei riesami. Criterio: Prodotti effettivamente disponibili e processo di reintegro verificabile.</t>
  </si>
  <si>
    <t>Definire le parti mancanti e completare l'intervento: Organizzare fornitura gratuita, punti di accesso discreti, stoccaggio idoneo e reintegro. Verificare: Prodotti effettivamente disponibili e processo di reintegro verificabile.</t>
  </si>
  <si>
    <t>Attivare e pianificare l'intervento: Organizzare fornitura gratuita, punti di accesso discreti, stoccaggio idoneo e reintegro. Criterio di chiusura: Prodotti effettivamente disponibili e processo di reintegro verificabile.</t>
  </si>
  <si>
    <t>Eseguire la verifica senza dedurre condizioni personali. Esaminare: Punti di distribuzione; disponibilità; conservazione; responsabilità di reintegro. Poi registrare esito, evidenza, data e verificatore.</t>
  </si>
  <si>
    <t>5.2.2.1 g)</t>
  </si>
  <si>
    <t>Tutti i servizi igienici e spogliatoi pertinenti consentono uno smaltimento sicuro e igienico dei prodotti mestruali?</t>
  </si>
  <si>
    <t>Contenitori; frequenza di svuotamento; copertura di servizi e spogliatoi.</t>
  </si>
  <si>
    <t>Installare o adeguare i contenitori e definire una gestione igienica coerente in tutti i locali pertinenti.</t>
  </si>
  <si>
    <t>Dotazioni presenti e gestione periodica verificata.</t>
  </si>
  <si>
    <t>Mantenere la misura e verificarla nei riesami. Criterio: Dotazioni presenti e gestione periodica verificata.</t>
  </si>
  <si>
    <t>Definire le parti mancanti e completare l'intervento: Installare o adeguare i contenitori e definire una gestione igienica coerente in tutti i locali pertinenti. Verificare: Dotazioni presenti e gestione periodica verificata.</t>
  </si>
  <si>
    <t>Attivare e pianificare l'intervento: Installare o adeguare i contenitori e definire una gestione igienica coerente in tutti i locali pertinenti. Criterio di chiusura: Dotazioni presenti e gestione periodica verificata.</t>
  </si>
  <si>
    <t>Eseguire la verifica senza dedurre condizioni personali. Esaminare: Contenitori; frequenza di svuotamento; copertura di servizi e spogliatoi. Poi registrare esito, evidenza, data e verificatore.</t>
  </si>
  <si>
    <t>5.2.2.2 a)</t>
  </si>
  <si>
    <t>Sono facilmente accessibili acqua fresca potabile, bevande calde e piccoli alimenti, anche nei siti isolati ove necessario?</t>
  </si>
  <si>
    <t>Punti di ristoro; accessibilità nei turni; dotazioni nei siti distanti dai servizi.</t>
  </si>
  <si>
    <t>Organizzare l'accesso a bevande e alimenti nelle condizioni operative effettive, inclusi i siti remoti.</t>
  </si>
  <si>
    <t>Disponibilità verificata nei turni e siti pertinenti.</t>
  </si>
  <si>
    <t>Servizi generali / Operations</t>
  </si>
  <si>
    <t>Mantenere la misura e verificarla nei riesami. Criterio: Disponibilità verificata nei turni e siti pertinenti.</t>
  </si>
  <si>
    <t>Definire le parti mancanti e completare l'intervento: Organizzare l'accesso a bevande e alimenti nelle condizioni operative effettive, inclusi i siti remoti. Verificare: Disponibilità verificata nei turni e siti pertinenti.</t>
  </si>
  <si>
    <t>Attivare e pianificare l'intervento: Organizzare l'accesso a bevande e alimenti nelle condizioni operative effettive, inclusi i siti remoti. Criterio di chiusura: Disponibilità verificata nei turni e siti pertinenti.</t>
  </si>
  <si>
    <t>Eseguire la verifica senza dedurre condizioni personali. Esaminare: Punti di ristoro; accessibilità nei turni; dotazioni nei siti distanti dai servizi. Poi registrare esito, evidenza, data e verificatore.</t>
  </si>
  <si>
    <t>5.2.2.2 b)</t>
  </si>
  <si>
    <t>Sono disponibili schermature per limitare luce solare intensa quando può accentuare il disagio?</t>
  </si>
  <si>
    <t>Tende o schermature; verifica di abbagliamento e accessibilità dei comandi.</t>
  </si>
  <si>
    <t>Installare o regolare schermature idonee mantenendo condizioni di lavoro sicure.</t>
  </si>
  <si>
    <t>Possibilità di schermatura verificata nelle postazioni interessate.</t>
  </si>
  <si>
    <t>Mantenere la misura e verificarla nei riesami. Criterio: Possibilità di schermatura verificata nelle postazioni interessate.</t>
  </si>
  <si>
    <t>Definire le parti mancanti e completare l'intervento: Installare o regolare schermature idonee mantenendo condizioni di lavoro sicure. Verificare: Possibilità di schermatura verificata nelle postazioni interessate.</t>
  </si>
  <si>
    <t>Attivare e pianificare l'intervento: Installare o regolare schermature idonee mantenendo condizioni di lavoro sicure. Criterio di chiusura: Possibilità di schermatura verificata nelle postazioni interessate.</t>
  </si>
  <si>
    <t>Eseguire la verifica senza dedurre condizioni personali. Esaminare: Tende o schermature; verifica di abbagliamento e accessibilità dei comandi. Poi registrare esito, evidenza, data e verificatore.</t>
  </si>
  <si>
    <t>5.2.2.2 c)</t>
  </si>
  <si>
    <t>Sono valutate aree tranquille o soluzioni per ridurre il rumore in caso di sensibilità uditiva o cefalea?</t>
  </si>
  <si>
    <t>Analisi delle postazioni; aree alternative; soluzioni tecniche e organizzative.</t>
  </si>
  <si>
    <t>Individuare opzioni di riduzione del disturbo acustico compatibili con comunicazioni e sicurezza.</t>
  </si>
  <si>
    <t>Soluzione disponibile e provata con le esigenze della mansione.</t>
  </si>
  <si>
    <t>Salute e sicurezza / Servizi generali</t>
  </si>
  <si>
    <t>Mantenere la misura e verificarla nei riesami. Criterio: Soluzione disponibile e provata con le esigenze della mansione.</t>
  </si>
  <si>
    <t>Definire le parti mancanti e completare l'intervento: Individuare opzioni di riduzione del disturbo acustico compatibili con comunicazioni e sicurezza. Verificare: Soluzione disponibile e provata con le esigenze della mansione.</t>
  </si>
  <si>
    <t>Attivare e pianificare l'intervento: Individuare opzioni di riduzione del disturbo acustico compatibili con comunicazioni e sicurezza. Criterio di chiusura: Soluzione disponibile e provata con le esigenze della mansione.</t>
  </si>
  <si>
    <t>Eseguire la verifica senza dedurre condizioni personali. Esaminare: Analisi delle postazioni; aree alternative; soluzioni tecniche e organizzative. Poi registrare esito, evidenza, data e verificatore.</t>
  </si>
  <si>
    <t>5.2.2.2 d)</t>
  </si>
  <si>
    <t>Temperatura, umidità, qualità e movimento dell'aria sono gestiti consentendo adattamenti locali dove praticabili?</t>
  </si>
  <si>
    <t>Verifiche ambientali; manutenzione; possibilità di ventilazione e regolazione locale.</t>
  </si>
  <si>
    <t>Valutare gli ambienti e introdurre regolazioni o soluzioni locali senza interferire con i controlli dei rischi.</t>
  </si>
  <si>
    <t>Condizioni controllate e adattamenti approvati e utilizzabili.</t>
  </si>
  <si>
    <t>Salute e sicurezza / Manutenzione</t>
  </si>
  <si>
    <t>Mantenere la misura e verificarla nei riesami. Criterio: Condizioni controllate e adattamenti approvati e utilizzabili.</t>
  </si>
  <si>
    <t>Definire le parti mancanti e completare l'intervento: Valutare gli ambienti e introdurre regolazioni o soluzioni locali senza interferire con i controlli dei rischi. Verificare: Condizioni controllate e adattamenti approvati e utilizzabili.</t>
  </si>
  <si>
    <t>Attivare e pianificare l'intervento: Valutare gli ambienti e introdurre regolazioni o soluzioni locali senza interferire con i controlli dei rischi. Criterio di chiusura: Condizioni controllate e adattamenti approvati e utilizzabili.</t>
  </si>
  <si>
    <t>Eseguire la verifica senza dedurre condizioni personali. Esaminare: Verifiche ambientali; manutenzione; possibilità di ventilazione e regolazione locale. Poi registrare esito, evidenza, data e verificatore.</t>
  </si>
  <si>
    <t>5.2.2.2 e)</t>
  </si>
  <si>
    <t>L'illuminazione è riesaminata per comfort e benessere, considerando regolazioni locali e caratteristiche delle sorgenti?</t>
  </si>
  <si>
    <t>Valutazione illuminazione; comandi; interazioni con processi che generano calore.</t>
  </si>
  <si>
    <t>Riesaminare intensità, controllo e caratteristiche della luce in rapporto alle attività e al comfort.</t>
  </si>
  <si>
    <t>Scelte motivate e verifiche effettuate nelle postazioni interessate.</t>
  </si>
  <si>
    <t>Servizi generali / Salute e sicurezza</t>
  </si>
  <si>
    <t>Mantenere la misura e verificarla nei riesami. Criterio: Scelte motivate e verifiche effettuate nelle postazioni interessate.</t>
  </si>
  <si>
    <t>Definire le parti mancanti e completare l'intervento: Riesaminare intensità, controllo e caratteristiche della luce in rapporto alle attività e al comfort. Verificare: Scelte motivate e verifiche effettuate nelle postazioni interessate.</t>
  </si>
  <si>
    <t>Attivare e pianificare l'intervento: Riesaminare intensità, controllo e caratteristiche della luce in rapporto alle attività e al comfort. Criterio di chiusura: Scelte motivate e verifiche effettuate nelle postazioni interessate.</t>
  </si>
  <si>
    <t>Eseguire la verifica senza dedurre condizioni personali. Esaminare: Valutazione illuminazione; comandi; interazioni con processi che generano calore. Poi registrare esito, evidenza, data e verificatore.</t>
  </si>
  <si>
    <t>5.2.2.2 f)</t>
  </si>
  <si>
    <t>Le zone naturalmente più calde o più fresche sono identificate e rese note ai lavoratori?</t>
  </si>
  <si>
    <t>Mappa ambientale; comunicazioni; disponibilità di postazioni alternative.</t>
  </si>
  <si>
    <t>Individuare e comunicare le zone con diverso comfort termico utilizzabili in sicurezza.</t>
  </si>
  <si>
    <t>Informazioni disponibili e possibilità d'uso chiarita.</t>
  </si>
  <si>
    <t>Mantenere la misura e verificarla nei riesami. Criterio: Informazioni disponibili e possibilità d'uso chiarita.</t>
  </si>
  <si>
    <t>Definire le parti mancanti e completare l'intervento: Individuare e comunicare le zone con diverso comfort termico utilizzabili in sicurezza. Verificare: Informazioni disponibili e possibilità d'uso chiarita.</t>
  </si>
  <si>
    <t>Attivare e pianificare l'intervento: Individuare e comunicare le zone con diverso comfort termico utilizzabili in sicurezza. Criterio di chiusura: Informazioni disponibili e possibilità d'uso chiarita.</t>
  </si>
  <si>
    <t>Eseguire la verifica senza dedurre condizioni personali. Esaminare: Mappa ambientale; comunicazioni; disponibilità di postazioni alternative. Poi registrare esito, evidenza, data e verificatore.</t>
  </si>
  <si>
    <t>5.2.2.2 g)</t>
  </si>
  <si>
    <t>L'impatto di odori intensi è considerato nella gestione delle possibili sensibilità individuali?</t>
  </si>
  <si>
    <t>Sopralluogo; aree ristoro e processi; ventilazione; segnalazioni non identificanti.</t>
  </si>
  <si>
    <t>Valutare le fonti di odore e le possibili misure di contenimento o ricollocazione della postazione.</t>
  </si>
  <si>
    <t>Valutazione svolta e misure pertinenti verificate.</t>
  </si>
  <si>
    <t>Mantenere la misura e verificarla nei riesami. Criterio: Valutazione svolta e misure pertinenti verificate.</t>
  </si>
  <si>
    <t>Definire le parti mancanti e completare l'intervento: Valutare le fonti di odore e le possibili misure di contenimento o ricollocazione della postazione. Verificare: Valutazione svolta e misure pertinenti verificate.</t>
  </si>
  <si>
    <t>Attivare e pianificare l'intervento: Valutare le fonti di odore e le possibili misure di contenimento o ricollocazione della postazione. Criterio di chiusura: Valutazione svolta e misure pertinenti verificate.</t>
  </si>
  <si>
    <t>Eseguire la verifica senza dedurre condizioni personali. Esaminare: Sopralluogo; aree ristoro e processi; ventilazione; segnalazioni non identificanti. Poi registrare esito, evidenza, data e verificatore.</t>
  </si>
  <si>
    <t>5.2.2.2 h)</t>
  </si>
  <si>
    <t>Acqua corrente e strutture per la gestione igienica sono adeguate anche nei luoghi con accesso limitato ai servizi?</t>
  </si>
  <si>
    <t>Dotazioni dei cantieri o siti distaccati; disponibilità di acqua; modalità di smaltimento.</t>
  </si>
  <si>
    <t>Predisporre dotazioni e procedure praticabili nei siti con infrastrutture limitate.</t>
  </si>
  <si>
    <t>Soluzione operativa verificata in ciascun sito pertinente.</t>
  </si>
  <si>
    <t>Mantenere la misura e verificarla nei riesami. Criterio: Soluzione operativa verificata in ciascun sito pertinente.</t>
  </si>
  <si>
    <t>Definire le parti mancanti e completare l'intervento: Predisporre dotazioni e procedure praticabili nei siti con infrastrutture limitate. Verificare: Soluzione operativa verificata in ciascun sito pertinente.</t>
  </si>
  <si>
    <t>Attivare e pianificare l'intervento: Predisporre dotazioni e procedure praticabili nei siti con infrastrutture limitate. Criterio di chiusura: Soluzione operativa verificata in ciascun sito pertinente.</t>
  </si>
  <si>
    <t>Eseguire la verifica senza dedurre condizioni personali. Esaminare: Dotazioni dei cantieri o siti distaccati; disponibilità di acqua; modalità di smaltimento. Poi registrare esito, evidenza, data e verificatore.</t>
  </si>
  <si>
    <t>5.2.2.3 a)</t>
  </si>
  <si>
    <t>Sono disponibili luoghi discreti per cambiarsi e spazi dove conservare indumenti di ricambio?</t>
  </si>
  <si>
    <t>Spogliatoi; armadietti; accesso durante i turni; regole d'uso.</t>
  </si>
  <si>
    <t>Rendere disponibili cambio riservato e deposito personale degli indumenti.</t>
  </si>
  <si>
    <t>Strutture utilizzabili e informazioni d'accesso comunicate.</t>
  </si>
  <si>
    <t>Mantenere la misura e verificarla nei riesami. Criterio: Strutture utilizzabili e informazioni d'accesso comunicate.</t>
  </si>
  <si>
    <t>Definire le parti mancanti e completare l'intervento: Rendere disponibili cambio riservato e deposito personale degli indumenti. Verificare: Strutture utilizzabili e informazioni d'accesso comunicate.</t>
  </si>
  <si>
    <t>Attivare e pianificare l'intervento: Rendere disponibili cambio riservato e deposito personale degli indumenti. Criterio di chiusura: Strutture utilizzabili e informazioni d'accesso comunicate.</t>
  </si>
  <si>
    <t>Eseguire la verifica senza dedurre condizioni personali. Esaminare: Spogliatoi; armadietti; accesso durante i turni; regole d'uso. Poi registrare esito, evidenza, data e verificatore.</t>
  </si>
  <si>
    <t>5.2.2.3 b)</t>
  </si>
  <si>
    <t>Le uniformi sono valutate per taglia, traspirabilità, facilità di lavaggio e comfort?</t>
  </si>
  <si>
    <t>Specifiche e campioni; prove di vestibilità; scelta delle taglie.</t>
  </si>
  <si>
    <t>Rivedere l'offerta di uniformi con opzioni idonee al comfort e ai requisiti dell'attività.</t>
  </si>
  <si>
    <t>Prove e specifiche dimostrano la disponibilità di opzioni adeguate.</t>
  </si>
  <si>
    <t>Acquisti / Salute e sicurezza</t>
  </si>
  <si>
    <t>Mantenere la misura e verificarla nei riesami. Criterio: Prove e specifiche dimostrano la disponibilità di opzioni adeguate.</t>
  </si>
  <si>
    <t>Definire le parti mancanti e completare l'intervento: Rivedere l'offerta di uniformi con opzioni idonee al comfort e ai requisiti dell'attività. Verificare: Prove e specifiche dimostrano la disponibilità di opzioni adeguate.</t>
  </si>
  <si>
    <t>Attivare e pianificare l'intervento: Rivedere l'offerta di uniformi con opzioni idonee al comfort e ai requisiti dell'attività. Criterio di chiusura: Prove e specifiche dimostrano la disponibilità di opzioni adeguate.</t>
  </si>
  <si>
    <t>Eseguire la verifica senza dedurre condizioni personali. Esaminare: Specifiche e campioni; prove di vestibilità; scelta delle taglie. Poi registrare esito, evidenza, data e verificatore.</t>
  </si>
  <si>
    <t>Sono considerate opzioni di colore scuro, ricambi e regolazioni per variazioni temporanee della vestibilità?</t>
  </si>
  <si>
    <t>Catalogo uniformi; disponibilità di ricambi; regolazioni e alternative autorizzate.</t>
  </si>
  <si>
    <t>Valutare e introdurre, dove fattibile, ricambi, colori e regolazioni utili senza pregiudicare la sicurezza.</t>
  </si>
  <si>
    <t>Alternative praticabili definite e accessibili.</t>
  </si>
  <si>
    <t>Acquisti / Operations</t>
  </si>
  <si>
    <t>Mantenere la misura e verificarla nei riesami. Criterio: Alternative praticabili definite e accessibili.</t>
  </si>
  <si>
    <t>Definire le parti mancanti e completare l'intervento: Valutare e introdurre, dove fattibile, ricambi, colori e regolazioni utili senza pregiudicare la sicurezza. Verificare: Alternative praticabili definite e accessibili.</t>
  </si>
  <si>
    <t>Attivare e pianificare l'intervento: Valutare e introdurre, dove fattibile, ricambi, colori e regolazioni utili senza pregiudicare la sicurezza. Criterio di chiusura: Alternative praticabili definite e accessibili.</t>
  </si>
  <si>
    <t>Eseguire la verifica senza dedurre condizioni personali. Esaminare: Catalogo uniformi; disponibilità di ricambi; regolazioni e alternative autorizzate. Poi registrare esito, evidenza, data e verificatore.</t>
  </si>
  <si>
    <t>5.2.2.3 c); 5.2.1</t>
  </si>
  <si>
    <t>Gli adattamenti di DPI e attrezzature sono valutati senza comprometterne la funzione protettiva?</t>
  </si>
  <si>
    <t>Valutazione tecnica; istruzioni del fabbricante; prove di adattamento; decisioni documentate.</t>
  </si>
  <si>
    <t>Sottoporre ogni variazione a verifica competente e adottare esclusivamente soluzioni che mantengano la protezione necessaria.</t>
  </si>
  <si>
    <t>Compatibilità con gli altri rischi e adeguatezza della protezione documentate.</t>
  </si>
  <si>
    <t>Salute e sicurezza / Acquisti</t>
  </si>
  <si>
    <t>Mantenere la misura e verificarla nei riesami. Criterio: Compatibilità con gli altri rischi e adeguatezza della protezione documentate.</t>
  </si>
  <si>
    <t>Definire le parti mancanti e completare l'intervento: Sottoporre ogni variazione a verifica competente e adottare esclusivamente soluzioni che mantengano la protezione necessaria. Verificare: Compatibilità con gli altri rischi e adeguatezza della protezione documentate.</t>
  </si>
  <si>
    <t>Attivare e pianificare l'intervento: Sottoporre ogni variazione a verifica competente e adottare esclusivamente soluzioni che mantengano la protezione necessaria. Criterio di chiusura: Compatibilità con gli altri rischi e adeguatezza della protezione documentate.</t>
  </si>
  <si>
    <t>Eseguire la verifica senza dedurre condizioni personali. Esaminare: Valutazione tecnica; istruzioni del fabbricante; prove di adattamento; decisioni documentate. Poi registrare esito, evidenza, data e verificatore.</t>
  </si>
  <si>
    <t>5.5.2.2 f)</t>
  </si>
  <si>
    <t>È valutata la possibilità di limitare il tempo di uso di indumenti protettivi mediante organizzazione e pause in zone sicure?</t>
  </si>
  <si>
    <t>Analisi della mansione; tempi di esposizione; aree sicure; piano di avvicendamento.</t>
  </si>
  <si>
    <t>Valutare pause o rotazioni fuori dall'esposizione, senza consentire rimozioni di DPI dove la protezione è necessaria.</t>
  </si>
  <si>
    <t>Piano compatibile con i rischi, comunicato e verificato sul campo.</t>
  </si>
  <si>
    <t>Operations / Salute e sicurezza</t>
  </si>
  <si>
    <t>Mantenere la misura e verificarla nei riesami. Criterio: Piano compatibile con i rischi, comunicato e verificato sul campo.</t>
  </si>
  <si>
    <t>Definire le parti mancanti e completare l'intervento: Valutare pause o rotazioni fuori dall'esposizione, senza consentire rimozioni di DPI dove la protezione è necessaria. Verificare: Piano compatibile con i rischi, comunicato e verificato sul campo.</t>
  </si>
  <si>
    <t>Attivare e pianificare l'intervento: Valutare pause o rotazioni fuori dall'esposizione, senza consentire rimozioni di DPI dove la protezione è necessaria. Criterio di chiusura: Piano compatibile con i rischi, comunicato e verificato sul campo.</t>
  </si>
  <si>
    <t>Eseguire la verifica senza dedurre condizioni personali. Esaminare: Analisi della mansione; tempi di esposizione; aree sicure; piano di avvicendamento. Poi registrare esito, evidenza, data e verificatore.</t>
  </si>
  <si>
    <t>5.3.2.1 a)</t>
  </si>
  <si>
    <t>Le politiche sono sviluppate consultando persone di diversi ruoli e rappresentanze, con tutela della riservatezza?</t>
  </si>
  <si>
    <t>Bozze commentate; verbali; canali di partecipazione riservati.</t>
  </si>
  <si>
    <t>Organizzare una consultazione rappresentativa e incorporare le osservazioni pertinenti nella policy.</t>
  </si>
  <si>
    <t>Consultazione tracciata e gestione motivata dei contributi.</t>
  </si>
  <si>
    <t>Mantenere la misura e verificarla nei riesami. Criterio: Consultazione tracciata e gestione motivata dei contributi.</t>
  </si>
  <si>
    <t>Definire le parti mancanti e completare l'intervento: Organizzare una consultazione rappresentativa e incorporare le osservazioni pertinenti nella policy. Verificare: Consultazione tracciata e gestione motivata dei contributi.</t>
  </si>
  <si>
    <t>Attivare e pianificare l'intervento: Organizzare una consultazione rappresentativa e incorporare le osservazioni pertinenti nella policy. Criterio di chiusura: Consultazione tracciata e gestione motivata dei contributi.</t>
  </si>
  <si>
    <t>Eseguire la verifica senza dedurre condizioni personali. Esaminare: Bozze commentate; verbali; canali di partecipazione riservati. Poi registrare esito, evidenza, data e verificatore.</t>
  </si>
  <si>
    <t>5.3.2.1 b); 5.3.1</t>
  </si>
  <si>
    <t>Le politiche su inclusione, performance, assenze e flessibilità sono coerenti con il supporto mestruale e menopausale?</t>
  </si>
  <si>
    <t>Matrice documenti; rinvii incrociati; confronto tra procedure vigenti.</t>
  </si>
  <si>
    <t>Riesaminare i documenti interessati ed eliminare incoerenze o regole che ostacolano il supporto.</t>
  </si>
  <si>
    <t>Documenti coerenti e riferimenti incrociati aggiornati.</t>
  </si>
  <si>
    <t>HR</t>
  </si>
  <si>
    <t>Mantenere la misura e verificarla nei riesami. Criterio: Documenti coerenti e riferimenti incrociati aggiornati.</t>
  </si>
  <si>
    <t>Definire le parti mancanti e completare l'intervento: Riesaminare i documenti interessati ed eliminare incoerenze o regole che ostacolano il supporto. Verificare: Documenti coerenti e riferimenti incrociati aggiornati.</t>
  </si>
  <si>
    <t>Attivare e pianificare l'intervento: Riesaminare i documenti interessati ed eliminare incoerenze o regole che ostacolano il supporto. Criterio di chiusura: Documenti coerenti e riferimenti incrociati aggiornati.</t>
  </si>
  <si>
    <t>Eseguire la verifica senza dedurre condizioni personali. Esaminare: Matrice documenti; rinvii incrociati; confronto tra procedure vigenti. Poi registrare esito, evidenza, data e verificatore.</t>
  </si>
  <si>
    <t>5.3.2.1 c)</t>
  </si>
  <si>
    <t>La registrazione delle assenze consente una scelta riservata evitando stigma e penalizzazioni ingiuste?</t>
  </si>
  <si>
    <t>Moduli; categorie di assenza; istruzioni; modalità di accesso ai dati.</t>
  </si>
  <si>
    <t>Riesaminare le modalità di registrazione e le conseguenze gestionali, senza imporre la dichiarazione dei sintomi.</t>
  </si>
  <si>
    <t>Procedura documentata e verificata per riservatezza ed equità.</t>
  </si>
  <si>
    <t>Mantenere la misura e verificarla nei riesami. Criterio: Procedura documentata e verificata per riservatezza ed equità.</t>
  </si>
  <si>
    <t>Definire le parti mancanti e completare l'intervento: Riesaminare le modalità di registrazione e le conseguenze gestionali, senza imporre la dichiarazione dei sintomi. Verificare: Procedura documentata e verificata per riservatezza ed equità.</t>
  </si>
  <si>
    <t>Attivare e pianificare l'intervento: Riesaminare le modalità di registrazione e le conseguenze gestionali, senza imporre la dichiarazione dei sintomi. Criterio di chiusura: Procedura documentata e verificata per riservatezza ed equità.</t>
  </si>
  <si>
    <t>Eseguire la verifica senza dedurre condizioni personali. Esaminare: Moduli; categorie di assenza; istruzioni; modalità di accesso ai dati. Poi registrare esito, evidenza, data e verificatore.</t>
  </si>
  <si>
    <t>5.3.2.1 d)</t>
  </si>
  <si>
    <t>Sono identificate e valutate le disposizioni nazionali o regionali applicabili al contesto aziendale?</t>
  </si>
  <si>
    <t>Registro delle disposizioni applicabili; verifica specialistica; aggiornamenti delle procedure.</t>
  </si>
  <si>
    <t>Verificare il quadro applicabile con le funzioni competenti e raccordarlo alle pratiche aziendali.</t>
  </si>
  <si>
    <t>Riferimenti pertinenti verificati e decisioni aziendali coerenti.</t>
  </si>
  <si>
    <t>HR / Funzione legale</t>
  </si>
  <si>
    <t>Mantenere la misura e verificarla nei riesami. Criterio: Riferimenti pertinenti verificati e decisioni aziendali coerenti.</t>
  </si>
  <si>
    <t>Definire le parti mancanti e completare l'intervento: Verificare il quadro applicabile con le funzioni competenti e raccordarlo alle pratiche aziendali. Verificare: Riferimenti pertinenti verificati e decisioni aziendali coerenti.</t>
  </si>
  <si>
    <t>Attivare e pianificare l'intervento: Verificare il quadro applicabile con le funzioni competenti e raccordarlo alle pratiche aziendali. Criterio di chiusura: Riferimenti pertinenti verificati e decisioni aziendali coerenti.</t>
  </si>
  <si>
    <t>Eseguire la verifica senza dedurre condizioni personali. Esaminare: Registro delle disposizioni applicabili; verifica specialistica; aggiornamenti delle procedure. Poi registrare esito, evidenza, data e verificatore.</t>
  </si>
  <si>
    <t>5.3.2.1 e)</t>
  </si>
  <si>
    <t>La valutazione dei rischi considera mestruazioni e menopausa tra i fattori della persona che possono interagire con il lavoro?</t>
  </si>
  <si>
    <t>Metodo di valutazione; analisi per mansione; misure preventive e riesami.</t>
  </si>
  <si>
    <t>Integrare tali considerazioni nell'analisi dei rischi senza presumere limitazioni per tutte le persone.</t>
  </si>
  <si>
    <t>Interazioni pertinenti valutate e misure motivate per mansione.</t>
  </si>
  <si>
    <t>Salute e sicurezza</t>
  </si>
  <si>
    <t>Mantenere la misura e verificarla nei riesami. Criterio: Interazioni pertinenti valutate e misure motivate per mansione.</t>
  </si>
  <si>
    <t>Definire le parti mancanti e completare l'intervento: Integrare tali considerazioni nell'analisi dei rischi senza presumere limitazioni per tutte le persone. Verificare: Interazioni pertinenti valutate e misure motivate per mansione.</t>
  </si>
  <si>
    <t>Attivare e pianificare l'intervento: Integrare tali considerazioni nell'analisi dei rischi senza presumere limitazioni per tutte le persone. Criterio di chiusura: Interazioni pertinenti valutate e misure motivate per mansione.</t>
  </si>
  <si>
    <t>Eseguire la verifica senza dedurre condizioni personali. Esaminare: Metodo di valutazione; analisi per mansione; misure preventive e riesami. Poi registrare esito, evidenza, data e verificatore.</t>
  </si>
  <si>
    <t>5.3.2.2 a)</t>
  </si>
  <si>
    <t>Le politiche sono comunicate a tutti tramite canali accessibili e inclusivi?</t>
  </si>
  <si>
    <t>Piano di comunicazione; intranet; materiali per turnisti e personale fuori sede.</t>
  </si>
  <si>
    <t>Estendere la comunicazione ai gruppi non raggiunti e verificare la comprensione delle modalità di supporto.</t>
  </si>
  <si>
    <t>Copertura documentata dei destinatari e accessibilità dei materiali.</t>
  </si>
  <si>
    <t>HR / Comunicazione</t>
  </si>
  <si>
    <t>Mantenere la misura e verificarla nei riesami. Criterio: Copertura documentata dei destinatari e accessibilità dei materiali.</t>
  </si>
  <si>
    <t>Definire le parti mancanti e completare l'intervento: Estendere la comunicazione ai gruppi non raggiunti e verificare la comprensione delle modalità di supporto. Verificare: Copertura documentata dei destinatari e accessibilità dei materiali.</t>
  </si>
  <si>
    <t>Attivare e pianificare l'intervento: Estendere la comunicazione ai gruppi non raggiunti e verificare la comprensione delle modalità di supporto. Criterio di chiusura: Copertura documentata dei destinatari e accessibilità dei materiali.</t>
  </si>
  <si>
    <t>Eseguire la verifica senza dedurre condizioni personali. Esaminare: Piano di comunicazione; intranet; materiali per turnisti e personale fuori sede. Poi registrare esito, evidenza, data e verificatore.</t>
  </si>
  <si>
    <t>5.3.2.2 b)</t>
  </si>
  <si>
    <t>Esistono procedure che rendono concretamente applicabili le politiche e gli adattamenti?</t>
  </si>
  <si>
    <t>Flusso di richiesta, decisione, attuazione e verifica; moduli; istruzioni.</t>
  </si>
  <si>
    <t>Tradurre la policy in un processo con interlocutori, autorizzazioni, comunicazioni e riesami.</t>
  </si>
  <si>
    <t>Processo testato e utilizzabile nelle condizioni operative reali.</t>
  </si>
  <si>
    <t>HR / Operations</t>
  </si>
  <si>
    <t>Mantenere la misura e verificarla nei riesami. Criterio: Processo testato e utilizzabile nelle condizioni operative reali.</t>
  </si>
  <si>
    <t>Definire le parti mancanti e completare l'intervento: Tradurre la policy in un processo con interlocutori, autorizzazioni, comunicazioni e riesami. Verificare: Processo testato e utilizzabile nelle condizioni operative reali.</t>
  </si>
  <si>
    <t>Attivare e pianificare l'intervento: Tradurre la policy in un processo con interlocutori, autorizzazioni, comunicazioni e riesami. Criterio di chiusura: Processo testato e utilizzabile nelle condizioni operative reali.</t>
  </si>
  <si>
    <t>Eseguire la verifica senza dedurre condizioni personali. Esaminare: Flusso di richiesta, decisione, attuazione e verifica; moduli; istruzioni. Poi registrare esito, evidenza, data e verificatore.</t>
  </si>
  <si>
    <t>5.3.2.2 c)</t>
  </si>
  <si>
    <t>È previsto un percorso di consapevolezza dei manager sui supporti e sulle responsabilità pertinenti?</t>
  </si>
  <si>
    <t>Programma; presenze; materiali; verifica della comprensione.</t>
  </si>
  <si>
    <t>Organizzare un percorso formativo per manager e supervisori prima dell'attuazione diffusa delle misure.</t>
  </si>
  <si>
    <t>Manager coinvolti formati e in grado di utilizzare procedure e risorse.</t>
  </si>
  <si>
    <t>HR / Formazione</t>
  </si>
  <si>
    <t>Mantenere la misura e verificarla nei riesami. Criterio: Manager coinvolti formati e in grado di utilizzare procedure e risorse.</t>
  </si>
  <si>
    <t>Definire le parti mancanti e completare l'intervento: Organizzare un percorso formativo per manager e supervisori prima dell'attuazione diffusa delle misure. Verificare: Manager coinvolti formati e in grado di utilizzare procedure e risorse.</t>
  </si>
  <si>
    <t>Attivare e pianificare l'intervento: Organizzare un percorso formativo per manager e supervisori prima dell'attuazione diffusa delle misure. Criterio di chiusura: Manager coinvolti formati e in grado di utilizzare procedure e risorse.</t>
  </si>
  <si>
    <t>Eseguire la verifica senza dedurre condizioni personali. Esaminare: Programma; presenze; materiali; verifica della comprensione. Poi registrare esito, evidenza, data e verificatore.</t>
  </si>
  <si>
    <t>5.3.2.2 d); 3.14</t>
  </si>
  <si>
    <t>È considerato un documento condiviso degli adattamenti concordati, trasferibile tra ruoli o responsabili?</t>
  </si>
  <si>
    <t>Modello di workplace adjustment passport o strumento equivalente; modalità di aggiornamento e accesso.</t>
  </si>
  <si>
    <t>Valutare e adottare un registro riservato degli adattamenti concordati, limitato alle informazioni necessarie.</t>
  </si>
  <si>
    <t>Continuità degli adattamenti garantita con accessi e aggiornamenti definiti.</t>
  </si>
  <si>
    <t>Mantenere la misura e verificarla nei riesami. Criterio: Continuità degli adattamenti garantita con accessi e aggiornamenti definiti.</t>
  </si>
  <si>
    <t>Definire le parti mancanti e completare l'intervento: Valutare e adottare un registro riservato degli adattamenti concordati, limitato alle informazioni necessarie. Verificare: Continuità degli adattamenti garantita con accessi e aggiornamenti definiti.</t>
  </si>
  <si>
    <t>Attivare e pianificare l'intervento: Valutare e adottare un registro riservato degli adattamenti concordati, limitato alle informazioni necessarie. Criterio di chiusura: Continuità degli adattamenti garantita con accessi e aggiornamenti definiti.</t>
  </si>
  <si>
    <t>Eseguire la verifica senza dedurre condizioni personali. Esaminare: Modello di workplace adjustment passport o strumento equivalente; modalità di aggiornamento e accesso. Poi registrare esito, evidenza, data e verificatore.</t>
  </si>
  <si>
    <t>5.3.2.3 a)</t>
  </si>
  <si>
    <t>Le politiche prevedono colloqui periodici per riesaminare esigenze e misure nel tempo?</t>
  </si>
  <si>
    <t>Regole dei colloqui; periodicità concordate; esiti organizzativi dei riesami.</t>
  </si>
  <si>
    <t>Inserire riesami periodici e possibilità di anticiparli quando cambiano esigenze o lavoro.</t>
  </si>
  <si>
    <t>Riesami previsti e attuati secondo quanto concordato.</t>
  </si>
  <si>
    <t>HR / Manager</t>
  </si>
  <si>
    <t>Mantenere la misura e verificarla nei riesami. Criterio: Riesami previsti e attuati secondo quanto concordato.</t>
  </si>
  <si>
    <t>Definire le parti mancanti e completare l'intervento: Inserire riesami periodici e possibilità di anticiparli quando cambiano esigenze o lavoro. Verificare: Riesami previsti e attuati secondo quanto concordato.</t>
  </si>
  <si>
    <t>Attivare e pianificare l'intervento: Inserire riesami periodici e possibilità di anticiparli quando cambiano esigenze o lavoro. Criterio di chiusura: Riesami previsti e attuati secondo quanto concordato.</t>
  </si>
  <si>
    <t>Eseguire la verifica senza dedurre condizioni personali. Esaminare: Regole dei colloqui; periodicità concordate; esiti organizzativi dei riesami. Poi registrare esito, evidenza, data e verificatore.</t>
  </si>
  <si>
    <t>5.3.2.3 b)</t>
  </si>
  <si>
    <t>La valutazione considera salute fisica e psicologica e include personale part-time e temporaneo?</t>
  </si>
  <si>
    <t>Perimetro della valutazione; modalità contrattuali; analisi delle attività e delle barriere.</t>
  </si>
  <si>
    <t>Integrare i gruppi o gli aspetti esclusi e verificare l'impatto del lavoro nelle diverse condizioni operative.</t>
  </si>
  <si>
    <t>Perimetro e analisi documentati, senza esclusioni ingiustificate.</t>
  </si>
  <si>
    <t>Salute e sicurezza / HR</t>
  </si>
  <si>
    <t>Mantenere la misura e verificarla nei riesami. Criterio: Perimetro e analisi documentati, senza esclusioni ingiustificate.</t>
  </si>
  <si>
    <t>Definire le parti mancanti e completare l'intervento: Integrare i gruppi o gli aspetti esclusi e verificare l'impatto del lavoro nelle diverse condizioni operative. Verificare: Perimetro e analisi documentati, senza esclusioni ingiustificate.</t>
  </si>
  <si>
    <t>Attivare e pianificare l'intervento: Integrare i gruppi o gli aspetti esclusi e verificare l'impatto del lavoro nelle diverse condizioni operative. Criterio di chiusura: Perimetro e analisi documentati, senza esclusioni ingiustificate.</t>
  </si>
  <si>
    <t>Eseguire la verifica senza dedurre condizioni personali. Esaminare: Perimetro della valutazione; modalità contrattuali; analisi delle attività e delle barriere. Poi registrare esito, evidenza, data e verificatore.</t>
  </si>
  <si>
    <t>5.3.2.3 c)</t>
  </si>
  <si>
    <t>Gli adattamenti non determinano esclusioni ingiustificate da formazione, selezione interna e progressioni?</t>
  </si>
  <si>
    <t>Regole di accesso; casi anonimizzati; programmi formativi e procedure di carriera.</t>
  </si>
  <si>
    <t>Rimuovere barriere organizzative e preservare accesso a formazione e sviluppo professionale.</t>
  </si>
  <si>
    <t>Opportunità accessibili anche durante gli adattamenti.</t>
  </si>
  <si>
    <t>Mantenere la misura e verificarla nei riesami. Criterio: Opportunità accessibili anche durante gli adattamenti.</t>
  </si>
  <si>
    <t>Definire le parti mancanti e completare l'intervento: Rimuovere barriere organizzative e preservare accesso a formazione e sviluppo professionale. Verificare: Opportunità accessibili anche durante gli adattamenti.</t>
  </si>
  <si>
    <t>Attivare e pianificare l'intervento: Rimuovere barriere organizzative e preservare accesso a formazione e sviluppo professionale. Criterio di chiusura: Opportunità accessibili anche durante gli adattamenti.</t>
  </si>
  <si>
    <t>Eseguire la verifica senza dedurre condizioni personali. Esaminare: Regole di accesso; casi anonimizzati; programmi formativi e procedure di carriera. Poi registrare esito, evidenza, data e verificatore.</t>
  </si>
  <si>
    <t>5.3.2.3 d)</t>
  </si>
  <si>
    <t>Sono stabili i canali di consultazione per aggiornare politiche e misure?</t>
  </si>
  <si>
    <t>Referenti; calendario; canali di proposta; risposte alle osservazioni.</t>
  </si>
  <si>
    <t>Definire un processo continuativo per proporre e discutere modifiche con le rappresentanze pertinenti.</t>
  </si>
  <si>
    <t>Canali conosciuti e modifiche gestite con tracciabilità.</t>
  </si>
  <si>
    <t>Mantenere la misura e verificarla nei riesami. Criterio: Canali conosciuti e modifiche gestite con tracciabilità.</t>
  </si>
  <si>
    <t>Definire le parti mancanti e completare l'intervento: Definire un processo continuativo per proporre e discutere modifiche con le rappresentanze pertinenti. Verificare: Canali conosciuti e modifiche gestite con tracciabilità.</t>
  </si>
  <si>
    <t>Attivare e pianificare l'intervento: Definire un processo continuativo per proporre e discutere modifiche con le rappresentanze pertinenti. Criterio di chiusura: Canali conosciuti e modifiche gestite con tracciabilità.</t>
  </si>
  <si>
    <t>Eseguire la verifica senza dedurre condizioni personali. Esaminare: Referenti; calendario; canali di proposta; risposte alle osservazioni. Poi registrare esito, evidenza, data e verificatore.</t>
  </si>
  <si>
    <t>5.3.2.3 e)</t>
  </si>
  <si>
    <t>La pianificazione organizzativa è riesaminata per individuare assunzioni o barriere di genere non evidenti?</t>
  </si>
  <si>
    <t>Riesame strategie; progetti; analisi delle decisioni su spazi, orari e mansioni.</t>
  </si>
  <si>
    <t>Verificare le assunzioni dei progetti e correggere gli elementi che generano barriere ingiustificate.</t>
  </si>
  <si>
    <t>Riesame documentato delle scelte rilevanti e delle correzioni adottate.</t>
  </si>
  <si>
    <t>Mantenere la misura e verificarla nei riesami. Criterio: Riesame documentato delle scelte rilevanti e delle correzioni adottate.</t>
  </si>
  <si>
    <t>Definire le parti mancanti e completare l'intervento: Verificare le assunzioni dei progetti e correggere gli elementi che generano barriere ingiustificate. Verificare: Riesame documentato delle scelte rilevanti e delle correzioni adottate.</t>
  </si>
  <si>
    <t>Attivare e pianificare l'intervento: Verificare le assunzioni dei progetti e correggere gli elementi che generano barriere ingiustificate. Criterio di chiusura: Riesame documentato delle scelte rilevanti e delle correzioni adottate.</t>
  </si>
  <si>
    <t>Eseguire la verifica senza dedurre condizioni personali. Esaminare: Riesame strategie; progetti; analisi delle decisioni su spazi, orari e mansioni. Poi registrare esito, evidenza, data e verificatore.</t>
  </si>
  <si>
    <t>5.4.1</t>
  </si>
  <si>
    <t>Sono contrastati derisione, svalutazione, colpevolizzazione e comportamenti stigmatizzanti sul tema?</t>
  </si>
  <si>
    <t>Codice di comportamento; gestione delle segnalazioni; comunicazioni della direzione.</t>
  </si>
  <si>
    <t>Esplicitare i comportamenti inaccettabili e attivare percorsi di gestione delle segnalazioni.</t>
  </si>
  <si>
    <t>Regole comunicate e modalità di intervento conosciute.</t>
  </si>
  <si>
    <t>Mantenere la misura e verificarla nei riesami. Criterio: Regole comunicate e modalità di intervento conosciute.</t>
  </si>
  <si>
    <t>Definire le parti mancanti e completare l'intervento: Esplicitare i comportamenti inaccettabili e attivare percorsi di gestione delle segnalazioni. Verificare: Regole comunicate e modalità di intervento conosciute.</t>
  </si>
  <si>
    <t>Attivare e pianificare l'intervento: Esplicitare i comportamenti inaccettabili e attivare percorsi di gestione delle segnalazioni. Criterio di chiusura: Regole comunicate e modalità di intervento conosciute.</t>
  </si>
  <si>
    <t>Eseguire la verifica senza dedurre condizioni personali. Esaminare: Codice di comportamento; gestione delle segnalazioni; comunicazioni della direzione. Poi registrare esito, evidenza, data e verificatore.</t>
  </si>
  <si>
    <t>5.4.2.1 a)</t>
  </si>
  <si>
    <t>Lavoratori e manager hanno accesso a informazioni affidabili e azioni pratiche di supporto?</t>
  </si>
  <si>
    <t>Raccolta di risorse; verifica delle fonti; canali di accesso.</t>
  </si>
  <si>
    <t>Selezionare risorse attendibili e renderle disponibili con indicazioni pratiche utilizzabili sul lavoro.</t>
  </si>
  <si>
    <t>Fonti verificate e risorse accessibili ai diversi gruppi.</t>
  </si>
  <si>
    <t>Mantenere la misura e verificarla nei riesami. Criterio: Fonti verificate e risorse accessibili ai diversi gruppi.</t>
  </si>
  <si>
    <t>Definire le parti mancanti e completare l'intervento: Selezionare risorse attendibili e renderle disponibili con indicazioni pratiche utilizzabili sul lavoro. Verificare: Fonti verificate e risorse accessibili ai diversi gruppi.</t>
  </si>
  <si>
    <t>Attivare e pianificare l'intervento: Selezionare risorse attendibili e renderle disponibili con indicazioni pratiche utilizzabili sul lavoro. Criterio di chiusura: Fonti verificate e risorse accessibili ai diversi gruppi.</t>
  </si>
  <si>
    <t>Eseguire la verifica senza dedurre condizioni personali. Esaminare: Raccolta di risorse; verifica delle fonti; canali di accesso. Poi registrare esito, evidenza, data e verificatore.</t>
  </si>
  <si>
    <t>5.4.2.1 b); E.3.3</t>
  </si>
  <si>
    <t>Sono individuati referenti formati con tempo, supervisione e risorse adeguati al ruolo?</t>
  </si>
  <si>
    <t>Incarichi; formazione; disponibilità; limiti e canali di escalation.</t>
  </si>
  <si>
    <t>Individuare e formare referenti, definendone capacità operativa, limiti e sostegno.</t>
  </si>
  <si>
    <t>Referenti riconoscibili, formati e supportati nell'esercizio del ruolo.</t>
  </si>
  <si>
    <t>HR / Direzione</t>
  </si>
  <si>
    <t>Mantenere la misura e verificarla nei riesami. Criterio: Referenti riconoscibili, formati e supportati nell'esercizio del ruolo.</t>
  </si>
  <si>
    <t>Definire le parti mancanti e completare l'intervento: Individuare e formare referenti, definendone capacità operativa, limiti e sostegno. Verificare: Referenti riconoscibili, formati e supportati nell'esercizio del ruolo.</t>
  </si>
  <si>
    <t>Attivare e pianificare l'intervento: Individuare e formare referenti, definendone capacità operativa, limiti e sostegno. Criterio di chiusura: Referenti riconoscibili, formati e supportati nell'esercizio del ruolo.</t>
  </si>
  <si>
    <t>Eseguire la verifica senza dedurre condizioni personali. Esaminare: Incarichi; formazione; disponibilità; limiti e canali di escalation. Poi registrare esito, evidenza, data e verificatore.</t>
  </si>
  <si>
    <t>5.4.2.1 c)</t>
  </si>
  <si>
    <t>La sensibilizzazione dispone di risorse continuative, non limitate a eventi occasionali?</t>
  </si>
  <si>
    <t>Piano; budget o tempo assegnato; calendario delle iniziative.</t>
  </si>
  <si>
    <t>Pianificare risorse e attività ricorrenti proporzionate all'organizzazione.</t>
  </si>
  <si>
    <t>Risorse assegnate e iniziative integrate nella programmazione ordinaria.</t>
  </si>
  <si>
    <t>Direzione / Formazione</t>
  </si>
  <si>
    <t>Mantenere la misura e verificarla nei riesami. Criterio: Risorse assegnate e iniziative integrate nella programmazione ordinaria.</t>
  </si>
  <si>
    <t>Definire le parti mancanti e completare l'intervento: Pianificare risorse e attività ricorrenti proporzionate all'organizzazione. Verificare: Risorse assegnate e iniziative integrate nella programmazione ordinaria.</t>
  </si>
  <si>
    <t>Attivare e pianificare l'intervento: Pianificare risorse e attività ricorrenti proporzionate all'organizzazione. Criterio di chiusura: Risorse assegnate e iniziative integrate nella programmazione ordinaria.</t>
  </si>
  <si>
    <t>Eseguire la verifica senza dedurre condizioni personali. Esaminare: Piano; budget o tempo assegnato; calendario delle iniziative. Poi registrare esito, evidenza, data e verificatore.</t>
  </si>
  <si>
    <t>5.4.2.1 d)</t>
  </si>
  <si>
    <t>La comunicazione spiega la variabilità delle esperienze senza associare automaticamente sintomi a scarsa capacità lavorativa?</t>
  </si>
  <si>
    <t>Materiali; esempi formativi; revisione del linguaggio.</t>
  </si>
  <si>
    <t>Rivedere i messaggi per evidenziare variabilità e possibili supporti, senza generalizzazioni sulle capacità.</t>
  </si>
  <si>
    <t>Materiali coerenti con un approccio individualizzato e non stigmatizzante.</t>
  </si>
  <si>
    <t>Formazione / Comunicazione</t>
  </si>
  <si>
    <t>Mantenere la misura e verificarla nei riesami. Criterio: Materiali coerenti con un approccio individualizzato e non stigmatizzante.</t>
  </si>
  <si>
    <t>Definire le parti mancanti e completare l'intervento: Rivedere i messaggi per evidenziare variabilità e possibili supporti, senza generalizzazioni sulle capacità. Verificare: Materiali coerenti con un approccio individualizzato e non stigmatizzante.</t>
  </si>
  <si>
    <t>Attivare e pianificare l'intervento: Rivedere i messaggi per evidenziare variabilità e possibili supporti, senza generalizzazioni sulle capacità. Criterio di chiusura: Materiali coerenti con un approccio individualizzato e non stigmatizzante.</t>
  </si>
  <si>
    <t>Eseguire la verifica senza dedurre condizioni personali. Esaminare: Materiali; esempi formativi; revisione del linguaggio. Poi registrare esito, evidenza, data e verificatore.</t>
  </si>
  <si>
    <t>5.4.2.1 e)</t>
  </si>
  <si>
    <t>I servizi e le iniziative considerano differenze culturali, etniche e religiose pertinenti alla popolazione aziendale?</t>
  </si>
  <si>
    <t>Consultazione; requisiti dei fornitori; alternative organizzative e accessibilità.</t>
  </si>
  <si>
    <t>Valutare le esigenze rappresentate e adeguare servizi, strutture e supporti evitando presunzioni.</t>
  </si>
  <si>
    <t>Scelte motivate sulla base della consultazione e delle esigenze effettive.</t>
  </si>
  <si>
    <t>HR / Servizi generali</t>
  </si>
  <si>
    <t>Mantenere la misura e verificarla nei riesami. Criterio: Scelte motivate sulla base della consultazione e delle esigenze effettive.</t>
  </si>
  <si>
    <t>Definire le parti mancanti e completare l'intervento: Valutare le esigenze rappresentate e adeguare servizi, strutture e supporti evitando presunzioni. Verificare: Scelte motivate sulla base della consultazione e delle esigenze effettive.</t>
  </si>
  <si>
    <t>Attivare e pianificare l'intervento: Valutare le esigenze rappresentate e adeguare servizi, strutture e supporti evitando presunzioni. Criterio di chiusura: Scelte motivate sulla base della consultazione e delle esigenze effettive.</t>
  </si>
  <si>
    <t>Eseguire la verifica senza dedurre condizioni personali. Esaminare: Consultazione; requisiti dei fornitori; alternative organizzative e accessibilità. Poi registrare esito, evidenza, data e verificatore.</t>
  </si>
  <si>
    <t>5.4.2.2 a)</t>
  </si>
  <si>
    <t>Sono considerate reti informali o gruppi di supporto con partecipazione volontaria?</t>
  </si>
  <si>
    <t>Opportunità di rete; regole degli incontri; modalità di partecipazione.</t>
  </si>
  <si>
    <t>Valutare e rendere disponibili reti o gruppi, chiarendone volontarietà e riservatezza.</t>
  </si>
  <si>
    <t>Opportunità comunicate e regole di partecipazione definite.</t>
  </si>
  <si>
    <t>HR / Referenti</t>
  </si>
  <si>
    <t>Mantenere la misura e verificarla nei riesami. Criterio: Opportunità comunicate e regole di partecipazione definite.</t>
  </si>
  <si>
    <t>Definire le parti mancanti e completare l'intervento: Valutare e rendere disponibili reti o gruppi, chiarendone volontarietà e riservatezza. Verificare: Opportunità comunicate e regole di partecipazione definite.</t>
  </si>
  <si>
    <t>Attivare e pianificare l'intervento: Valutare e rendere disponibili reti o gruppi, chiarendone volontarietà e riservatezza. Criterio di chiusura: Opportunità comunicate e regole di partecipazione definite.</t>
  </si>
  <si>
    <t>Eseguire la verifica senza dedurre condizioni personali. Esaminare: Opportunità di rete; regole degli incontri; modalità di partecipazione. Poi registrare esito, evidenza, data e verificatore.</t>
  </si>
  <si>
    <t>5.4.2.2 b)</t>
  </si>
  <si>
    <t>Sono disponibili colloqui riservati periodici per chi desidera discutere difficoltà e supporti?</t>
  </si>
  <si>
    <t>Canali di prenotazione; disponibilità degli interlocutori; modalità dei riesami.</t>
  </si>
  <si>
    <t>Organizzare occasioni riservate e accessibili di confronto, senza obbligo di esposizione personale.</t>
  </si>
  <si>
    <t>Canale utilizzabile e disponibilità di seguito nel tempo.</t>
  </si>
  <si>
    <t>Mantenere la misura e verificarla nei riesami. Criterio: Canale utilizzabile e disponibilità di seguito nel tempo.</t>
  </si>
  <si>
    <t>Definire le parti mancanti e completare l'intervento: Organizzare occasioni riservate e accessibili di confronto, senza obbligo di esposizione personale. Verificare: Canale utilizzabile e disponibilità di seguito nel tempo.</t>
  </si>
  <si>
    <t>Attivare e pianificare l'intervento: Organizzare occasioni riservate e accessibili di confronto, senza obbligo di esposizione personale. Criterio di chiusura: Canale utilizzabile e disponibilità di seguito nel tempo.</t>
  </si>
  <si>
    <t>Eseguire la verifica senza dedurre condizioni personali. Esaminare: Canali di prenotazione; disponibilità degli interlocutori; modalità dei riesami. Poi registrare esito, evidenza, data e verificatore.</t>
  </si>
  <si>
    <t>5.4.2.2 c)</t>
  </si>
  <si>
    <t>L'organizzazione sostiene l'autogestione e l'uso appropriato di pause o assenze senza pressioni al presenzialismo?</t>
  </si>
  <si>
    <t>Regole; prassi dei team; sostituzioni; feedback aggregati.</t>
  </si>
  <si>
    <t>Rivedere le prassi che scoraggiano pause o assenze appropriate e chiarire le possibilità di supporto.</t>
  </si>
  <si>
    <t>Regole e prassi coerenti, comprensibili ai lavoratori e ai responsabili.</t>
  </si>
  <si>
    <t>Mantenere la misura e verificarla nei riesami. Criterio: Regole e prassi coerenti, comprensibili ai lavoratori e ai responsabili.</t>
  </si>
  <si>
    <t>Definire le parti mancanti e completare l'intervento: Rivedere le prassi che scoraggiano pause o assenze appropriate e chiarire le possibilità di supporto. Verificare: Regole e prassi coerenti, comprensibili ai lavoratori e ai responsabili.</t>
  </si>
  <si>
    <t>Attivare e pianificare l'intervento: Rivedere le prassi che scoraggiano pause o assenze appropriate e chiarire le possibilità di supporto. Criterio di chiusura: Regole e prassi coerenti, comprensibili ai lavoratori e ai responsabili.</t>
  </si>
  <si>
    <t>Eseguire la verifica senza dedurre condizioni personali. Esaminare: Regole; prassi dei team; sostituzioni; feedback aggregati. Poi registrare esito, evidenza, data e verificatore.</t>
  </si>
  <si>
    <t>5.4.2.2 d); 5.6.2.1 c)</t>
  </si>
  <si>
    <t>Le eventuali app di benessere sono volontarie e accompagnate da informazioni chiare sui flussi di dati?</t>
  </si>
  <si>
    <t>Informative; configurazioni; accordi con il fornitore; modalità di rinuncia.</t>
  </si>
  <si>
    <t>Verificare volontarietà, accessi e condivisioni prima dell'uso, correggendo eventuali raccolte non necessarie.</t>
  </si>
  <si>
    <t>Uso facoltativo e trattamento dei dati chiaramente descritto e verificato.</t>
  </si>
  <si>
    <t>Referente privacy / HR</t>
  </si>
  <si>
    <t>Mantenere la misura e verificarla nei riesami. Criterio: Uso facoltativo e trattamento dei dati chiaramente descritto e verificato.</t>
  </si>
  <si>
    <t>Definire le parti mancanti e completare l'intervento: Verificare volontarietà, accessi e condivisioni prima dell'uso, correggendo eventuali raccolte non necessarie. Verificare: Uso facoltativo e trattamento dei dati chiaramente descritto e verificato.</t>
  </si>
  <si>
    <t>Attivare e pianificare l'intervento: Verificare volontarietà, accessi e condivisioni prima dell'uso, correggendo eventuali raccolte non necessarie. Criterio di chiusura: Uso facoltativo e trattamento dei dati chiaramente descritto e verificato.</t>
  </si>
  <si>
    <t>Eseguire la verifica senza dedurre condizioni personali. Esaminare: Informative; configurazioni; accordi con il fornitore; modalità di rinuncia. Poi registrare esito, evidenza, data e verificatore.</t>
  </si>
  <si>
    <t>5.4.2.2 e)</t>
  </si>
  <si>
    <t>I programmi esistenti di assistenza, salute occupazionale o assicurazione includono supporti pertinenti, ove rilevanti?</t>
  </si>
  <si>
    <t>Prestazioni offerte; condizioni dei programmi; canali di accesso.</t>
  </si>
  <si>
    <t>Riesaminare i programmi esistenti e valutarne integrazioni coerenti con le esigenze organizzative.</t>
  </si>
  <si>
    <t>Copertura e modalità di accesso chiarite, con eventuali limiti espliciti.</t>
  </si>
  <si>
    <t>HR / Salute occupazionale</t>
  </si>
  <si>
    <t>Mantenere la misura e verificarla nei riesami. Criterio: Copertura e modalità di accesso chiarite, con eventuali limiti espliciti.</t>
  </si>
  <si>
    <t>Definire le parti mancanti e completare l'intervento: Riesaminare i programmi esistenti e valutarne integrazioni coerenti con le esigenze organizzative. Verificare: Copertura e modalità di accesso chiarite, con eventuali limiti espliciti.</t>
  </si>
  <si>
    <t>Attivare e pianificare l'intervento: Riesaminare i programmi esistenti e valutarne integrazioni coerenti con le esigenze organizzative. Criterio di chiusura: Copertura e modalità di accesso chiarite, con eventuali limiti espliciti.</t>
  </si>
  <si>
    <t>Eseguire la verifica senza dedurre condizioni personali. Esaminare: Prestazioni offerte; condizioni dei programmi; canali di accesso. Poi registrare esito, evidenza, data e verificatore.</t>
  </si>
  <si>
    <t>5.4.2.3 b)-c)</t>
  </si>
  <si>
    <t>HR e manager conoscono procedure, risorse, diversità delle esperienze e modalità di attuazione delle misure?</t>
  </si>
  <si>
    <t>Formazione; simulazione di una richiesta; verifica della conoscenza delle procedure.</t>
  </si>
  <si>
    <t>Colmare le lacune formative e verificare la capacità di gestire correttamente una richiesta.</t>
  </si>
  <si>
    <t>Interlocutori in grado di applicare il percorso e indicare le risorse.</t>
  </si>
  <si>
    <t>Mantenere la misura e verificarla nei riesami. Criterio: Interlocutori in grado di applicare il percorso e indicare le risorse.</t>
  </si>
  <si>
    <t>Definire le parti mancanti e completare l'intervento: Colmare le lacune formative e verificare la capacità di gestire correttamente una richiesta. Verificare: Interlocutori in grado di applicare il percorso e indicare le risorse.</t>
  </si>
  <si>
    <t>Attivare e pianificare l'intervento: Colmare le lacune formative e verificare la capacità di gestire correttamente una richiesta. Criterio di chiusura: Interlocutori in grado di applicare il percorso e indicare le risorse.</t>
  </si>
  <si>
    <t>Eseguire la verifica senza dedurre condizioni personali. Esaminare: Formazione; simulazione di una richiesta; verifica della conoscenza delle procedure. Poi registrare esito, evidenza, data e verificatore.</t>
  </si>
  <si>
    <t>5.5.1</t>
  </si>
  <si>
    <t>Gli adattamenti sono progettati con il lavoratore e riesaminati anche quando temporanei?</t>
  </si>
  <si>
    <t>Accordi organizzativi; date di riesame; riscontri sull'efficacia.</t>
  </si>
  <si>
    <t>Concordare obiettivi, durata e riesame delle modifiche, mantenendo possibilità di revisione.</t>
  </si>
  <si>
    <t>Adattamenti condivisi e verifica della loro utilità programmata.</t>
  </si>
  <si>
    <t>Manager / HR</t>
  </si>
  <si>
    <t>Mantenere la misura e verificarla nei riesami. Criterio: Adattamenti condivisi e verifica della loro utilità programmata.</t>
  </si>
  <si>
    <t>Definire le parti mancanti e completare l'intervento: Concordare obiettivi, durata e riesame delle modifiche, mantenendo possibilità di revisione. Verificare: Adattamenti condivisi e verifica della loro utilità programmata.</t>
  </si>
  <si>
    <t>Attivare e pianificare l'intervento: Concordare obiettivi, durata e riesame delle modifiche, mantenendo possibilità di revisione. Criterio di chiusura: Adattamenti condivisi e verifica della loro utilità programmata.</t>
  </si>
  <si>
    <t>Eseguire la verifica senza dedurre condizioni personali. Esaminare: Accordi organizzativi; date di riesame; riscontri sull'efficacia. Poi registrare esito, evidenza, data e verificatore.</t>
  </si>
  <si>
    <t>5.5.2.1 a)</t>
  </si>
  <si>
    <t>Le preferenze sono raccolte senza presumere che lavoro da casa o giornate intere di assenza siano la soluzione desiderata?</t>
  </si>
  <si>
    <t>Modalità del colloquio; opzioni disponibili; decisioni motivate.</t>
  </si>
  <si>
    <t>Chiedere quali soluzioni siano utili e valutare alternative compatibili con l'attività.</t>
  </si>
  <si>
    <t>Scelta motivata sulla base delle esigenze espresse e della mansione.</t>
  </si>
  <si>
    <t>Mantenere la misura e verificarla nei riesami. Criterio: Scelta motivata sulla base delle esigenze espresse e della mansione.</t>
  </si>
  <si>
    <t>Definire le parti mancanti e completare l'intervento: Chiedere quali soluzioni siano utili e valutare alternative compatibili con l'attività. Verificare: Scelta motivata sulla base delle esigenze espresse e della mansione.</t>
  </si>
  <si>
    <t>Attivare e pianificare l'intervento: Chiedere quali soluzioni siano utili e valutare alternative compatibili con l'attività. Criterio di chiusura: Scelta motivata sulla base delle esigenze espresse e della mansione.</t>
  </si>
  <si>
    <t>Eseguire la verifica senza dedurre condizioni personali. Esaminare: Modalità del colloquio; opzioni disponibili; decisioni motivate. Poi registrare esito, evidenza, data e verificatore.</t>
  </si>
  <si>
    <t>5.5.2.1 b)</t>
  </si>
  <si>
    <t>È valutata la flessibilità nella distribuzione delle pause, ove compatibile con il lavoro?</t>
  </si>
  <si>
    <t>Regole di pausa; sostituzioni; accordi nel team.</t>
  </si>
  <si>
    <t>Valutare frazionamento o combinazione delle pause e organizzare la copertura necessaria.</t>
  </si>
  <si>
    <t>Modalità di pausa concordate e realmente praticabili.</t>
  </si>
  <si>
    <t>Operations / Manager</t>
  </si>
  <si>
    <t>Mantenere la misura e verificarla nei riesami. Criterio: Modalità di pausa concordate e realmente praticabili.</t>
  </si>
  <si>
    <t>Definire le parti mancanti e completare l'intervento: Valutare frazionamento o combinazione delle pause e organizzare la copertura necessaria. Verificare: Modalità di pausa concordate e realmente praticabili.</t>
  </si>
  <si>
    <t>Attivare e pianificare l'intervento: Valutare frazionamento o combinazione delle pause e organizzare la copertura necessaria. Criterio di chiusura: Modalità di pausa concordate e realmente praticabili.</t>
  </si>
  <si>
    <t>Eseguire la verifica senza dedurre condizioni personali. Esaminare: Regole di pausa; sostituzioni; accordi nel team. Poi registrare esito, evidenza, data e verificatore.</t>
  </si>
  <si>
    <t>5.5.2.1 c)</t>
  </si>
  <si>
    <t>È considerata la possibilità di brevi permessi per sintomi episodici, nel quadro organizzativo e contrattuale applicabile?</t>
  </si>
  <si>
    <t>Valutazione di fattibilità; regole dei permessi brevi; procedura di richiesta.</t>
  </si>
  <si>
    <t>Esaminare opzioni di microleave e definirne eventuale gestione senza trasformarle in un diritto automatico derivante dalla norma.</t>
  </si>
  <si>
    <t>Valutazione documentata e regole chiare per le opzioni adottate.</t>
  </si>
  <si>
    <t>Mantenere la misura e verificarla nei riesami. Criterio: Valutazione documentata e regole chiare per le opzioni adottate.</t>
  </si>
  <si>
    <t>Definire le parti mancanti e completare l'intervento: Esaminare opzioni di microleave e definirne eventuale gestione senza trasformarle in un diritto automatico derivante dalla norma. Verificare: Valutazione documentata e regole chiare per le opzioni adottate.</t>
  </si>
  <si>
    <t>Attivare e pianificare l'intervento: Esaminare opzioni di microleave e definirne eventuale gestione senza trasformarle in un diritto automatico derivante dalla norma. Criterio di chiusura: Valutazione documentata e regole chiare per le opzioni adottate.</t>
  </si>
  <si>
    <t>Eseguire la verifica senza dedurre condizioni personali. Esaminare: Valutazione di fattibilità; regole dei permessi brevi; procedura di richiesta. Poi registrare esito, evidenza, data e verificatore.</t>
  </si>
  <si>
    <t>5.5.2.1 d)</t>
  </si>
  <si>
    <t>Sono valutate forme compatibili di compensazione o accumulo delle ore per gestire esigenze variabili?</t>
  </si>
  <si>
    <t>Regole di orario; compatibilità contrattuale; strumenti di registrazione.</t>
  </si>
  <si>
    <t>Verificare la fattibilità della flessibilità compensativa e formalizzare le modalità eventualmente adottate.</t>
  </si>
  <si>
    <t>Opzioni e limiti definiti e comunicati.</t>
  </si>
  <si>
    <t>Mantenere la misura e verificarla nei riesami. Criterio: Opzioni e limiti definiti e comunicati.</t>
  </si>
  <si>
    <t>Definire le parti mancanti e completare l'intervento: Verificare la fattibilità della flessibilità compensativa e formalizzare le modalità eventualmente adottate. Verificare: Opzioni e limiti definiti e comunicati.</t>
  </si>
  <si>
    <t>Attivare e pianificare l'intervento: Verificare la fattibilità della flessibilità compensativa e formalizzare le modalità eventualmente adottate. Criterio di chiusura: Opzioni e limiti definiti e comunicati.</t>
  </si>
  <si>
    <t>Eseguire la verifica senza dedurre condizioni personali. Esaminare: Regole di orario; compatibilità contrattuale; strumenti di registrazione. Poi registrare esito, evidenza, data e verificatore.</t>
  </si>
  <si>
    <t>5.5.2.1 e)</t>
  </si>
  <si>
    <t>Sono valutati orari flessibili di inizio e fine, ove possibili?</t>
  </si>
  <si>
    <t>Fasce orarie; requisiti della mansione; accordi di flessibilità.</t>
  </si>
  <si>
    <t>Individuare i margini di flessibilità e chiarire i criteri di autorizzazione.</t>
  </si>
  <si>
    <t>Regole applicabili e criteri trasparenti per i ruoli pertinenti.</t>
  </si>
  <si>
    <t>Mantenere la misura e verificarla nei riesami. Criterio: Regole applicabili e criteri trasparenti per i ruoli pertinenti.</t>
  </si>
  <si>
    <t>Definire le parti mancanti e completare l'intervento: Individuare i margini di flessibilità e chiarire i criteri di autorizzazione. Verificare: Regole applicabili e criteri trasparenti per i ruoli pertinenti.</t>
  </si>
  <si>
    <t>Attivare e pianificare l'intervento: Individuare i margini di flessibilità e chiarire i criteri di autorizzazione. Criterio di chiusura: Regole applicabili e criteri trasparenti per i ruoli pertinenti.</t>
  </si>
  <si>
    <t>Eseguire la verifica senza dedurre condizioni personali. Esaminare: Fasce orarie; requisiti della mansione; accordi di flessibilità. Poi registrare esito, evidenza, data e verificatore.</t>
  </si>
  <si>
    <t>5.5.2.1 f)</t>
  </si>
  <si>
    <t>È possibile discutere la distribuzione dei turni, con particolare attenzione ai turni notturni?</t>
  </si>
  <si>
    <t>Programmazione turni; percorso di richiesta; analisi dei vincoli operativi.</t>
  </si>
  <si>
    <t>Aprire un percorso di confronto sui turni e valutare modifiche temporanee compatibili con la sicurezza.</t>
  </si>
  <si>
    <t>Richieste valutate con decisioni motivate e riesame programmato.</t>
  </si>
  <si>
    <t>Operations / HR</t>
  </si>
  <si>
    <t>Mantenere la misura e verificarla nei riesami. Criterio: Richieste valutate con decisioni motivate e riesame programmato.</t>
  </si>
  <si>
    <t>Definire le parti mancanti e completare l'intervento: Aprire un percorso di confronto sui turni e valutare modifiche temporanee compatibili con la sicurezza. Verificare: Richieste valutate con decisioni motivate e riesame programmato.</t>
  </si>
  <si>
    <t>Attivare e pianificare l'intervento: Aprire un percorso di confronto sui turni e valutare modifiche temporanee compatibili con la sicurezza. Criterio di chiusura: Richieste valutate con decisioni motivate e riesame programmato.</t>
  </si>
  <si>
    <t>Eseguire la verifica senza dedurre condizioni personali. Esaminare: Programmazione turni; percorso di richiesta; analisi dei vincoli operativi. Poi registrare esito, evidenza, data e verificatore.</t>
  </si>
  <si>
    <t>5.5.2.1 g)</t>
  </si>
  <si>
    <t>Esistono soluzioni di copertura per assenze brevi non programmate che evitino pressioni sul lavoratore e sul team?</t>
  </si>
  <si>
    <t>Piano sostituzioni; polivalenze; procedure per assenze improvvise.</t>
  </si>
  <si>
    <t>Organizzare coperture e priorità operative per gestire assenze brevi senza ricorrere al presenzialismo.</t>
  </si>
  <si>
    <t>Piano di copertura noto e testato nelle condizioni reali.</t>
  </si>
  <si>
    <t>Operations</t>
  </si>
  <si>
    <t>Mantenere la misura e verificarla nei riesami. Criterio: Piano di copertura noto e testato nelle condizioni reali.</t>
  </si>
  <si>
    <t>Definire le parti mancanti e completare l'intervento: Organizzare coperture e priorità operative per gestire assenze brevi senza ricorrere al presenzialismo. Verificare: Piano di copertura noto e testato nelle condizioni reali.</t>
  </si>
  <si>
    <t>Attivare e pianificare l'intervento: Organizzare coperture e priorità operative per gestire assenze brevi senza ricorrere al presenzialismo. Criterio di chiusura: Piano di copertura noto e testato nelle condizioni reali.</t>
  </si>
  <si>
    <t>Eseguire la verifica senza dedurre condizioni personali. Esaminare: Piano sostituzioni; polivalenze; procedure per assenze improvvise. Poi registrare esito, evidenza, data e verificatore.</t>
  </si>
  <si>
    <t>5.5.2.2 a)</t>
  </si>
  <si>
    <t>Sono valutate riallocazioni temporanee di compiti gravosi o particolarmente esposti al pubblico, quando utili?</t>
  </si>
  <si>
    <t>Analisi delle mansioni; alternative; criteri di assegnazione.</t>
  </si>
  <si>
    <t>Valutare modifiche temporanee dei compiti in relazione alle esigenze, evitando dequalificazioni automatiche.</t>
  </si>
  <si>
    <t>Soluzioni condivise e compatibili con gli obiettivi della mansione.</t>
  </si>
  <si>
    <t>Mantenere la misura e verificarla nei riesami. Criterio: Soluzioni condivise e compatibili con gli obiettivi della mansione.</t>
  </si>
  <si>
    <t>Definire le parti mancanti e completare l'intervento: Valutare modifiche temporanee dei compiti in relazione alle esigenze, evitando dequalificazioni automatiche. Verificare: Soluzioni condivise e compatibili con gli obiettivi della mansione.</t>
  </si>
  <si>
    <t>Attivare e pianificare l'intervento: Valutare modifiche temporanee dei compiti in relazione alle esigenze, evitando dequalificazioni automatiche. Criterio di chiusura: Soluzioni condivise e compatibili con gli obiettivi della mansione.</t>
  </si>
  <si>
    <t>Eseguire la verifica senza dedurre condizioni personali. Esaminare: Analisi delle mansioni; alternative; criteri di assegnazione. Poi registrare esito, evidenza, data e verificatore.</t>
  </si>
  <si>
    <t>5.5.2.2 b)</t>
  </si>
  <si>
    <t>Sono considerate modifiche di piccola entità, come ausili organizzativi o spazi a bassa distrazione?</t>
  </si>
  <si>
    <t>Catalogo dei supporti; richieste; prove di utilizzo.</t>
  </si>
  <si>
    <t>Valutare piccoli adattamenti mirati e verificarne l'utilità senza imporre una soluzione standard.</t>
  </si>
  <si>
    <t>Supporti scelti in funzione del bisogno e verificati nell'uso.</t>
  </si>
  <si>
    <t>Manager / Servizi generali</t>
  </si>
  <si>
    <t>Mantenere la misura e verificarla nei riesami. Criterio: Supporti scelti in funzione del bisogno e verificati nell'uso.</t>
  </si>
  <si>
    <t>Definire le parti mancanti e completare l'intervento: Valutare piccoli adattamenti mirati e verificarne l'utilità senza imporre una soluzione standard. Verificare: Supporti scelti in funzione del bisogno e verificati nell'uso.</t>
  </si>
  <si>
    <t>Attivare e pianificare l'intervento: Valutare piccoli adattamenti mirati e verificarne l'utilità senza imporre una soluzione standard. Criterio di chiusura: Supporti scelti in funzione del bisogno e verificati nell'uso.</t>
  </si>
  <si>
    <t>Eseguire la verifica senza dedurre condizioni personali. Esaminare: Catalogo dei supporti; richieste; prove di utilizzo. Poi registrare esito, evidenza, data e verificatore.</t>
  </si>
  <si>
    <t>5.5.2.2 c)</t>
  </si>
  <si>
    <t>Sono valutate condivisione temporanea del lavoro e possibilità di compiti più leggeri?</t>
  </si>
  <si>
    <t>Matrice dei compiti; polivalenza; accordi temporanei.</t>
  </si>
  <si>
    <t>Identificare opzioni di job sharing o compiti alternativi e definirne durata e copertura.</t>
  </si>
  <si>
    <t>Soluzioni operative definite con responsabilità e riesame.</t>
  </si>
  <si>
    <t>Mantenere la misura e verificarla nei riesami. Criterio: Soluzioni operative definite con responsabilità e riesame.</t>
  </si>
  <si>
    <t>Definire le parti mancanti e completare l'intervento: Identificare opzioni di job sharing o compiti alternativi e definirne durata e copertura. Verificare: Soluzioni operative definite con responsabilità e riesame.</t>
  </si>
  <si>
    <t>Attivare e pianificare l'intervento: Identificare opzioni di job sharing o compiti alternativi e definirne durata e copertura. Criterio di chiusura: Soluzioni operative definite con responsabilità e riesame.</t>
  </si>
  <si>
    <t>Eseguire la verifica senza dedurre condizioni personali. Esaminare: Matrice dei compiti; polivalenza; accordi temporanei. Poi registrare esito, evidenza, data e verificatore.</t>
  </si>
  <si>
    <t>5.5.2.2 d)</t>
  </si>
  <si>
    <t>I manager dispongono di criteri per valutare richieste temporanee e margini di flessibilità della mansione?</t>
  </si>
  <si>
    <t>Linee guida; criteri decisionali; casi di applicazione anonimizzati.</t>
  </si>
  <si>
    <t>Predisporre criteri coerenti per bilanciare esigenze individuali, attività e sicurezza.</t>
  </si>
  <si>
    <t>Decisioni motivate e coerenti tra i responsabili.</t>
  </si>
  <si>
    <t>Mantenere la misura e verificarla nei riesami. Criterio: Decisioni motivate e coerenti tra i responsabili.</t>
  </si>
  <si>
    <t>Definire le parti mancanti e completare l'intervento: Predisporre criteri coerenti per bilanciare esigenze individuali, attività e sicurezza. Verificare: Decisioni motivate e coerenti tra i responsabili.</t>
  </si>
  <si>
    <t>Attivare e pianificare l'intervento: Predisporre criteri coerenti per bilanciare esigenze individuali, attività e sicurezza. Criterio di chiusura: Decisioni motivate e coerenti tra i responsabili.</t>
  </si>
  <si>
    <t>Eseguire la verifica senza dedurre condizioni personali. Esaminare: Linee guida; criteri decisionali; casi di applicazione anonimizzati. Poi registrare esito, evidenza, data e verificatore.</t>
  </si>
  <si>
    <t>5.5.2.2 e)</t>
  </si>
  <si>
    <t>Nelle mansioni mobili o in piedi sono considerate attrezzature che permettano brevi periodi seduti?</t>
  </si>
  <si>
    <t>Analisi delle attività; sedute disponibili; verifica dei rischi di ingombro e uso.</t>
  </si>
  <si>
    <t>Valutare sedute o appoggi utilizzabili senza ostacolare percorsi e operazioni.</t>
  </si>
  <si>
    <t>Soluzioni sicure e fruibili nelle attività pertinenti.</t>
  </si>
  <si>
    <t>Salute e sicurezza / Operations</t>
  </si>
  <si>
    <t>Mantenere la misura e verificarla nei riesami. Criterio: Soluzioni sicure e fruibili nelle attività pertinenti.</t>
  </si>
  <si>
    <t>Definire le parti mancanti e completare l'intervento: Valutare sedute o appoggi utilizzabili senza ostacolare percorsi e operazioni. Verificare: Soluzioni sicure e fruibili nelle attività pertinenti.</t>
  </si>
  <si>
    <t>Attivare e pianificare l'intervento: Valutare sedute o appoggi utilizzabili senza ostacolare percorsi e operazioni. Criterio di chiusura: Soluzioni sicure e fruibili nelle attività pertinenti.</t>
  </si>
  <si>
    <t>Eseguire la verifica senza dedurre condizioni personali. Esaminare: Analisi delle attività; sedute disponibili; verifica dei rischi di ingombro e uso. Poi registrare esito, evidenza, data e verificatore.</t>
  </si>
  <si>
    <t>5.5.2.2 f); 5.2.1</t>
  </si>
  <si>
    <t>L'organizzazione delle attività con uniformi protettive tiene conto del comfort senza ridurre le protezioni necessarie?</t>
  </si>
  <si>
    <t>Turni, pause e attività; verifica tecnica degli indumenti; riscontro dei lavoratori.</t>
  </si>
  <si>
    <t>Integrare comfort e gestione del tempo d'uso nella pianificazione delle attività protette.</t>
  </si>
  <si>
    <t>Pianificazione approvata e mantenimento delle misure di sicurezza verificato.</t>
  </si>
  <si>
    <t>Mantenere la misura e verificarla nei riesami. Criterio: Pianificazione approvata e mantenimento delle misure di sicurezza verificato.</t>
  </si>
  <si>
    <t>Definire le parti mancanti e completare l'intervento: Integrare comfort e gestione del tempo d'uso nella pianificazione delle attività protette. Verificare: Pianificazione approvata e mantenimento delle misure di sicurezza verificato.</t>
  </si>
  <si>
    <t>Attivare e pianificare l'intervento: Integrare comfort e gestione del tempo d'uso nella pianificazione delle attività protette. Criterio di chiusura: Pianificazione approvata e mantenimento delle misure di sicurezza verificato.</t>
  </si>
  <si>
    <t>Eseguire la verifica senza dedurre condizioni personali. Esaminare: Turni, pause e attività; verifica tecnica degli indumenti; riscontro dei lavoratori. Poi registrare esito, evidenza, data e verificatore.</t>
  </si>
  <si>
    <t>5.6.1</t>
  </si>
  <si>
    <t>È esplicito che nessuno deve essere obbligato a dichiarare esperienze mestruali o menopausali?</t>
  </si>
  <si>
    <t>Policy; moduli; istruzioni a manager e referenti.</t>
  </si>
  <si>
    <t>Eliminare richieste obbligatorie non necessarie e chiarire che il supporto va organizzato rispettando la scelta di riservatezza.</t>
  </si>
  <si>
    <t>Regole e moduli coerenti con la non obbligatorietà della disclosure.</t>
  </si>
  <si>
    <t>Mantenere la misura e verificarla nei riesami. Criterio: Regole e moduli coerenti con la non obbligatorietà della disclosure.</t>
  </si>
  <si>
    <t>Definire le parti mancanti e completare l'intervento: Eliminare richieste obbligatorie non necessarie e chiarire che il supporto va organizzato rispettando la scelta di riservatezza. Verificare: Regole e moduli coerenti con la non obbligatorietà della disclosure.</t>
  </si>
  <si>
    <t>Attivare e pianificare l'intervento: Eliminare richieste obbligatorie non necessarie e chiarire che il supporto va organizzato rispettando la scelta di riservatezza. Criterio di chiusura: Regole e moduli coerenti con la non obbligatorietà della disclosure.</t>
  </si>
  <si>
    <t>Eseguire la verifica senza dedurre condizioni personali. Esaminare: Policy; moduli; istruzioni a manager e referenti. Poi registrare esito, evidenza, data e verificatore.</t>
  </si>
  <si>
    <t>5.6.2.1 a)</t>
  </si>
  <si>
    <t>Le informazioni eventualmente comunicate sono conservate con accessi e modalità coerenti con la riservatezza?</t>
  </si>
  <si>
    <t>Mappa dei dati; autorizzazioni; archivi; modalità di conservazione.</t>
  </si>
  <si>
    <t>Riesaminare raccolta, accessi e conservazione e rimuovere condivisioni non giustificate.</t>
  </si>
  <si>
    <t>Accessi limitati e modalità di custodia documentate e verificate.</t>
  </si>
  <si>
    <t>Referente privacy / IT</t>
  </si>
  <si>
    <t>Mantenere la misura e verificarla nei riesami. Criterio: Accessi limitati e modalità di custodia documentate e verificate.</t>
  </si>
  <si>
    <t>Definire le parti mancanti e completare l'intervento: Riesaminare raccolta, accessi e conservazione e rimuovere condivisioni non giustificate. Verificare: Accessi limitati e modalità di custodia documentate e verificate.</t>
  </si>
  <si>
    <t>Attivare e pianificare l'intervento: Riesaminare raccolta, accessi e conservazione e rimuovere condivisioni non giustificate. Criterio di chiusura: Accessi limitati e modalità di custodia documentate e verificate.</t>
  </si>
  <si>
    <t>Eseguire la verifica senza dedurre condizioni personali. Esaminare: Mappa dei dati; autorizzazioni; archivi; modalità di conservazione. Poi registrare esito, evidenza, data e verificatore.</t>
  </si>
  <si>
    <t>5.6.2.1 b)</t>
  </si>
  <si>
    <t>Manager e supervisori hanno istruzioni su come organizzare gli adattamenti senza divulgare informazioni personali?</t>
  </si>
  <si>
    <t>Istruzioni; formazione; esempi di comunicazioni organizzative minimizzate.</t>
  </si>
  <si>
    <t>Definire cosa comunicare al team e cosa mantenere riservato per rendere operativi gli adattamenti.</t>
  </si>
  <si>
    <t>Istruzioni chiare e applicazione verificata.</t>
  </si>
  <si>
    <t>Mantenere la misura e verificarla nei riesami. Criterio: Istruzioni chiare e applicazione verificata.</t>
  </si>
  <si>
    <t>Definire le parti mancanti e completare l'intervento: Definire cosa comunicare al team e cosa mantenere riservato per rendere operativi gli adattamenti. Verificare: Istruzioni chiare e applicazione verificata.</t>
  </si>
  <si>
    <t>Attivare e pianificare l'intervento: Definire cosa comunicare al team e cosa mantenere riservato per rendere operativi gli adattamenti. Criterio di chiusura: Istruzioni chiare e applicazione verificata.</t>
  </si>
  <si>
    <t>Eseguire la verifica senza dedurre condizioni personali. Esaminare: Istruzioni; formazione; esempi di comunicazioni organizzative minimizzate. Poi registrare esito, evidenza, data e verificatore.</t>
  </si>
  <si>
    <t>5.6.2.1 c)</t>
  </si>
  <si>
    <t>Per le soluzioni digitali sono chiari volontarietà, dati trattati e possibili destinatari?</t>
  </si>
  <si>
    <t>Informative; configurazioni; valutazione del fornitore; possibilità di non utilizzare il servizio.</t>
  </si>
  <si>
    <t>Verificare i flussi reali di dati e correggere informative o configurazioni non coerenti.</t>
  </si>
  <si>
    <t>Utenti informati e flussi verificati prima della messa a disposizione.</t>
  </si>
  <si>
    <t>Mantenere la misura e verificarla nei riesami. Criterio: Utenti informati e flussi verificati prima della messa a disposizione.</t>
  </si>
  <si>
    <t>Definire le parti mancanti e completare l'intervento: Verificare i flussi reali di dati e correggere informative o configurazioni non coerenti. Verificare: Utenti informati e flussi verificati prima della messa a disposizione.</t>
  </si>
  <si>
    <t>Attivare e pianificare l'intervento: Verificare i flussi reali di dati e correggere informative o configurazioni non coerenti. Criterio di chiusura: Utenti informati e flussi verificati prima della messa a disposizione.</t>
  </si>
  <si>
    <t>Eseguire la verifica senza dedurre condizioni personali. Esaminare: Informative; configurazioni; valutazione del fornitore; possibilità di non utilizzare il servizio. Poi registrare esito, evidenza, data e verificatore.</t>
  </si>
  <si>
    <t>5.6.2.1 d)</t>
  </si>
  <si>
    <t>I limiti della riservatezza sono spiegati prima di raccogliere informazioni?</t>
  </si>
  <si>
    <t>Istruzioni per i colloqui; informative; spiegazioni dei limiti applicabili.</t>
  </si>
  <si>
    <t>Rendere trasparenti limiti e modalità di gestione, con supporto delle funzioni competenti.</t>
  </si>
  <si>
    <t>Spiegazione preventiva documentata nelle procedure.</t>
  </si>
  <si>
    <t>Mantenere la misura e verificarla nei riesami. Criterio: Spiegazione preventiva documentata nelle procedure.</t>
  </si>
  <si>
    <t>Definire le parti mancanti e completare l'intervento: Rendere trasparenti limiti e modalità di gestione, con supporto delle funzioni competenti. Verificare: Spiegazione preventiva documentata nelle procedure.</t>
  </si>
  <si>
    <t>Attivare e pianificare l'intervento: Rendere trasparenti limiti e modalità di gestione, con supporto delle funzioni competenti. Criterio di chiusura: Spiegazione preventiva documentata nelle procedure.</t>
  </si>
  <si>
    <t>Eseguire la verifica senza dedurre condizioni personali. Esaminare: Istruzioni per i colloqui; informative; spiegazioni dei limiti applicabili. Poi registrare esito, evidenza, data e verificatore.</t>
  </si>
  <si>
    <t>5.6.2.2 a)</t>
  </si>
  <si>
    <t>La comunicazione di un'informazione a un interlocutore non è trattata automaticamente come autorizzazione a inoltrarla?</t>
  </si>
  <si>
    <t>Flussi di comunicazione; istruzioni; casi di verifica privi di dettagli sanitari.</t>
  </si>
  <si>
    <t>Bloccare gli inoltri automatici e distinguere richiesta di supporto da condivisione delle informazioni.</t>
  </si>
  <si>
    <t>Flussi e istruzioni rispettano la distinzione tra raccolta e comunicazione.</t>
  </si>
  <si>
    <t>Mantenere la misura e verificarla nei riesami. Criterio: Flussi e istruzioni rispettano la distinzione tra raccolta e comunicazione.</t>
  </si>
  <si>
    <t>Definire le parti mancanti e completare l'intervento: Bloccare gli inoltri automatici e distinguere richiesta di supporto da condivisione delle informazioni. Verificare: Flussi e istruzioni rispettano la distinzione tra raccolta e comunicazione.</t>
  </si>
  <si>
    <t>Attivare e pianificare l'intervento: Bloccare gli inoltri automatici e distinguere richiesta di supporto da condivisione delle informazioni. Criterio di chiusura: Flussi e istruzioni rispettano la distinzione tra raccolta e comunicazione.</t>
  </si>
  <si>
    <t>Eseguire la verifica senza dedurre condizioni personali. Esaminare: Flussi di comunicazione; istruzioni; casi di verifica privi di dettagli sanitari. Poi registrare esito, evidenza, data e verificatore.</t>
  </si>
  <si>
    <t>5.6.2.2 b)</t>
  </si>
  <si>
    <t>Raccomandazione + cautela applicativa del modello</t>
  </si>
  <si>
    <t>Prima di condividere internamente informazioni personali si verifica il permesso del lavoratore e il quadro applicabile?</t>
  </si>
  <si>
    <t>Procedura di condivisione; destinatari; valutazione delle condizioni applicabili al trattamento.</t>
  </si>
  <si>
    <t>Definire una verifica preventiva delle comunicazioni; non usare il solo permesso come automatica base giuridica universale.</t>
  </si>
  <si>
    <t>Comunicazioni limitate, documentate e valutate dalle funzioni competenti.</t>
  </si>
  <si>
    <t>Mantenere la misura e verificarla nei riesami. Criterio: Comunicazioni limitate, documentate e valutate dalle funzioni competenti.</t>
  </si>
  <si>
    <t>Definire le parti mancanti e completare l'intervento: Definire una verifica preventiva delle comunicazioni; non usare il solo permesso come automatica base giuridica universale. Verificare: Comunicazioni limitate, documentate e valutate dalle funzioni competenti.</t>
  </si>
  <si>
    <t>Attivare e pianificare l'intervento: Definire una verifica preventiva delle comunicazioni; non usare il solo permesso come automatica base giuridica universale. Criterio di chiusura: Comunicazioni limitate, documentate e valutate dalle funzioni competenti.</t>
  </si>
  <si>
    <t>Eseguire la verifica senza dedurre condizioni personali. Esaminare: Procedura di condivisione; destinatari; valutazione delle condizioni applicabili al trattamento. Poi registrare esito, evidenza, data e verificatore.</t>
  </si>
  <si>
    <t>5.6.2.2 c)</t>
  </si>
  <si>
    <t>Sono individuate situazioni di rivelazione involontaria, per esempio nel lavaggio obbligatorio delle uniformi?</t>
  </si>
  <si>
    <t>Analisi dei processi; consegna indumenti; accessi agli spogliatoi; flussi informativi.</t>
  </si>
  <si>
    <t>Introdurre modalità discrete nei processi che possono rivelare informazioni non volontariamente comunicate.</t>
  </si>
  <si>
    <t>Rischi di rivelazione individuati e misure organizzative verificate.</t>
  </si>
  <si>
    <t>Operations / Referente privacy</t>
  </si>
  <si>
    <t>Mantenere la misura e verificarla nei riesami. Criterio: Rischi di rivelazione individuati e misure organizzative verificate.</t>
  </si>
  <si>
    <t>Definire le parti mancanti e completare l'intervento: Introdurre modalità discrete nei processi che possono rivelare informazioni non volontariamente comunicate. Verificare: Rischi di rivelazione individuati e misure organizzative verificate.</t>
  </si>
  <si>
    <t>Attivare e pianificare l'intervento: Introdurre modalità discrete nei processi che possono rivelare informazioni non volontariamente comunicate. Criterio di chiusura: Rischi di rivelazione individuati e misure organizzative verificate.</t>
  </si>
  <si>
    <t>Eseguire la verifica senza dedurre condizioni personali. Esaminare: Analisi dei processi; consegna indumenti; accessi agli spogliatoi; flussi informativi. Poi registrare esito, evidenza, data e verificatore.</t>
  </si>
  <si>
    <t>5.6.2.2 d)</t>
  </si>
  <si>
    <t>La richiesta di supporto è limitata alle informazioni necessarie a individuare l'adattamento lavorativo?</t>
  </si>
  <si>
    <t>Moduli; campi richiesti; istruzioni ai referenti; campionamento documentale minimizzato.</t>
  </si>
  <si>
    <t>Rimuovere campi su diagnosi, terapie o dettagli personali non necessari alla gestione organizzativa.</t>
  </si>
  <si>
    <t>Documentazione proporzionata allo scopo e priva di raccolte eccedenti.</t>
  </si>
  <si>
    <t>Mantenere la misura e verificarla nei riesami. Criterio: Documentazione proporzionata allo scopo e priva di raccolte eccedenti.</t>
  </si>
  <si>
    <t>Definire le parti mancanti e completare l'intervento: Rimuovere campi su diagnosi, terapie o dettagli personali non necessari alla gestione organizzativa. Verificare: Documentazione proporzionata allo scopo e priva di raccolte eccedenti.</t>
  </si>
  <si>
    <t>Attivare e pianificare l'intervento: Rimuovere campi su diagnosi, terapie o dettagli personali non necessari alla gestione organizzativa. Criterio di chiusura: Documentazione proporzionata allo scopo e priva di raccolte eccedenti.</t>
  </si>
  <si>
    <t>Eseguire la verifica senza dedurre condizioni personali. Esaminare: Moduli; campi richiesti; istruzioni ai referenti; campionamento documentale minimizzato. Poi registrare esito, evidenza, data e verificatore.</t>
  </si>
  <si>
    <t>5.7.2.2 a)</t>
  </si>
  <si>
    <t>Nei servizi igienici neutri rispetto al genere è presente un contenitore di smaltimento in ogni cabina?</t>
  </si>
  <si>
    <t>Sopralluogo per cabina; inventario dotazioni; gestione dello svuotamento.</t>
  </si>
  <si>
    <t>Integrare i contenitori mancanti e assicurarne la gestione igienica.</t>
  </si>
  <si>
    <t>Copertura di tutte le cabine pertinenti e manutenzione organizzata.</t>
  </si>
  <si>
    <t>Mantenere la misura e verificarla nei riesami. Criterio: Copertura di tutte le cabine pertinenti e manutenzione organizzata.</t>
  </si>
  <si>
    <t>Definire le parti mancanti e completare l'intervento: Integrare i contenitori mancanti e assicurarne la gestione igienica. Verificare: Copertura di tutte le cabine pertinenti e manutenzione organizzata.</t>
  </si>
  <si>
    <t>Attivare e pianificare l'intervento: Integrare i contenitori mancanti e assicurarne la gestione igienica. Criterio di chiusura: Copertura di tutte le cabine pertinenti e manutenzione organizzata.</t>
  </si>
  <si>
    <t>Eseguire la verifica senza dedurre condizioni personali. Esaminare: Sopralluogo per cabina; inventario dotazioni; gestione dello svuotamento. Poi registrare esito, evidenza, data e verificatore.</t>
  </si>
  <si>
    <t>5.7.2.2 b)</t>
  </si>
  <si>
    <t>I prodotti mestruali sono disponibili in tutti i servizi pertinenti o in posizioni neutre e discrete?</t>
  </si>
  <si>
    <t>Ubicazione dei prodotti; segnaletica; verifica di accessibilità senza esposizione personale.</t>
  </si>
  <si>
    <t>Rivedere i punti di distribuzione per evitare barriere legate al genere o alla riservatezza.</t>
  </si>
  <si>
    <t>Accesso effettivamente inclusivo e discreto.</t>
  </si>
  <si>
    <t>Mantenere la misura e verificarla nei riesami. Criterio: Accesso effettivamente inclusivo e discreto.</t>
  </si>
  <si>
    <t>Definire le parti mancanti e completare l'intervento: Rivedere i punti di distribuzione per evitare barriere legate al genere o alla riservatezza. Verificare: Accesso effettivamente inclusivo e discreto.</t>
  </si>
  <si>
    <t>Attivare e pianificare l'intervento: Rivedere i punti di distribuzione per evitare barriere legate al genere o alla riservatezza. Criterio di chiusura: Accesso effettivamente inclusivo e discreto.</t>
  </si>
  <si>
    <t>Eseguire la verifica senza dedurre condizioni personali. Esaminare: Ubicazione dei prodotti; segnaletica; verifica di accessibilità senza esposizione personale. Poi registrare esito, evidenza, data e verificatore.</t>
  </si>
  <si>
    <t>5.7.2.2 c)</t>
  </si>
  <si>
    <t>Le valutazioni dei rischi considerano differenze di genere e condizioni di lavoro che possono accentuare i sintomi?</t>
  </si>
  <si>
    <t>Metodo di valutazione; materiali, DPI e tecnologie indossabili; analisi per mansione.</t>
  </si>
  <si>
    <t>Integrare le interazioni pertinenti tra caratteristiche individuali, attrezzature e ambiente di lavoro.</t>
  </si>
  <si>
    <t>Valutazione inclusiva documentata e misure coerenti con la mansione.</t>
  </si>
  <si>
    <t>Mantenere la misura e verificarla nei riesami. Criterio: Valutazione inclusiva documentata e misure coerenti con la mansione.</t>
  </si>
  <si>
    <t>Definire le parti mancanti e completare l'intervento: Integrare le interazioni pertinenti tra caratteristiche individuali, attrezzature e ambiente di lavoro. Verificare: Valutazione inclusiva documentata e misure coerenti con la mansione.</t>
  </si>
  <si>
    <t>Attivare e pianificare l'intervento: Integrare le interazioni pertinenti tra caratteristiche individuali, attrezzature e ambiente di lavoro. Criterio di chiusura: Valutazione inclusiva documentata e misure coerenti con la mansione.</t>
  </si>
  <si>
    <t>Eseguire la verifica senza dedurre condizioni personali. Esaminare: Metodo di valutazione; materiali, DPI e tecnologie indossabili; analisi per mansione. Poi registrare esito, evidenza, data e verificatore.</t>
  </si>
  <si>
    <t>5.7.2.3 a)</t>
  </si>
  <si>
    <t>Reti e referenti hanno competenze su inclusività e possibili pregiudizi di genere?</t>
  </si>
  <si>
    <t>Formazione; mandato dei referenti; raccordo con rappresentanze.</t>
  </si>
  <si>
    <t>Integrare le competenze di inclusione e definire raccordi con le reti pertinenti.</t>
  </si>
  <si>
    <t>Competenze e modalità di supporto riconoscibili.</t>
  </si>
  <si>
    <t>Mantenere la misura e verificarla nei riesami. Criterio: Competenze e modalità di supporto riconoscibili.</t>
  </si>
  <si>
    <t>Definire le parti mancanti e completare l'intervento: Integrare le competenze di inclusione e definire raccordi con le reti pertinenti. Verificare: Competenze e modalità di supporto riconoscibili.</t>
  </si>
  <si>
    <t>Attivare e pianificare l'intervento: Integrare le competenze di inclusione e definire raccordi con le reti pertinenti. Criterio di chiusura: Competenze e modalità di supporto riconoscibili.</t>
  </si>
  <si>
    <t>Eseguire la verifica senza dedurre condizioni personali. Esaminare: Formazione; mandato dei referenti; raccordo con rappresentanze. Poi registrare esito, evidenza, data e verificatore.</t>
  </si>
  <si>
    <t>5.7.2.3 b)</t>
  </si>
  <si>
    <t>È previsto supporto per chi incontra difficoltà nell'esprimere o sostenere le proprie esigenze?</t>
  </si>
  <si>
    <t>Interlocutori alternativi; possibilità di accompagnamento; canali accessibili.</t>
  </si>
  <si>
    <t>Offrire modalità assistite di richiesta e colloquio rispettando le preferenze della persona.</t>
  </si>
  <si>
    <t>Percorso accessibile anche senza interlocuzione diretta con il proprio manager.</t>
  </si>
  <si>
    <t>Mantenere la misura e verificarla nei riesami. Criterio: Percorso accessibile anche senza interlocuzione diretta con il proprio manager.</t>
  </si>
  <si>
    <t>Definire le parti mancanti e completare l'intervento: Offrire modalità assistite di richiesta e colloquio rispettando le preferenze della persona. Verificare: Percorso accessibile anche senza interlocuzione diretta con il proprio manager.</t>
  </si>
  <si>
    <t>Attivare e pianificare l'intervento: Offrire modalità assistite di richiesta e colloquio rispettando le preferenze della persona. Criterio di chiusura: Percorso accessibile anche senza interlocuzione diretta con il proprio manager.</t>
  </si>
  <si>
    <t>Eseguire la verifica senza dedurre condizioni personali. Esaminare: Interlocutori alternativi; possibilità di accompagnamento; canali accessibili. Poi registrare esito, evidenza, data e verificatore.</t>
  </si>
  <si>
    <t>5.7.2.3 c); 3.14</t>
  </si>
  <si>
    <t>Il passaporto degli adattamenti, ove adottato, evita di ricominciare la richiesta a ogni cambio di ruolo o responsabile?</t>
  </si>
  <si>
    <t>Procedura di passaggio; aggiornamento del documento; accessi autorizzati.</t>
  </si>
  <si>
    <t>Organizzare continuità e riesame degli accordi nel passaggio tra responsabili, con riservatezza.</t>
  </si>
  <si>
    <t>Adattamenti trasferiti in modo controllato e aggiornati ove necessario.</t>
  </si>
  <si>
    <t>Mantenere la misura e verificarla nei riesami. Criterio: Adattamenti trasferiti in modo controllato e aggiornati ove necessario.</t>
  </si>
  <si>
    <t>Definire le parti mancanti e completare l'intervento: Organizzare continuità e riesame degli accordi nel passaggio tra responsabili, con riservatezza. Verificare: Adattamenti trasferiti in modo controllato e aggiornati ove necessario.</t>
  </si>
  <si>
    <t>Attivare e pianificare l'intervento: Organizzare continuità e riesame degli accordi nel passaggio tra responsabili, con riservatezza. Criterio di chiusura: Adattamenti trasferiti in modo controllato e aggiornati ove necessario.</t>
  </si>
  <si>
    <t>Eseguire la verifica senza dedurre condizioni personali. Esaminare: Procedura di passaggio; aggiornamento del documento; accessi autorizzati. Poi registrare esito, evidenza, data e verificatore.</t>
  </si>
  <si>
    <t>5.7.2.3 d)</t>
  </si>
  <si>
    <t>La formazione include genere e intersezionalità nelle esperienze mestruali e menopausali?</t>
  </si>
  <si>
    <t>Programmi; materiali; verifica delle competenze del formatore.</t>
  </si>
  <si>
    <t>Integrare esempi e contenuti che rappresentino esigenze differenti senza stereotipi.</t>
  </si>
  <si>
    <t>Contenuti inclusivi presenti e verificati.</t>
  </si>
  <si>
    <t>Formazione / HR</t>
  </si>
  <si>
    <t>Mantenere la misura e verificarla nei riesami. Criterio: Contenuti inclusivi presenti e verificati.</t>
  </si>
  <si>
    <t>Definire le parti mancanti e completare l'intervento: Integrare esempi e contenuti che rappresentino esigenze differenti senza stereotipi. Verificare: Contenuti inclusivi presenti e verificati.</t>
  </si>
  <si>
    <t>Attivare e pianificare l'intervento: Integrare esempi e contenuti che rappresentino esigenze differenti senza stereotipi. Criterio di chiusura: Contenuti inclusivi presenti e verificati.</t>
  </si>
  <si>
    <t>Eseguire la verifica senza dedurre condizioni personali. Esaminare: Programmi; materiali; verifica delle competenze del formatore. Poi registrare esito, evidenza, data e verificatore.</t>
  </si>
  <si>
    <t>5.7.2.3 e)-f)</t>
  </si>
  <si>
    <t>Policy, eventi e comunicazioni usano un linguaggio inclusivo e non descrivono il tema come sporco o esclusivamente femminile?</t>
  </si>
  <si>
    <t>Revisione del lessico; materiali; comunicazioni e denominazione dei prodotti.</t>
  </si>
  <si>
    <t>Correggere espressioni stigmatizzanti o escludenti nei documenti e nei canali aziendali.</t>
  </si>
  <si>
    <t>Revisione effettuata sui principali materiali e indicazioni redazionali definite.</t>
  </si>
  <si>
    <t>Comunicazione / HR</t>
  </si>
  <si>
    <t>Mantenere la misura e verificarla nei riesami. Criterio: Revisione effettuata sui principali materiali e indicazioni redazionali definite.</t>
  </si>
  <si>
    <t>Definire le parti mancanti e completare l'intervento: Correggere espressioni stigmatizzanti o escludenti nei documenti e nei canali aziendali. Verificare: Revisione effettuata sui principali materiali e indicazioni redazionali definite.</t>
  </si>
  <si>
    <t>Attivare e pianificare l'intervento: Correggere espressioni stigmatizzanti o escludenti nei documenti e nei canali aziendali. Criterio di chiusura: Revisione effettuata sui principali materiali e indicazioni redazionali definite.</t>
  </si>
  <si>
    <t>Eseguire la verifica senza dedurre condizioni personali. Esaminare: Revisione del lessico; materiali; comunicazioni e denominazione dei prodotti. Poi registrare esito, evidenza, data e verificatore.</t>
  </si>
  <si>
    <t>5.7.2.4 a)</t>
  </si>
  <si>
    <t>Gli adattamenti già in essere sono riesaminati quando le esigenze si modificano?</t>
  </si>
  <si>
    <t>Accordi precedenti; processo di revisione; interazioni tra misure.</t>
  </si>
  <si>
    <t>Verificare con la persona la compatibilità degli adattamenti nuovi con quelli già concordati.</t>
  </si>
  <si>
    <t>Misure coordinate e riesame documentato senza dettagli clinici eccedenti.</t>
  </si>
  <si>
    <t>Mantenere la misura e verificarla nei riesami. Criterio: Misure coordinate e riesame documentato senza dettagli clinici eccedenti.</t>
  </si>
  <si>
    <t>Definire le parti mancanti e completare l'intervento: Verificare con la persona la compatibilità degli adattamenti nuovi con quelli già concordati. Verificare: Misure coordinate e riesame documentato senza dettagli clinici eccedenti.</t>
  </si>
  <si>
    <t>Attivare e pianificare l'intervento: Verificare con la persona la compatibilità degli adattamenti nuovi con quelli già concordati. Criterio di chiusura: Misure coordinate e riesame documentato senza dettagli clinici eccedenti.</t>
  </si>
  <si>
    <t>Eseguire la verifica senza dedurre condizioni personali. Esaminare: Accordi precedenti; processo di revisione; interazioni tra misure. Poi registrare esito, evidenza, data e verificatore.</t>
  </si>
  <si>
    <t>5.7.2.4 b)</t>
  </si>
  <si>
    <t>Sono considerate le esigenze delle persone neurodivergenti, senza generalizzare sintomi o difficoltà?</t>
  </si>
  <si>
    <t>Consultazione volontaria; opzioni a bassa stimolazione; modalità di comunicazione e organizzazione.</t>
  </si>
  <si>
    <t>Valutare adattamenti mirati a sensibilità e organizzazione del lavoro sulla base delle esigenze espresse.</t>
  </si>
  <si>
    <t>Soluzioni individualizzate e riscontri sull'utilità delle misure.</t>
  </si>
  <si>
    <t>Mantenere la misura e verificarla nei riesami. Criterio: Soluzioni individualizzate e riscontri sull'utilità delle misure.</t>
  </si>
  <si>
    <t>Definire le parti mancanti e completare l'intervento: Valutare adattamenti mirati a sensibilità e organizzazione del lavoro sulla base delle esigenze espresse. Verificare: Soluzioni individualizzate e riscontri sull'utilità delle misure.</t>
  </si>
  <si>
    <t>Attivare e pianificare l'intervento: Valutare adattamenti mirati a sensibilità e organizzazione del lavoro sulla base delle esigenze espresse. Criterio di chiusura: Soluzioni individualizzate e riscontri sull'utilità delle misure.</t>
  </si>
  <si>
    <t>Eseguire la verifica senza dedurre condizioni personali. Esaminare: Consultazione volontaria; opzioni a bassa stimolazione; modalità di comunicazione e organizzazione. Poi registrare esito, evidenza, data e verificatore.</t>
  </si>
  <si>
    <t>5.7.2.4 c)</t>
  </si>
  <si>
    <t>Le iniziative rispettano sensibilità culturali e preferenze diverse tra confronto aperto e riservatezza?</t>
  </si>
  <si>
    <t>Alternative di partecipazione; colloqui privati; consultazione; materiali.</t>
  </si>
  <si>
    <t>Offrire canali differenti senza imporre discussioni pubbliche o racconti personali.</t>
  </si>
  <si>
    <t>Possibilità effettiva di scegliere una modalità riservata.</t>
  </si>
  <si>
    <t>Mantenere la misura e verificarla nei riesami. Criterio: Possibilità effettiva di scegliere una modalità riservata.</t>
  </si>
  <si>
    <t>Definire le parti mancanti e completare l'intervento: Offrire canali differenti senza imporre discussioni pubbliche o racconti personali. Verificare: Possibilità effettiva di scegliere una modalità riservata.</t>
  </si>
  <si>
    <t>Attivare e pianificare l'intervento: Offrire canali differenti senza imporre discussioni pubbliche o racconti personali. Criterio di chiusura: Possibilità effettiva di scegliere una modalità riservata.</t>
  </si>
  <si>
    <t>Eseguire la verifica senza dedurre condizioni personali. Esaminare: Alternative di partecipazione; colloqui privati; consultazione; materiali. Poi registrare esito, evidenza, data e verificatore.</t>
  </si>
  <si>
    <t>5.7.2.4 d)</t>
  </si>
  <si>
    <t>Le misure includono persone transgender, non binarie e non conformi al genere senza rischio di rivelazione involontaria?</t>
  </si>
  <si>
    <t>Accesso ai servizi; modulistica; comunicazioni; gestione dei dati e dei referenti.</t>
  </si>
  <si>
    <t>Rimuovere barriere e percorsi che richiedano di dichiarare la propria identità per ottenere supporto.</t>
  </si>
  <si>
    <t>Accesso inclusivo e rischi di rivelazione involontaria considerati.</t>
  </si>
  <si>
    <t>Mantenere la misura e verificarla nei riesami. Criterio: Accesso inclusivo e rischi di rivelazione involontaria considerati.</t>
  </si>
  <si>
    <t>Definire le parti mancanti e completare l'intervento: Rimuovere barriere e percorsi che richiedano di dichiarare la propria identità per ottenere supporto. Verificare: Accesso inclusivo e rischi di rivelazione involontaria considerati.</t>
  </si>
  <si>
    <t>Attivare e pianificare l'intervento: Rimuovere barriere e percorsi che richiedano di dichiarare la propria identità per ottenere supporto. Criterio di chiusura: Accesso inclusivo e rischi di rivelazione involontaria considerati.</t>
  </si>
  <si>
    <t>Eseguire la verifica senza dedurre condizioni personali. Esaminare: Accesso ai servizi; modulistica; comunicazioni; gestione dei dati e dei referenti. Poi registrare esito, evidenza, data e verificatore.</t>
  </si>
  <si>
    <t>4; A.4; A.5</t>
  </si>
  <si>
    <t>Il programma evita presunzioni basate soltanto su età, genere o intensità attesa dei sintomi?</t>
  </si>
  <si>
    <t>Materiale informativo; criteri di accesso; istruzioni per i colloqui.</t>
  </si>
  <si>
    <t>Rivedere criteri e messaggi per riconoscere la variabilità individuale e non presumere bisogni o limitazioni.</t>
  </si>
  <si>
    <t>Accesso e comunicazioni non basati su automatismi stereotipati.</t>
  </si>
  <si>
    <t>Mantenere la misura e verificarla nei riesami. Criterio: Accesso e comunicazioni non basati su automatismi stereotipati.</t>
  </si>
  <si>
    <t>Definire le parti mancanti e completare l'intervento: Rivedere criteri e messaggi per riconoscere la variabilità individuale e non presumere bisogni o limitazioni. Verificare: Accesso e comunicazioni non basati su automatismi stereotipati.</t>
  </si>
  <si>
    <t>Attivare e pianificare l'intervento: Rivedere criteri e messaggi per riconoscere la variabilità individuale e non presumere bisogni o limitazioni. Criterio di chiusura: Accesso e comunicazioni non basati su automatismi stereotipati.</t>
  </si>
  <si>
    <t>Eseguire la verifica senza dedurre condizioni personali. Esaminare: Materiale informativo; criteri di accesso; istruzioni per i colloqui. Poi registrare esito, evidenza, data e verificatore.</t>
  </si>
  <si>
    <t>5.8.1; 5.8.2.1</t>
  </si>
  <si>
    <t>Le PMI hanno individuato un percorso proporzionato, con interventi progressivi e priorità concrete?</t>
  </si>
  <si>
    <t>Analisi delle risorse; piano per fasi; responsabilità assegnate.</t>
  </si>
  <si>
    <t>Selezionare azioni praticabili a basso costo, senza trascurare privacy e sicurezza.</t>
  </si>
  <si>
    <t>Piano proporzionato con priorità, responsabilità e riesami.</t>
  </si>
  <si>
    <t>Mantenere la misura e verificarla nei riesami. Criterio: Piano proporzionato con priorità, responsabilità e riesami.</t>
  </si>
  <si>
    <t>Definire le parti mancanti e completare l'intervento: Selezionare azioni praticabili a basso costo, senza trascurare privacy e sicurezza. Verificare: Piano proporzionato con priorità, responsabilità e riesami.</t>
  </si>
  <si>
    <t>Attivare e pianificare l'intervento: Selezionare azioni praticabili a basso costo, senza trascurare privacy e sicurezza. Criterio di chiusura: Piano proporzionato con priorità, responsabilità e riesami.</t>
  </si>
  <si>
    <t>Eseguire la verifica senza dedurre condizioni personali. Esaminare: Analisi delle risorse; piano per fasi; responsabilità assegnate. Poi registrare esito, evidenza, data e verificatore.</t>
  </si>
  <si>
    <t>5.8.2.2 a)</t>
  </si>
  <si>
    <t>Sono segnalate, quando utili, comunità o reti esterne di supporto pertinenti e affidabili?</t>
  </si>
  <si>
    <t>Elenco delle risorse; criteri di selezione; comunicazione della volontarietà.</t>
  </si>
  <si>
    <t>Individuare reti appropriate e chiarire che l'adesione resta facoltativa.</t>
  </si>
  <si>
    <t>Risorse verificate e modalità di accesso comunicate.</t>
  </si>
  <si>
    <t>Referente aziendale</t>
  </si>
  <si>
    <t>Mantenere la misura e verificarla nei riesami. Criterio: Risorse verificate e modalità di accesso comunicate.</t>
  </si>
  <si>
    <t>Definire le parti mancanti e completare l'intervento: Individuare reti appropriate e chiarire che l'adesione resta facoltativa. Verificare: Risorse verificate e modalità di accesso comunicate.</t>
  </si>
  <si>
    <t>Attivare e pianificare l'intervento: Individuare reti appropriate e chiarire che l'adesione resta facoltativa. Criterio di chiusura: Risorse verificate e modalità di accesso comunicate.</t>
  </si>
  <si>
    <t>Eseguire la verifica senza dedurre condizioni personali. Esaminare: Elenco delle risorse; criteri di selezione; comunicazione della volontarietà. Poi registrare esito, evidenza, data e verificatore.</t>
  </si>
  <si>
    <t>5.8.2.2 b)-c)</t>
  </si>
  <si>
    <t>Sono esplorati servizi pubblici, incentivi e supporti di enti non profit pertinenti alla realtà aziendale?</t>
  </si>
  <si>
    <t>Ricognizione delle opportunità; contatti; valutazione di pertinenza.</t>
  </si>
  <si>
    <t>Verificare le opportunità effettivamente disponibili e selezionare quelle utili al programma.</t>
  </si>
  <si>
    <t>Ricognizione tracciata con esito e motivazione delle scelte.</t>
  </si>
  <si>
    <t>Direzione / Referente aziendale</t>
  </si>
  <si>
    <t>Mantenere la misura e verificarla nei riesami. Criterio: Ricognizione tracciata con esito e motivazione delle scelte.</t>
  </si>
  <si>
    <t>Definire le parti mancanti e completare l'intervento: Verificare le opportunità effettivamente disponibili e selezionare quelle utili al programma. Verificare: Ricognizione tracciata con esito e motivazione delle scelte.</t>
  </si>
  <si>
    <t>Attivare e pianificare l'intervento: Verificare le opportunità effettivamente disponibili e selezionare quelle utili al programma. Criterio di chiusura: Ricognizione tracciata con esito e motivazione delle scelte.</t>
  </si>
  <si>
    <t>Eseguire la verifica senza dedurre condizioni personali. Esaminare: Ricognizione delle opportunità; contatti; valutazione di pertinenza. Poi registrare esito, evidenza, data e verificatore.</t>
  </si>
  <si>
    <t>5.8.2.2 d)</t>
  </si>
  <si>
    <t>Le risorse gratuite sono controllate per autorevolezza e adattate prima dell'uso?</t>
  </si>
  <si>
    <t>Fonti; versioni; approvazione di policy e strumenti adattati.</t>
  </si>
  <si>
    <t>Verificare origine, aggiornamento e pertinenza prima di adottare modelli o materiali gratuiti.</t>
  </si>
  <si>
    <t>Materiali verificati e adattati al contesto organizzativo.</t>
  </si>
  <si>
    <t>Mantenere la misura e verificarla nei riesami. Criterio: Materiali verificati e adattati al contesto organizzativo.</t>
  </si>
  <si>
    <t>Definire le parti mancanti e completare l'intervento: Verificare origine, aggiornamento e pertinenza prima di adottare modelli o materiali gratuiti. Verificare: Materiali verificati e adattati al contesto organizzativo.</t>
  </si>
  <si>
    <t>Attivare e pianificare l'intervento: Verificare origine, aggiornamento e pertinenza prima di adottare modelli o materiali gratuiti. Criterio di chiusura: Materiali verificati e adattati al contesto organizzativo.</t>
  </si>
  <si>
    <t>Eseguire la verifica senza dedurre condizioni personali. Esaminare: Fonti; versioni; approvazione di policy e strumenti adattati. Poi registrare esito, evidenza, data e verificatore.</t>
  </si>
  <si>
    <t>5.8.2.3 a)-c)</t>
  </si>
  <si>
    <t>È valutata la collaborazione tra PMI, associazioni o reti per condividere esperienze, formazione e risorse?</t>
  </si>
  <si>
    <t>Contatti con reti; iniziative comuni; valutazione delle opportunità.</t>
  </si>
  <si>
    <t>Esaminare collaborazioni praticabili per ridurre l'onere di sviluppo dei supporti.</t>
  </si>
  <si>
    <t>Opportunità valutate e iniziative pertinenti pianificate, ove utili.</t>
  </si>
  <si>
    <t>Mantenere la misura e verificarla nei riesami. Criterio: Opportunità valutate e iniziative pertinenti pianificate, ove utili.</t>
  </si>
  <si>
    <t>Definire le parti mancanti e completare l'intervento: Esaminare collaborazioni praticabili per ridurre l'onere di sviluppo dei supporti. Verificare: Opportunità valutate e iniziative pertinenti pianificate, ove utili.</t>
  </si>
  <si>
    <t>Attivare e pianificare l'intervento: Esaminare collaborazioni praticabili per ridurre l'onere di sviluppo dei supporti. Criterio di chiusura: Opportunità valutate e iniziative pertinenti pianificate, ove utili.</t>
  </si>
  <si>
    <t>Eseguire la verifica senza dedurre condizioni personali. Esaminare: Contatti con reti; iniziative comuni; valutazione delle opportunità. Poi registrare esito, evidenza, data e verificatore.</t>
  </si>
  <si>
    <t>5.8.2.4 a)</t>
  </si>
  <si>
    <t>Le procedure esistenti sugli adattamenti includono le esigenze mestruali e menopausali?</t>
  </si>
  <si>
    <t>Procedura aziendale; moduli; criteri di valutazione delle richieste.</t>
  </si>
  <si>
    <t>Integrare il tema nel percorso esistente, evitando un sistema parallelo non necessario.</t>
  </si>
  <si>
    <t>Percorso aggiornato e applicabile alle esigenze pertinenti.</t>
  </si>
  <si>
    <t>Mantenere la misura e verificarla nei riesami. Criterio: Percorso aggiornato e applicabile alle esigenze pertinenti.</t>
  </si>
  <si>
    <t>Definire le parti mancanti e completare l'intervento: Integrare il tema nel percorso esistente, evitando un sistema parallelo non necessario. Verificare: Percorso aggiornato e applicabile alle esigenze pertinenti.</t>
  </si>
  <si>
    <t>Attivare e pianificare l'intervento: Integrare il tema nel percorso esistente, evitando un sistema parallelo non necessario. Criterio di chiusura: Percorso aggiornato e applicabile alle esigenze pertinenti.</t>
  </si>
  <si>
    <t>Eseguire la verifica senza dedurre condizioni personali. Esaminare: Procedura aziendale; moduli; criteri di valutazione delle richieste. Poi registrare esito, evidenza, data e verificatore.</t>
  </si>
  <si>
    <t>5.8.2.4 b)</t>
  </si>
  <si>
    <t>Le pratiche di flessibilità esistenti sono riesaminate anche per queste esigenze?</t>
  </si>
  <si>
    <t>Regole di orario; modalità di autorizzazione; comunicazioni.</t>
  </si>
  <si>
    <t>Chiarire l'utilizzabilità delle opzioni di flessibilità per i bisogni pertinenti.</t>
  </si>
  <si>
    <t>Criteri e modalità comunicati ai lavoratori e ai responsabili.</t>
  </si>
  <si>
    <t>Mantenere la misura e verificarla nei riesami. Criterio: Criteri e modalità comunicati ai lavoratori e ai responsabili.</t>
  </si>
  <si>
    <t>Definire le parti mancanti e completare l'intervento: Chiarire l'utilizzabilità delle opzioni di flessibilità per i bisogni pertinenti. Verificare: Criteri e modalità comunicati ai lavoratori e ai responsabili.</t>
  </si>
  <si>
    <t>Attivare e pianificare l'intervento: Chiarire l'utilizzabilità delle opzioni di flessibilità per i bisogni pertinenti. Criterio di chiusura: Criteri e modalità comunicati ai lavoratori e ai responsabili.</t>
  </si>
  <si>
    <t>Eseguire la verifica senza dedurre condizioni personali. Esaminare: Regole di orario; modalità di autorizzazione; comunicazioni. Poi registrare esito, evidenza, data e verificatore.</t>
  </si>
  <si>
    <t>5.8.2.4 c)</t>
  </si>
  <si>
    <t>I messaggi di inclusione in fase di selezione rappresentano anche il supporto a mestruazioni e menopausa?</t>
  </si>
  <si>
    <t>Annunci; pagina carriere; informazioni ai candidati.</t>
  </si>
  <si>
    <t>Integrare informazioni concrete sui supporti effettivamente disponibili.</t>
  </si>
  <si>
    <t>Messaggi inclusivi coerenti con le pratiche aziendali.</t>
  </si>
  <si>
    <t>Mantenere la misura e verificarla nei riesami. Criterio: Messaggi inclusivi coerenti con le pratiche aziendali.</t>
  </si>
  <si>
    <t>Definire le parti mancanti e completare l'intervento: Integrare informazioni concrete sui supporti effettivamente disponibili. Verificare: Messaggi inclusivi coerenti con le pratiche aziendali.</t>
  </si>
  <si>
    <t>Attivare e pianificare l'intervento: Integrare informazioni concrete sui supporti effettivamente disponibili. Criterio di chiusura: Messaggi inclusivi coerenti con le pratiche aziendali.</t>
  </si>
  <si>
    <t>Eseguire la verifica senza dedurre condizioni personali. Esaminare: Annunci; pagina carriere; informazioni ai candidati. Poi registrare esito, evidenza, data e verificatore.</t>
  </si>
  <si>
    <t>5.8.2.4 d)</t>
  </si>
  <si>
    <t>I programmi già attivi di prevenzione e formazione includono questi temi?</t>
  </si>
  <si>
    <t>Piano formativo; sessioni programmate; materiali.</t>
  </si>
  <si>
    <t>Inserire contenuti pertinenti nei programmi esistenti utilizzando fonti qualificate.</t>
  </si>
  <si>
    <t>Contenuti integrati e destinatari raggiunti.</t>
  </si>
  <si>
    <t>Formazione / Referente aziendale</t>
  </si>
  <si>
    <t>Mantenere la misura e verificarla nei riesami. Criterio: Contenuti integrati e destinatari raggiunti.</t>
  </si>
  <si>
    <t>Definire le parti mancanti e completare l'intervento: Inserire contenuti pertinenti nei programmi esistenti utilizzando fonti qualificate. Verificare: Contenuti integrati e destinatari raggiunti.</t>
  </si>
  <si>
    <t>Attivare e pianificare l'intervento: Inserire contenuti pertinenti nei programmi esistenti utilizzando fonti qualificate. Criterio di chiusura: Contenuti integrati e destinatari raggiunti.</t>
  </si>
  <si>
    <t>Eseguire la verifica senza dedurre condizioni personali. Esaminare: Piano formativo; sessioni programmate; materiali. Poi registrare esito, evidenza, data e verificatore.</t>
  </si>
  <si>
    <t>5.9.2.1 a)</t>
  </si>
  <si>
    <t>È stata definita una situazione iniziale di soddisfazione, benessere o scostamenti prima delle nuove iniziative?</t>
  </si>
  <si>
    <t>Analisi iniziale; questionario; gap analysis; data e perimetro della rilevazione.</t>
  </si>
  <si>
    <t>Raccogliere una baseline proporzionata usando dati non identificanti e criteri espliciti.</t>
  </si>
  <si>
    <t>Baseline documentata e confrontabile con le rilevazioni successive.</t>
  </si>
  <si>
    <t>HR / Coordinatore</t>
  </si>
  <si>
    <t>Mantenere la misura e verificarla nei riesami. Criterio: Baseline documentata e confrontabile con le rilevazioni successive.</t>
  </si>
  <si>
    <t>Definire le parti mancanti e completare l'intervento: Raccogliere una baseline proporzionata usando dati non identificanti e criteri espliciti. Verificare: Baseline documentata e confrontabile con le rilevazioni successive.</t>
  </si>
  <si>
    <t>Attivare e pianificare l'intervento: Raccogliere una baseline proporzionata usando dati non identificanti e criteri espliciti. Criterio di chiusura: Baseline documentata e confrontabile con le rilevazioni successive.</t>
  </si>
  <si>
    <t>Eseguire la verifica senza dedurre condizioni personali. Esaminare: Analisi iniziale; questionario; gap analysis; data e perimetro della rilevazione. Poi registrare esito, evidenza, data e verificatore.</t>
  </si>
  <si>
    <t>5.9.2.1 b); 5.9.1</t>
  </si>
  <si>
    <t>I dati demografici sono utilizzati con cautela, senza dedurre automaticamente la condizione delle singole persone?</t>
  </si>
  <si>
    <t>Piano di analisi; livelli di aggregazione; limiti interpretativi.</t>
  </si>
  <si>
    <t>Definire analisi aggregate e chiarire che età e genere non descrivono tutte le esperienze individuali.</t>
  </si>
  <si>
    <t>Analisi documentata con limiti e controlli di riservatezza.</t>
  </si>
  <si>
    <t>Mantenere la misura e verificarla nei riesami. Criterio: Analisi documentata con limiti e controlli di riservatezza.</t>
  </si>
  <si>
    <t>Definire le parti mancanti e completare l'intervento: Definire analisi aggregate e chiarire che età e genere non descrivono tutte le esperienze individuali. Verificare: Analisi documentata con limiti e controlli di riservatezza.</t>
  </si>
  <si>
    <t>Attivare e pianificare l'intervento: Definire analisi aggregate e chiarire che età e genere non descrivono tutte le esperienze individuali. Criterio di chiusura: Analisi documentata con limiti e controlli di riservatezza.</t>
  </si>
  <si>
    <t>Eseguire la verifica senza dedurre condizioni personali. Esaminare: Piano di analisi; livelli di aggregazione; limiti interpretativi. Poi registrare esito, evidenza, data e verificatore.</t>
  </si>
  <si>
    <t>5.9.2.1 c)</t>
  </si>
  <si>
    <t>È considerato il rapporto tra costi del supporto e possibili effetti dell'inazione senza stime presentate come certezze?</t>
  </si>
  <si>
    <t>Valutazione costi-benefici; ipotesi; costi di ricambio e perdita di competenze.</t>
  </si>
  <si>
    <t>Stimare costi e benefici con ipotesi trasparenti e dati pertinenti all'organizzazione.</t>
  </si>
  <si>
    <t>Analisi tracciabile con incertezze e assunzioni esplicite.</t>
  </si>
  <si>
    <t>Mantenere la misura e verificarla nei riesami. Criterio: Analisi tracciabile con incertezze e assunzioni esplicite.</t>
  </si>
  <si>
    <t>Definire le parti mancanti e completare l'intervento: Stimare costi e benefici con ipotesi trasparenti e dati pertinenti all'organizzazione. Verificare: Analisi tracciabile con incertezze e assunzioni esplicite.</t>
  </si>
  <si>
    <t>Attivare e pianificare l'intervento: Stimare costi e benefici con ipotesi trasparenti e dati pertinenti all'organizzazione. Criterio di chiusura: Analisi tracciabile con incertezze e assunzioni esplicite.</t>
  </si>
  <si>
    <t>Eseguire la verifica senza dedurre condizioni personali. Esaminare: Valutazione costi-benefici; ipotesi; costi di ricambio e perdita di competenze. Poi registrare esito, evidenza, data e verificatore.</t>
  </si>
  <si>
    <t>5.9.2.2 a)</t>
  </si>
  <si>
    <t>I metodi di raccolta dei dati esistenti sono riesaminati per valutare l'efficacia delle iniziative?</t>
  </si>
  <si>
    <t>Inventario dei dati; indicatori; modalità di raccolta; accessi.</t>
  </si>
  <si>
    <t>Adeguare gli strumenti di monitoraggio evitando raccolte sanitarie non necessarie.</t>
  </si>
  <si>
    <t>Metodi coerenti con gli obiettivi e responsabilità definite.</t>
  </si>
  <si>
    <t>Mantenere la misura e verificarla nei riesami. Criterio: Metodi coerenti con gli obiettivi e responsabilità definite.</t>
  </si>
  <si>
    <t>Definire le parti mancanti e completare l'intervento: Adeguare gli strumenti di monitoraggio evitando raccolte sanitarie non necessarie. Verificare: Metodi coerenti con gli obiettivi e responsabilità definite.</t>
  </si>
  <si>
    <t>Attivare e pianificare l'intervento: Adeguare gli strumenti di monitoraggio evitando raccolte sanitarie non necessarie. Criterio di chiusura: Metodi coerenti con gli obiettivi e responsabilità definite.</t>
  </si>
  <si>
    <t>Eseguire la verifica senza dedurre condizioni personali. Esaminare: Inventario dei dati; indicatori; modalità di raccolta; accessi. Poi registrare esito, evidenza, data e verificatore.</t>
  </si>
  <si>
    <t>5.9.2.2 b)</t>
  </si>
  <si>
    <t>L'uso delle opzioni flessibili è analizzato in forma appropriata per individuare barriere di accesso?</t>
  </si>
  <si>
    <t>Indicatori aggregati; confronto con il perimetro; motivazioni delle differenze.</t>
  </si>
  <si>
    <t>Verificare se le diverse categorie di lavoratori accedono effettivamente alle opzioni disponibili.</t>
  </si>
  <si>
    <t>Analisi delle differenze svolta senza identificare condizioni personali.</t>
  </si>
  <si>
    <t>Mantenere la misura e verificarla nei riesami. Criterio: Analisi delle differenze svolta senza identificare condizioni personali.</t>
  </si>
  <si>
    <t>Definire le parti mancanti e completare l'intervento: Verificare se le diverse categorie di lavoratori accedono effettivamente alle opzioni disponibili. Verificare: Analisi delle differenze svolta senza identificare condizioni personali.</t>
  </si>
  <si>
    <t>Attivare e pianificare l'intervento: Verificare se le diverse categorie di lavoratori accedono effettivamente alle opzioni disponibili. Criterio di chiusura: Analisi delle differenze svolta senza identificare condizioni personali.</t>
  </si>
  <si>
    <t>Eseguire la verifica senza dedurre condizioni personali. Esaminare: Indicatori aggregati; confronto con il perimetro; motivazioni delle differenze. Poi registrare esito, evidenza, data e verificatore.</t>
  </si>
  <si>
    <t>5.9.2.2 c)</t>
  </si>
  <si>
    <t>Selezione, permanenza e promozioni sono esaminate per possibili ostacoli organizzativi?</t>
  </si>
  <si>
    <t>Dati aggregati; analisi dei trend; criteri di interpretazione.</t>
  </si>
  <si>
    <t>Inserire indicatori pertinenti nel riesame, considerando fattori alternativi che influenzano gli esiti.</t>
  </si>
  <si>
    <t>Risultati analizzati e decisioni di miglioramento motivate.</t>
  </si>
  <si>
    <t>Mantenere la misura e verificarla nei riesami. Criterio: Risultati analizzati e decisioni di miglioramento motivate.</t>
  </si>
  <si>
    <t>Definire le parti mancanti e completare l'intervento: Inserire indicatori pertinenti nel riesame, considerando fattori alternativi che influenzano gli esiti. Verificare: Risultati analizzati e decisioni di miglioramento motivate.</t>
  </si>
  <si>
    <t>Attivare e pianificare l'intervento: Inserire indicatori pertinenti nel riesame, considerando fattori alternativi che influenzano gli esiti. Criterio di chiusura: Risultati analizzati e decisioni di miglioramento motivate.</t>
  </si>
  <si>
    <t>Eseguire la verifica senza dedurre condizioni personali. Esaminare: Dati aggregati; analisi dei trend; criteri di interpretazione. Poi registrare esito, evidenza, data e verificatore.</t>
  </si>
  <si>
    <t>5.9.2.2 d)</t>
  </si>
  <si>
    <t>I dati sulle assenze sono interpretati considerando variazioni nelle modalità di segnalazione?</t>
  </si>
  <si>
    <t>Definizioni degli indicatori; cambi delle categorie; confronto tra periodi.</t>
  </si>
  <si>
    <t>Evitare di attribuire automaticamente alle misure le variazioni delle assenze e verificare i cambi di registrazione.</t>
  </si>
  <si>
    <t>Analisi con limiti e fattori che possono influire sul risultato.</t>
  </si>
  <si>
    <t>Mantenere la misura e verificarla nei riesami. Criterio: Analisi con limiti e fattori che possono influire sul risultato.</t>
  </si>
  <si>
    <t>Definire le parti mancanti e completare l'intervento: Evitare di attribuire automaticamente alle misure le variazioni delle assenze e verificare i cambi di registrazione. Verificare: Analisi con limiti e fattori che possono influire sul risultato.</t>
  </si>
  <si>
    <t>Attivare e pianificare l'intervento: Evitare di attribuire automaticamente alle misure le variazioni delle assenze e verificare i cambi di registrazione. Criterio di chiusura: Analisi con limiti e fattori che possono influire sul risultato.</t>
  </si>
  <si>
    <t>Eseguire la verifica senza dedurre condizioni personali. Esaminare: Definizioni degli indicatori; cambi delle categorie; confronto tra periodi. Poi registrare esito, evidenza, data e verificatore.</t>
  </si>
  <si>
    <t>5.9.2.2 e)</t>
  </si>
  <si>
    <t>Le informazioni dei colloqui di uscita sono considerate per individuare barriere e mancanza di supporto?</t>
  </si>
  <si>
    <t>Traccia dei colloqui; sintesi aggregate; azioni conseguenti.</t>
  </si>
  <si>
    <t>Integrare domande appropriate e analizzare i riscontri rispettando la scelta di non rispondere.</t>
  </si>
  <si>
    <t>Riscontri utili riesaminati in forma aggregata e non stigmatizzante.</t>
  </si>
  <si>
    <t>Mantenere la misura e verificarla nei riesami. Criterio: Riscontri utili riesaminati in forma aggregata e non stigmatizzante.</t>
  </si>
  <si>
    <t>Definire le parti mancanti e completare l'intervento: Integrare domande appropriate e analizzare i riscontri rispettando la scelta di non rispondere. Verificare: Riscontri utili riesaminati in forma aggregata e non stigmatizzante.</t>
  </si>
  <si>
    <t>Attivare e pianificare l'intervento: Integrare domande appropriate e analizzare i riscontri rispettando la scelta di non rispondere. Criterio di chiusura: Riscontri utili riesaminati in forma aggregata e non stigmatizzante.</t>
  </si>
  <si>
    <t>Eseguire la verifica senza dedurre condizioni personali. Esaminare: Traccia dei colloqui; sintesi aggregate; azioni conseguenti. Poi registrare esito, evidenza, data e verificatore.</t>
  </si>
  <si>
    <t>5.9.2.2 f)</t>
  </si>
  <si>
    <t>Le indagini sul benessere consentono riscontri sul tema senza imporre disclosure individuali?</t>
  </si>
  <si>
    <t>Questionari; informazioni ai partecipanti; criteri di aggregazione e accesso.</t>
  </si>
  <si>
    <t>Inserire quesiti proporzionati con tutela della riservatezza e possibilità di non rispondere.</t>
  </si>
  <si>
    <t>Strumento verificato e risultati restituiti senza identificabilità.</t>
  </si>
  <si>
    <t>Mantenere la misura e verificarla nei riesami. Criterio: Strumento verificato e risultati restituiti senza identificabilità.</t>
  </si>
  <si>
    <t>Definire le parti mancanti e completare l'intervento: Inserire quesiti proporzionati con tutela della riservatezza e possibilità di non rispondere. Verificare: Strumento verificato e risultati restituiti senza identificabilità.</t>
  </si>
  <si>
    <t>Attivare e pianificare l'intervento: Inserire quesiti proporzionati con tutela della riservatezza e possibilità di non rispondere. Criterio di chiusura: Strumento verificato e risultati restituiti senza identificabilità.</t>
  </si>
  <si>
    <t>Eseguire la verifica senza dedurre condizioni personali. Esaminare: Questionari; informazioni ai partecipanti; criteri di aggregazione e accesso. Poi registrare esito, evidenza, data e verificatore.</t>
  </si>
  <si>
    <t>5.9.2.3 a)-b)</t>
  </si>
  <si>
    <t>Sono monitorati partecipazione formativa e utilizzo delle risorse con indicatori proporzionati?</t>
  </si>
  <si>
    <t>Presenze; accessi aggregati; obiettivi; report periodici.</t>
  </si>
  <si>
    <t>Definire indicatori di diffusione dei contenuti senza usarli come misura automatica dell'efficacia.</t>
  </si>
  <si>
    <t>Indicatori disponibili e interpretati insieme ai riscontri qualitativi.</t>
  </si>
  <si>
    <t>Mantenere la misura e verificarla nei riesami. Criterio: Indicatori disponibili e interpretati insieme ai riscontri qualitativi.</t>
  </si>
  <si>
    <t>Definire le parti mancanti e completare l'intervento: Definire indicatori di diffusione dei contenuti senza usarli come misura automatica dell'efficacia. Verificare: Indicatori disponibili e interpretati insieme ai riscontri qualitativi.</t>
  </si>
  <si>
    <t>Attivare e pianificare l'intervento: Definire indicatori di diffusione dei contenuti senza usarli come misura automatica dell'efficacia. Criterio di chiusura: Indicatori disponibili e interpretati insieme ai riscontri qualitativi.</t>
  </si>
  <si>
    <t>Eseguire la verifica senza dedurre condizioni personali. Esaminare: Presenze; accessi aggregati; obiettivi; report periodici. Poi registrare esito, evidenza, data e verificatore.</t>
  </si>
  <si>
    <t>5.9.2.3 c)</t>
  </si>
  <si>
    <t>Le segnalazioni di discriminazione pertinenti sono monitorate senza esporre le persone coinvolte?</t>
  </si>
  <si>
    <t>Canali; registro riservato; sintesi aggregate; azioni di prevenzione.</t>
  </si>
  <si>
    <t>Integrare il riesame delle segnalazioni nei processi competenti, con accessi limitati.</t>
  </si>
  <si>
    <t>Monitoraggio svolto con responsabilità e riservatezza definite.</t>
  </si>
  <si>
    <t>Mantenere la misura e verificarla nei riesami. Criterio: Monitoraggio svolto con responsabilità e riservatezza definite.</t>
  </si>
  <si>
    <t>Definire le parti mancanti e completare l'intervento: Integrare il riesame delle segnalazioni nei processi competenti, con accessi limitati. Verificare: Monitoraggio svolto con responsabilità e riservatezza definite.</t>
  </si>
  <si>
    <t>Attivare e pianificare l'intervento: Integrare il riesame delle segnalazioni nei processi competenti, con accessi limitati. Criterio di chiusura: Monitoraggio svolto con responsabilità e riservatezza definite.</t>
  </si>
  <si>
    <t>Eseguire la verifica senza dedurre condizioni personali. Esaminare: Canali; registro riservato; sintesi aggregate; azioni di prevenzione. Poi registrare esito, evidenza, data e verificatore.</t>
  </si>
  <si>
    <t>5.9.2.3 d)</t>
  </si>
  <si>
    <t>L'utilizzo dei programmi di assistenza e supporto è valutato senza rendere identificabili dati sanitari individuali?</t>
  </si>
  <si>
    <t>Report aggregati dei fornitori; condizioni di condivisione; soglie di aggregazione aziendali.</t>
  </si>
  <si>
    <t>Concordare report proporzionati che consentano il monitoraggio senza esporre informazioni personali.</t>
  </si>
  <si>
    <t>Report verificati per utilità e tutela della riservatezza.</t>
  </si>
  <si>
    <t>Mantenere la misura e verificarla nei riesami. Criterio: Report verificati per utilità e tutela della riservatezza.</t>
  </si>
  <si>
    <t>Definire le parti mancanti e completare l'intervento: Concordare report proporzionati che consentano il monitoraggio senza esporre informazioni personali. Verificare: Report verificati per utilità e tutela della riservatezza.</t>
  </si>
  <si>
    <t>Attivare e pianificare l'intervento: Concordare report proporzionati che consentano il monitoraggio senza esporre informazioni personali. Criterio di chiusura: Report verificati per utilità e tutela della riservatezza.</t>
  </si>
  <si>
    <t>Eseguire la verifica senza dedurre condizioni personali. Esaminare: Report aggregati dei fornitori; condizioni di condivisione; soglie di aggregazione aziendali. Poi registrare esito, evidenza, data e verificatore.</t>
  </si>
  <si>
    <t>5.9.1</t>
  </si>
  <si>
    <t>Il riesame valuta rappresentatività, fattori esterni e limiti dei dati prima di trarre conclusioni sull'efficacia?</t>
  </si>
  <si>
    <t>Verbali di riesame; analisi dei fattori concomitanti; feedback dei lavoratori.</t>
  </si>
  <si>
    <t>Integrare dati quantitativi e qualitativi e documentare limiti e ipotesi interpretative.</t>
  </si>
  <si>
    <t>Conclusioni motivate e programma aggiornato in base ai riscontri.</t>
  </si>
  <si>
    <t>Direzione / Coordinatore</t>
  </si>
  <si>
    <t>Mantenere la misura e verificarla nei riesami. Criterio: Conclusioni motivate e programma aggiornato in base ai riscontri.</t>
  </si>
  <si>
    <t>Definire le parti mancanti e completare l'intervento: Integrare dati quantitativi e qualitativi e documentare limiti e ipotesi interpretative. Verificare: Conclusioni motivate e programma aggiornato in base ai riscontri.</t>
  </si>
  <si>
    <t>Attivare e pianificare l'intervento: Integrare dati quantitativi e qualitativi e documentare limiti e ipotesi interpretative. Criterio di chiusura: Conclusioni motivate e programma aggiornato in base ai riscontri.</t>
  </si>
  <si>
    <t>Eseguire la verifica senza dedurre condizioni personali. Esaminare: Verbali di riesame; analisi dei fattori concomitanti; feedback dei lavoratori. Poi registrare esito, evidenza, data e verificatore.</t>
  </si>
  <si>
    <t>B.1.1</t>
  </si>
  <si>
    <t>Spunto da allegato informativo</t>
  </si>
  <si>
    <t>Prima dei colloqui riservati il manager consulta le procedure HR e di salute e sicurezza pertinenti?</t>
  </si>
  <si>
    <t>Procedura del colloquio; disponibilità delle istruzioni; formazione.</t>
  </si>
  <si>
    <t>Predisporre un richiamo alle procedure e ai canali di supporto prima di gestire le richieste.</t>
  </si>
  <si>
    <t>Manager in grado di individuare istruzioni e interlocutori corretti.</t>
  </si>
  <si>
    <t>Mantenere la misura e verificarla nei riesami. Criterio: Manager in grado di individuare istruzioni e interlocutori corretti.</t>
  </si>
  <si>
    <t>Definire le parti mancanti e completare l'intervento: Predisporre un richiamo alle procedure e ai canali di supporto prima di gestire le richieste. Verificare: Manager in grado di individuare istruzioni e interlocutori corretti.</t>
  </si>
  <si>
    <t>Attivare e pianificare l'intervento: Predisporre un richiamo alle procedure e ai canali di supporto prima di gestire le richieste. Criterio di chiusura: Manager in grado di individuare istruzioni e interlocutori corretti.</t>
  </si>
  <si>
    <t>Eseguire la verifica senza dedurre condizioni personali. Esaminare: Procedura del colloquio; disponibilità delle istruzioni; formazione. Poi registrare esito, evidenza, data e verificatore.</t>
  </si>
  <si>
    <t>È disponibile un interlocutore alternativo quando il lavoratore non desidera parlare con il proprio responsabile?</t>
  </si>
  <si>
    <t>Elenco dei referenti; percorso alternativo; comunicazione ai lavoratori.</t>
  </si>
  <si>
    <t>Attivare un canale alternativo formato e riservato, chiaramente accessibile.</t>
  </si>
  <si>
    <t>Percorso alternativo effettivamente utilizzabile.</t>
  </si>
  <si>
    <t>Mantenere la misura e verificarla nei riesami. Criterio: Percorso alternativo effettivamente utilizzabile.</t>
  </si>
  <si>
    <t>Definire le parti mancanti e completare l'intervento: Attivare un canale alternativo formato e riservato, chiaramente accessibile. Verificare: Percorso alternativo effettivamente utilizzabile.</t>
  </si>
  <si>
    <t>Attivare e pianificare l'intervento: Attivare un canale alternativo formato e riservato, chiaramente accessibile. Criterio di chiusura: Percorso alternativo effettivamente utilizzabile.</t>
  </si>
  <si>
    <t>Eseguire la verifica senza dedurre condizioni personali. Esaminare: Elenco dei referenti; percorso alternativo; comunicazione ai lavoratori. Poi registrare esito, evidenza, data e verificatore.</t>
  </si>
  <si>
    <t>È prevista la possibilità di essere accompagnati da un collega o rappresentante secondo il contesto applicabile?</t>
  </si>
  <si>
    <t>Regole del colloquio; informazioni fornite; disponibilità di accompagnamento.</t>
  </si>
  <si>
    <t>Chiarire le possibilità di accompagnamento nelle conversazioni di supporto.</t>
  </si>
  <si>
    <t>Opzione comunicata e gestibile senza ostacoli impropri.</t>
  </si>
  <si>
    <t>Mantenere la misura e verificarla nei riesami. Criterio: Opzione comunicata e gestibile senza ostacoli impropri.</t>
  </si>
  <si>
    <t>Definire le parti mancanti e completare l'intervento: Chiarire le possibilità di accompagnamento nelle conversazioni di supporto. Verificare: Opzione comunicata e gestibile senza ostacoli impropri.</t>
  </si>
  <si>
    <t>Attivare e pianificare l'intervento: Chiarire le possibilità di accompagnamento nelle conversazioni di supporto. Criterio di chiusura: Opzione comunicata e gestibile senza ostacoli impropri.</t>
  </si>
  <si>
    <t>Eseguire la verifica senza dedurre condizioni personali. Esaminare: Regole del colloquio; informazioni fornite; disponibilità di accompagnamento. Poi registrare esito, evidenza, data e verificatore.</t>
  </si>
  <si>
    <t>I colloqui si svolgono in un ambiente privato, senza interruzioni e con ascolto non giudicante?</t>
  </si>
  <si>
    <t>Spazi; regole di prenotazione; formazione; feedback non identificanti.</t>
  </si>
  <si>
    <t>Predisporre spazi e modalità che garantiscano tempo, privacy e ascolto delle preferenze.</t>
  </si>
  <si>
    <t>Condizioni organizzative del colloquio adeguate e verificabili.</t>
  </si>
  <si>
    <t>Mantenere la misura e verificarla nei riesami. Criterio: Condizioni organizzative del colloquio adeguate e verificabili.</t>
  </si>
  <si>
    <t>Definire le parti mancanti e completare l'intervento: Predisporre spazi e modalità che garantiscano tempo, privacy e ascolto delle preferenze. Verificare: Condizioni organizzative del colloquio adeguate e verificabili.</t>
  </si>
  <si>
    <t>Attivare e pianificare l'intervento: Predisporre spazi e modalità che garantiscano tempo, privacy e ascolto delle preferenze. Criterio di chiusura: Condizioni organizzative del colloquio adeguate e verificabili.</t>
  </si>
  <si>
    <t>Eseguire la verifica senza dedurre condizioni personali. Esaminare: Spazi; regole di prenotazione; formazione; feedback non identificanti. Poi registrare esito, evidenza, data e verificatore.</t>
  </si>
  <si>
    <t>I manager evitano diagnosi, consigli medici e proposte terapeutiche, indirizzando ai professionisti pertinenti?</t>
  </si>
  <si>
    <t>Programma formativo; limiti del ruolo; riferimenti di supporto.</t>
  </si>
  <si>
    <t>Formare sui limiti del colloquio organizzativo e sul corretto invio a fonti qualificate.</t>
  </si>
  <si>
    <t>Limiti conosciuti e canali di invio disponibili.</t>
  </si>
  <si>
    <t>Mantenere la misura e verificarla nei riesami. Criterio: Limiti conosciuti e canali di invio disponibili.</t>
  </si>
  <si>
    <t>Definire le parti mancanti e completare l'intervento: Formare sui limiti del colloquio organizzativo e sul corretto invio a fonti qualificate. Verificare: Limiti conosciuti e canali di invio disponibili.</t>
  </si>
  <si>
    <t>Attivare e pianificare l'intervento: Formare sui limiti del colloquio organizzativo e sul corretto invio a fonti qualificate. Criterio di chiusura: Limiti conosciuti e canali di invio disponibili.</t>
  </si>
  <si>
    <t>Eseguire la verifica senza dedurre condizioni personali. Esaminare: Programma formativo; limiti del ruolo; riferimenti di supporto. Poi registrare esito, evidenza, data e verificatore.</t>
  </si>
  <si>
    <t>B.1.2; Tabella B.2</t>
  </si>
  <si>
    <t>Gli adattamenti concordati hanno priorità, responsabile, data di attuazione e modalità di monitoraggio?</t>
  </si>
  <si>
    <t>Accordi organizzativi minimizzati; piano azioni; registrazione del seguito.</t>
  </si>
  <si>
    <t>Definire per ciascuna misura concordata chi interviene, entro quando e come sarà verificata.</t>
  </si>
  <si>
    <t>Misure tracciate e monitorate senza dati sanitari eccedenti.</t>
  </si>
  <si>
    <t>Mantenere la misura e verificarla nei riesami. Criterio: Misure tracciate e monitorate senza dati sanitari eccedenti.</t>
  </si>
  <si>
    <t>Definire le parti mancanti e completare l'intervento: Definire per ciascuna misura concordata chi interviene, entro quando e come sarà verificata. Verificare: Misure tracciate e monitorate senza dati sanitari eccedenti.</t>
  </si>
  <si>
    <t>Attivare e pianificare l'intervento: Definire per ciascuna misura concordata chi interviene, entro quando e come sarà verificata. Criterio di chiusura: Misure tracciate e monitorate senza dati sanitari eccedenti.</t>
  </si>
  <si>
    <t>Eseguire la verifica senza dedurre condizioni personali. Esaminare: Accordi organizzativi minimizzati; piano azioni; registrazione del seguito. Poi registrare esito, evidenza, data e verificatore.</t>
  </si>
  <si>
    <t>B.2</t>
  </si>
  <si>
    <t>Le soglie di assenza e gli indicatori di performance sono verificati per evitare penalizzazioni automatiche dei sintomi ciclici?</t>
  </si>
  <si>
    <t>Regole di gestione; criteri automatici; revisione dei meccanismi di allerta.</t>
  </si>
  <si>
    <t>Riesaminare gli automatismi e utilizzare gli alert per un confronto di supporto, non per sanzioni indiscriminate.</t>
  </si>
  <si>
    <t>Meccanismi valutati e decisioni individuali motivate.</t>
  </si>
  <si>
    <t>Mantenere la misura e verificarla nei riesami. Criterio: Meccanismi valutati e decisioni individuali motivate.</t>
  </si>
  <si>
    <t>Definire le parti mancanti e completare l'intervento: Riesaminare gli automatismi e utilizzare gli alert per un confronto di supporto, non per sanzioni indiscriminate. Verificare: Meccanismi valutati e decisioni individuali motivate.</t>
  </si>
  <si>
    <t>Attivare e pianificare l'intervento: Riesaminare gli automatismi e utilizzare gli alert per un confronto di supporto, non per sanzioni indiscriminate. Criterio di chiusura: Meccanismi valutati e decisioni individuali motivate.</t>
  </si>
  <si>
    <t>Eseguire la verifica senza dedurre condizioni personali. Esaminare: Regole di gestione; criteri automatici; revisione dei meccanismi di allerta. Poi registrare esito, evidenza, data e verificatore.</t>
  </si>
  <si>
    <t>B.3</t>
  </si>
  <si>
    <t>La gestione del team permette di riconoscere richieste di aiuto senza pretendere confidenze personali?</t>
  </si>
  <si>
    <t>Prassi dei responsabili; colloqui; piani di gestione già concordati.</t>
  </si>
  <si>
    <t>Rafforzare il dialogo e il rispetto della riservatezza, raccordandosi agli accordi esistenti.</t>
  </si>
  <si>
    <t>Supporto accessibile e assenza di pressioni a raccontare esperienze personali.</t>
  </si>
  <si>
    <t>Mantenere la misura e verificarla nei riesami. Criterio: Supporto accessibile e assenza di pressioni a raccontare esperienze personali.</t>
  </si>
  <si>
    <t>Definire le parti mancanti e completare l'intervento: Rafforzare il dialogo e il rispetto della riservatezza, raccordandosi agli accordi esistenti. Verificare: Supporto accessibile e assenza di pressioni a raccontare esperienze personali.</t>
  </si>
  <si>
    <t>Attivare e pianificare l'intervento: Rafforzare il dialogo e il rispetto della riservatezza, raccordandosi agli accordi esistenti. Criterio di chiusura: Supporto accessibile e assenza di pressioni a raccontare esperienze personali.</t>
  </si>
  <si>
    <t>Eseguire la verifica senza dedurre condizioni personali. Esaminare: Prassi dei responsabili; colloqui; piani di gestione già concordati. Poi registrare esito, evidenza, data e verificatore.</t>
  </si>
  <si>
    <t>B.4; 5.2.1</t>
  </si>
  <si>
    <t>Le modifiche lavorative sono valutate da figure competenti nel contesto degli altri rischi della mansione?</t>
  </si>
  <si>
    <t>Valutazioni tecniche; competenze; approvazioni e verifica dei controlli esistenti.</t>
  </si>
  <si>
    <t>Sottoporre gli adattamenti a verifica competente, soprattutto per DPI, movimentazione e attività critiche.</t>
  </si>
  <si>
    <t>Compatibilità con la sicurezza della mansione documentata.</t>
  </si>
  <si>
    <t>Mantenere la misura e verificarla nei riesami. Criterio: Compatibilità con la sicurezza della mansione documentata.</t>
  </si>
  <si>
    <t>Definire le parti mancanti e completare l'intervento: Sottoporre gli adattamenti a verifica competente, soprattutto per DPI, movimentazione e attività critiche. Verificare: Compatibilità con la sicurezza della mansione documentata.</t>
  </si>
  <si>
    <t>Attivare e pianificare l'intervento: Sottoporre gli adattamenti a verifica competente, soprattutto per DPI, movimentazione e attività critiche. Criterio di chiusura: Compatibilità con la sicurezza della mansione documentata.</t>
  </si>
  <si>
    <t>Eseguire la verifica senza dedurre condizioni personali. Esaminare: Valutazioni tecniche; competenze; approvazioni e verifica dei controlli esistenti. Poi registrare esito, evidenza, data e verificatore.</t>
  </si>
  <si>
    <t>B.4 - Demand</t>
  </si>
  <si>
    <t>È possibile discutere carico di lavoro, tempi e adeguatezza dell'ambiente quando incidono sulla gestione delle esigenze?</t>
  </si>
  <si>
    <t>Analisi dei carichi; confronto con i lavoratori; possibilità di modifica.</t>
  </si>
  <si>
    <t>Valutare carichi, distribuzione delle attività e margini di adattamento insieme alle persone interessate.</t>
  </si>
  <si>
    <t>Carichi e tempi riesaminati con misure motivate.</t>
  </si>
  <si>
    <t>Manager / Salute e sicurezza</t>
  </si>
  <si>
    <t>Mantenere la misura e verificarla nei riesami. Criterio: Carichi e tempi riesaminati con misure motivate.</t>
  </si>
  <si>
    <t>Definire le parti mancanti e completare l'intervento: Valutare carichi, distribuzione delle attività e margini di adattamento insieme alle persone interessate. Verificare: Carichi e tempi riesaminati con misure motivate.</t>
  </si>
  <si>
    <t>Attivare e pianificare l'intervento: Valutare carichi, distribuzione delle attività e margini di adattamento insieme alle persone interessate. Criterio di chiusura: Carichi e tempi riesaminati con misure motivate.</t>
  </si>
  <si>
    <t>Eseguire la verifica senza dedurre condizioni personali. Esaminare: Analisi dei carichi; confronto con i lavoratori; possibilità di modifica. Poi registrare esito, evidenza, data e verificatore.</t>
  </si>
  <si>
    <t>B.4 - Control</t>
  </si>
  <si>
    <t>La mansione offre autonomia praticabile su tempi, attrezzature e luogo di lavoro?</t>
  </si>
  <si>
    <t>Analisi dei vincoli; margini decisionali; possibilità di pause e spostamenti.</t>
  </si>
  <si>
    <t>Individuare dove aumentare l'autonomia senza compromettere i controlli operativi.</t>
  </si>
  <si>
    <t>Margini di autonomia definiti e accessibili.</t>
  </si>
  <si>
    <t>Mantenere la misura e verificarla nei riesami. Criterio: Margini di autonomia definiti e accessibili.</t>
  </si>
  <si>
    <t>Definire le parti mancanti e completare l'intervento: Individuare dove aumentare l'autonomia senza compromettere i controlli operativi. Verificare: Margini di autonomia definiti e accessibili.</t>
  </si>
  <si>
    <t>Attivare e pianificare l'intervento: Individuare dove aumentare l'autonomia senza compromettere i controlli operativi. Criterio di chiusura: Margini di autonomia definiti e accessibili.</t>
  </si>
  <si>
    <t>Eseguire la verifica senza dedurre condizioni personali. Esaminare: Analisi dei vincoli; margini decisionali; possibilità di pause e spostamenti. Poi registrare esito, evidenza, data e verificatore.</t>
  </si>
  <si>
    <t>B.4 - Support</t>
  </si>
  <si>
    <t>Sono disponibili risorse affidabili e sostegno organizzativo per affrontare anche i fattori psicosociali?</t>
  </si>
  <si>
    <t>Risorse interne ed esterne; formazione; canali di segnalazione e supporto.</t>
  </si>
  <si>
    <t>Rendere disponibili supporti pertinenti e integrarli nella prevenzione dei fattori psicosociali.</t>
  </si>
  <si>
    <t>Risorse accessibili e collegamento con i processi di prevenzione.</t>
  </si>
  <si>
    <t>Mantenere la misura e verificarla nei riesami. Criterio: Risorse accessibili e collegamento con i processi di prevenzione.</t>
  </si>
  <si>
    <t>Definire le parti mancanti e completare l'intervento: Rendere disponibili supporti pertinenti e integrarli nella prevenzione dei fattori psicosociali. Verificare: Risorse accessibili e collegamento con i processi di prevenzione.</t>
  </si>
  <si>
    <t>Attivare e pianificare l'intervento: Rendere disponibili supporti pertinenti e integrarli nella prevenzione dei fattori psicosociali. Criterio di chiusura: Risorse accessibili e collegamento con i processi di prevenzione.</t>
  </si>
  <si>
    <t>Eseguire la verifica senza dedurre condizioni personali. Esaminare: Risorse interne ed esterne; formazione; canali di segnalazione e supporto. Poi registrare esito, evidenza, data e verificatore.</t>
  </si>
  <si>
    <t>B.4 - Relationships</t>
  </si>
  <si>
    <t>Sono valutate relazioni, tabù e dinamiche di potere che possono ostacolare la richiesta di aiuto?</t>
  </si>
  <si>
    <t>Consultazione riservata; indagini di clima; gestione delle segnalazioni.</t>
  </si>
  <si>
    <t>Individuare e affrontare dinamiche relazionali che impediscono un confronto sicuro e rispettoso.</t>
  </si>
  <si>
    <t>Barriere relazionali analizzate e azioni organizzative attivate.</t>
  </si>
  <si>
    <t>Mantenere la misura e verificarla nei riesami. Criterio: Barriere relazionali analizzate e azioni organizzative attivate.</t>
  </si>
  <si>
    <t>Definire le parti mancanti e completare l'intervento: Individuare e affrontare dinamiche relazionali che impediscono un confronto sicuro e rispettoso. Verificare: Barriere relazionali analizzate e azioni organizzative attivate.</t>
  </si>
  <si>
    <t>Attivare e pianificare l'intervento: Individuare e affrontare dinamiche relazionali che impediscono un confronto sicuro e rispettoso. Criterio di chiusura: Barriere relazionali analizzate e azioni organizzative attivate.</t>
  </si>
  <si>
    <t>Eseguire la verifica senza dedurre condizioni personali. Esaminare: Consultazione riservata; indagini di clima; gestione delle segnalazioni. Poi registrare esito, evidenza, data e verificatore.</t>
  </si>
  <si>
    <t>B.4 - Role</t>
  </si>
  <si>
    <t>Sono chiare le aspettative di ruolo e valutate le attività critiche nelle quali dolore o affaticamento possono interferire con la sicurezza?</t>
  </si>
  <si>
    <t>Descrizioni delle mansioni; compiti critici; procedure di sostituzione.</t>
  </si>
  <si>
    <t>Chiarire i compiti e predisporre misure individualizzate per situazioni di ridotta vigilanza o difficoltà episodiche.</t>
  </si>
  <si>
    <t>Compiti critici e soluzioni organizzative valutati senza automatismi di esclusione.</t>
  </si>
  <si>
    <t>Mantenere la misura e verificarla nei riesami. Criterio: Compiti critici e soluzioni organizzative valutati senza automatismi di esclusione.</t>
  </si>
  <si>
    <t>Definire le parti mancanti e completare l'intervento: Chiarire i compiti e predisporre misure individualizzate per situazioni di ridotta vigilanza o difficoltà episodiche. Verificare: Compiti critici e soluzioni organizzative valutati senza automatismi di esclusione.</t>
  </si>
  <si>
    <t>Attivare e pianificare l'intervento: Chiarire i compiti e predisporre misure individualizzate per situazioni di ridotta vigilanza o difficoltà episodiche. Criterio di chiusura: Compiti critici e soluzioni organizzative valutati senza automatismi di esclusione.</t>
  </si>
  <si>
    <t>Eseguire la verifica senza dedurre condizioni personali. Esaminare: Descrizioni delle mansioni; compiti critici; procedure di sostituzione. Poi registrare esito, evidenza, data e verificatore.</t>
  </si>
  <si>
    <t>B.4 - Change</t>
  </si>
  <si>
    <t>I cambiamenti organizzativi e operativi comportano il riesame degli adattamenti e dei controlli dei rischi?</t>
  </si>
  <si>
    <t>Gestione delle modifiche; valutazioni preventive; comunicazioni e riesami.</t>
  </si>
  <si>
    <t>Integrare le esigenze pertinenti nel processo di gestione dei cambiamenti.</t>
  </si>
  <si>
    <t>Riesami effettuati prima o in occasione delle modifiche rilevanti.</t>
  </si>
  <si>
    <t>Mantenere la misura e verificarla nei riesami. Criterio: Riesami effettuati prima o in occasione delle modifiche rilevanti.</t>
  </si>
  <si>
    <t>Definire le parti mancanti e completare l'intervento: Integrare le esigenze pertinenti nel processo di gestione dei cambiamenti. Verificare: Riesami effettuati prima o in occasione delle modifiche rilevanti.</t>
  </si>
  <si>
    <t>Attivare e pianificare l'intervento: Integrare le esigenze pertinenti nel processo di gestione dei cambiamenti. Criterio di chiusura: Riesami effettuati prima o in occasione delle modifiche rilevanti.</t>
  </si>
  <si>
    <t>Eseguire la verifica senza dedurre condizioni personali. Esaminare: Gestione delle modifiche; valutazioni preventive; comunicazioni e riesami. Poi registrare esito, evidenza, data e verificatore.</t>
  </si>
  <si>
    <t>B.4</t>
  </si>
  <si>
    <t>Sono considerati carichi, orari, molestie, bullismo, leadership e norme culturali che possono compromettere il benessere?</t>
  </si>
  <si>
    <t>Analisi dei fattori sociali; consultazione; misure contro comportamenti ostili.</t>
  </si>
  <si>
    <t>Integrare i fattori sociali e relazionali nell'analisi e nelle azioni di prevenzione.</t>
  </si>
  <si>
    <t>Fattori pertinenti valutati e misure tracciate.</t>
  </si>
  <si>
    <t>Mantenere la misura e verificarla nei riesami. Criterio: Fattori pertinenti valutati e misure tracciate.</t>
  </si>
  <si>
    <t>Definire le parti mancanti e completare l'intervento: Integrare i fattori sociali e relazionali nell'analisi e nelle azioni di prevenzione. Verificare: Fattori pertinenti valutati e misure tracciate.</t>
  </si>
  <si>
    <t>Attivare e pianificare l'intervento: Integrare i fattori sociali e relazionali nell'analisi e nelle azioni di prevenzione. Criterio di chiusura: Fattori pertinenti valutati e misure tracciate.</t>
  </si>
  <si>
    <t>Eseguire la verifica senza dedurre condizioni personali. Esaminare: Analisi dei fattori sociali; consultazione; misure contro comportamenti ostili. Poi registrare esito, evidenza, data e verificatore.</t>
  </si>
  <si>
    <t>Infrastrutture e ambiente costruito sono riesaminati per le barriere che possono peggiorare le esperienze lavorative?</t>
  </si>
  <si>
    <t>Sopralluogo; accessibilità; servizi; distanze; condizioni delle postazioni.</t>
  </si>
  <si>
    <t>Rivedere i vincoli infrastrutturali e programmare adattamenti o alternative praticabili.</t>
  </si>
  <si>
    <t>Barriere individuate e soluzioni prioritarie definite.</t>
  </si>
  <si>
    <t>Mantenere la misura e verificarla nei riesami. Criterio: Barriere individuate e soluzioni prioritarie definite.</t>
  </si>
  <si>
    <t>Definire le parti mancanti e completare l'intervento: Rivedere i vincoli infrastrutturali e programmare adattamenti o alternative praticabili. Verificare: Barriere individuate e soluzioni prioritarie definite.</t>
  </si>
  <si>
    <t>Attivare e pianificare l'intervento: Rivedere i vincoli infrastrutturali e programmare adattamenti o alternative praticabili. Criterio di chiusura: Barriere individuate e soluzioni prioritarie definite.</t>
  </si>
  <si>
    <t>Eseguire la verifica senza dedurre condizioni personali. Esaminare: Sopralluogo; accessibilità; servizi; distanze; condizioni delle postazioni. Poi registrare esito, evidenza, data e verificatore.</t>
  </si>
  <si>
    <t>La valutazione considera pericoli prevedibili e lezioni da eventi pregressi pertinenti senza attribuzioni causali non dimostrate?</t>
  </si>
  <si>
    <t>Riesame di eventi; analisi delle condizioni di lavoro; misure conseguenti.</t>
  </si>
  <si>
    <t>Integrare gli insegnamenti utili nell'analisi dei rischi evitando di inferire condizioni sanitarie individuali.</t>
  </si>
  <si>
    <t>Riesame motivato delle evidenze e aggiornamento delle misure pertinenti.</t>
  </si>
  <si>
    <t>Mantenere la misura e verificarla nei riesami. Criterio: Riesame motivato delle evidenze e aggiornamento delle misure pertinenti.</t>
  </si>
  <si>
    <t>Definire le parti mancanti e completare l'intervento: Integrare gli insegnamenti utili nell'analisi dei rischi evitando di inferire condizioni sanitarie individuali. Verificare: Riesame motivato delle evidenze e aggiornamento delle misure pertinenti.</t>
  </si>
  <si>
    <t>Attivare e pianificare l'intervento: Integrare gli insegnamenti utili nell'analisi dei rischi evitando di inferire condizioni sanitarie individuali. Criterio di chiusura: Riesame motivato delle evidenze e aggiornamento delle misure pertinenti.</t>
  </si>
  <si>
    <t>Eseguire la verifica senza dedurre condizioni personali. Esaminare: Riesame di eventi; analisi delle condizioni di lavoro; misure conseguenti. Poi registrare esito, evidenza, data e verificatore.</t>
  </si>
  <si>
    <t>Sono previste soluzioni di sostituzione per esigenze improvvise durante attività urgenti o critiche?</t>
  </si>
  <si>
    <t>Procedure di emergenza operativa; sostituzioni; pause di sollievo; prove organizzative.</t>
  </si>
  <si>
    <t>Predisporre coperture che consentano di gestire bisogni improvvisi senza lasciare scoperti compiti critici.</t>
  </si>
  <si>
    <t>Soluzioni conosciute e compatibili con l'operatività in sicurezza.</t>
  </si>
  <si>
    <t>Mantenere la misura e verificarla nei riesami. Criterio: Soluzioni conosciute e compatibili con l'operatività in sicurezza.</t>
  </si>
  <si>
    <t>Definire le parti mancanti e completare l'intervento: Predisporre coperture che consentano di gestire bisogni improvvisi senza lasciare scoperti compiti critici. Verificare: Soluzioni conosciute e compatibili con l'operatività in sicurezza.</t>
  </si>
  <si>
    <t>Attivare e pianificare l'intervento: Predisporre coperture che consentano di gestire bisogni improvvisi senza lasciare scoperti compiti critici. Criterio di chiusura: Soluzioni conosciute e compatibili con l'operatività in sicurezza.</t>
  </si>
  <si>
    <t>Eseguire la verifica senza dedurre condizioni personali. Esaminare: Procedure di emergenza operativa; sostituzioni; pause di sollievo; prove organizzative. Poi registrare esito, evidenza, data e verificatore.</t>
  </si>
  <si>
    <t>Le esigenze pertinenti di appaltatori, visitatori e personale isolato o remoto sono considerate nel perimetro di responsabilità?</t>
  </si>
  <si>
    <t>Accordi e informazioni ai terzi; accesso ai servizi; organizzazione del lavoro isolato.</t>
  </si>
  <si>
    <t>Verificare responsabilità e dotazioni evitando che le persone fuori dal personale diretto restino prive di supporto pertinente.</t>
  </si>
  <si>
    <t>Responsabilità chiarite e accesso ai servizi verificato nei casi applicabili.</t>
  </si>
  <si>
    <t>Mantenere la misura e verificarla nei riesami. Criterio: Responsabilità chiarite e accesso ai servizi verificato nei casi applicabili.</t>
  </si>
  <si>
    <t>Definire le parti mancanti e completare l'intervento: Verificare responsabilità e dotazioni evitando che le persone fuori dal personale diretto restino prive di supporto pertinente. Verificare: Responsabilità chiarite e accesso ai servizi verificato nei casi applicabili.</t>
  </si>
  <si>
    <t>Attivare e pianificare l'intervento: Verificare responsabilità e dotazioni evitando che le persone fuori dal personale diretto restino prive di supporto pertinente. Criterio di chiusura: Responsabilità chiarite e accesso ai servizi verificato nei casi applicabili.</t>
  </si>
  <si>
    <t>Eseguire la verifica senza dedurre condizioni personali. Esaminare: Accordi e informazioni ai terzi; accesso ai servizi; organizzazione del lavoro isolato. Poi registrare esito, evidenza, data e verificatore.</t>
  </si>
  <si>
    <t>D.2.1-D.2.2</t>
  </si>
  <si>
    <t>La descrizione della mansione distingue obiettivi essenziali e modalità adattabili senza stereotipi sull'età?</t>
  </si>
  <si>
    <t>Job description; analisi dei compiti; revisione delle barriere.</t>
  </si>
  <si>
    <t>Riesaminare obiettivi e modalità del lavoro per individuare margini di adattamento realistici.</t>
  </si>
  <si>
    <t>Descrizione fedele della mansione e barriere non necessarie rimosse.</t>
  </si>
  <si>
    <t>Mantenere la misura e verificarla nei riesami. Criterio: Descrizione fedele della mansione e barriere non necessarie rimosse.</t>
  </si>
  <si>
    <t>Definire le parti mancanti e completare l'intervento: Riesaminare obiettivi e modalità del lavoro per individuare margini di adattamento realistici. Verificare: Descrizione fedele della mansione e barriere non necessarie rimosse.</t>
  </si>
  <si>
    <t>Attivare e pianificare l'intervento: Riesaminare obiettivi e modalità del lavoro per individuare margini di adattamento realistici. Criterio di chiusura: Descrizione fedele della mansione e barriere non necessarie rimosse.</t>
  </si>
  <si>
    <t>Eseguire la verifica senza dedurre condizioni personali. Esaminare: Job description; analisi dei compiti; revisione delle barriere. Poi registrare esito, evidenza, data e verificatore.</t>
  </si>
  <si>
    <t>D.2.2</t>
  </si>
  <si>
    <t>La progettazione delle mansioni usa il contributo di team, HR, sicurezza e altri interlocutori pertinenti?</t>
  </si>
  <si>
    <t>Consultazione; confronto tra funzioni; riscontri dai colloqui di uscita.</t>
  </si>
  <si>
    <t>Coinvolgere le competenze e le esperienze interne nella revisione delle mansioni.</t>
  </si>
  <si>
    <t>Contributi pertinenti raccolti e decisioni motivate.</t>
  </si>
  <si>
    <t>Mantenere la misura e verificarla nei riesami. Criterio: Contributi pertinenti raccolti e decisioni motivate.</t>
  </si>
  <si>
    <t>Definire le parti mancanti e completare l'intervento: Coinvolgere le competenze e le esperienze interne nella revisione delle mansioni. Verificare: Contributi pertinenti raccolti e decisioni motivate.</t>
  </si>
  <si>
    <t>Attivare e pianificare l'intervento: Coinvolgere le competenze e le esperienze interne nella revisione delle mansioni. Criterio di chiusura: Contributi pertinenti raccolti e decisioni motivate.</t>
  </si>
  <si>
    <t>Eseguire la verifica senza dedurre condizioni personali. Esaminare: Consultazione; confronto tra funzioni; riscontri dai colloqui di uscita. Poi registrare esito, evidenza, data e verificatore.</t>
  </si>
  <si>
    <t>D.2.3</t>
  </si>
  <si>
    <t>Gli adattamenti della mansione sono coordinati con valutazione dei rischi, regole sulle assenze e disposizioni applicabili?</t>
  </si>
  <si>
    <t>Riesame congiunto; aggiornamento dei documenti; verifica delle compatibilità.</t>
  </si>
  <si>
    <t>Raccordare descrizioni di ruolo, misure di sicurezza e politiche del personale.</t>
  </si>
  <si>
    <t>Documenti e regole coerenti con le modalità operative adottate.</t>
  </si>
  <si>
    <t>Mantenere la misura e verificarla nei riesami. Criterio: Documenti e regole coerenti con le modalità operative adottate.</t>
  </si>
  <si>
    <t>Definire le parti mancanti e completare l'intervento: Raccordare descrizioni di ruolo, misure di sicurezza e politiche del personale. Verificare: Documenti e regole coerenti con le modalità operative adottate.</t>
  </si>
  <si>
    <t>Attivare e pianificare l'intervento: Raccordare descrizioni di ruolo, misure di sicurezza e politiche del personale. Criterio di chiusura: Documenti e regole coerenti con le modalità operative adottate.</t>
  </si>
  <si>
    <t>Eseguire la verifica senza dedurre condizioni personali. Esaminare: Riesame congiunto; aggiornamento dei documenti; verifica delle compatibilità. Poi registrare esito, evidenza, data e verificatore.</t>
  </si>
  <si>
    <t>D.2.4</t>
  </si>
  <si>
    <t>Le descrizioni del ruolo usano un linguaggio inclusivo e segnalano adattamenti o risorse disponibili quando pertinenti?</t>
  </si>
  <si>
    <t>Annunci; descrizioni di ruolo; revisione del lessico.</t>
  </si>
  <si>
    <t>Correggere espressioni non necessarie o escludenti e descrivere supporti realmente disponibili.</t>
  </si>
  <si>
    <t>Descrizioni riviste e coerenti con il supporto effettivo.</t>
  </si>
  <si>
    <t>Mantenere la misura e verificarla nei riesami. Criterio: Descrizioni riviste e coerenti con il supporto effettivo.</t>
  </si>
  <si>
    <t>Definire le parti mancanti e completare l'intervento: Correggere espressioni non necessarie o escludenti e descrivere supporti realmente disponibili. Verificare: Descrizioni riviste e coerenti con il supporto effettivo.</t>
  </si>
  <si>
    <t>Attivare e pianificare l'intervento: Correggere espressioni non necessarie o escludenti e descrivere supporti realmente disponibili. Criterio di chiusura: Descrizioni riviste e coerenti con il supporto effettivo.</t>
  </si>
  <si>
    <t>Eseguire la verifica senza dedurre condizioni personali. Esaminare: Annunci; descrizioni di ruolo; revisione del lessico. Poi registrare esito, evidenza, data e verificatore.</t>
  </si>
  <si>
    <t>D.3</t>
  </si>
  <si>
    <t>Gli annunci sono trasparenti su attività e competenze e rinviano alle politiche inclusive pertinenti?</t>
  </si>
  <si>
    <t>Annunci; informazioni ai candidati; riscontri delle campagne precedenti.</t>
  </si>
  <si>
    <t>Migliorare trasparenza e informazioni sui supporti, verificando l'accessibilità per candidati diversi.</t>
  </si>
  <si>
    <t>Informazioni veritiere, accessibili e aggiornate.</t>
  </si>
  <si>
    <t>Mantenere la misura e verificarla nei riesami. Criterio: Informazioni veritiere, accessibili e aggiornate.</t>
  </si>
  <si>
    <t>Definire le parti mancanti e completare l'intervento: Migliorare trasparenza e informazioni sui supporti, verificando l'accessibilità per candidati diversi. Verificare: Informazioni veritiere, accessibili e aggiornate.</t>
  </si>
  <si>
    <t>Attivare e pianificare l'intervento: Migliorare trasparenza e informazioni sui supporti, verificando l'accessibilità per candidati diversi. Criterio di chiusura: Informazioni veritiere, accessibili e aggiornate.</t>
  </si>
  <si>
    <t>Eseguire la verifica senza dedurre condizioni personali. Esaminare: Annunci; informazioni ai candidati; riscontri delle campagne precedenti. Poi registrare esito, evidenza, data e verificatore.</t>
  </si>
  <si>
    <t>D.4</t>
  </si>
  <si>
    <t>Le prove di selezione sono accessibili, proporzionate e valutate per barriere dovute a durata, ambiente o istruzioni?</t>
  </si>
  <si>
    <t>Prove; tempi; pause; istruzioni; revisione dei criteri.</t>
  </si>
  <si>
    <t>Adeguare test e prove con modalità accessibili e pause ove appropriate, mantenendo gli obiettivi di selezione.</t>
  </si>
  <si>
    <t>Prove riesaminate e condizioni eque documentate.</t>
  </si>
  <si>
    <t>HR / Selezione</t>
  </si>
  <si>
    <t>Mantenere la misura e verificarla nei riesami. Criterio: Prove riesaminate e condizioni eque documentate.</t>
  </si>
  <si>
    <t>Definire le parti mancanti e completare l'intervento: Adeguare test e prove con modalità accessibili e pause ove appropriate, mantenendo gli obiettivi di selezione. Verificare: Prove riesaminate e condizioni eque documentate.</t>
  </si>
  <si>
    <t>Attivare e pianificare l'intervento: Adeguare test e prove con modalità accessibili e pause ove appropriate, mantenendo gli obiettivi di selezione. Criterio di chiusura: Prove riesaminate e condizioni eque documentate.</t>
  </si>
  <si>
    <t>Eseguire la verifica senza dedurre condizioni personali. Esaminare: Prove; tempi; pause; istruzioni; revisione dei criteri. Poi registrare esito, evidenza, data e verificatore.</t>
  </si>
  <si>
    <t>D.5</t>
  </si>
  <si>
    <t>Prima del colloquio sono comunicate condizioni ambientali, servizi e possibilità di chiedere adattamenti?</t>
  </si>
  <si>
    <t>Inviti; informazioni logistiche; percorso per richieste riservate.</t>
  </si>
  <si>
    <t>Integrare le comunicazioni preventive con informazioni utili e un canale discreto di richiesta.</t>
  </si>
  <si>
    <t>Informazioni inviate in anticipo e richieste gestibili.</t>
  </si>
  <si>
    <t>Mantenere la misura e verificarla nei riesami. Criterio: Informazioni inviate in anticipo e richieste gestibili.</t>
  </si>
  <si>
    <t>Definire le parti mancanti e completare l'intervento: Integrare le comunicazioni preventive con informazioni utili e un canale discreto di richiesta. Verificare: Informazioni inviate in anticipo e richieste gestibili.</t>
  </si>
  <si>
    <t>Attivare e pianificare l'intervento: Integrare le comunicazioni preventive con informazioni utili e un canale discreto di richiesta. Criterio di chiusura: Informazioni inviate in anticipo e richieste gestibili.</t>
  </si>
  <si>
    <t>Eseguire la verifica senza dedurre condizioni personali. Esaminare: Inviti; informazioni logistiche; percorso per richieste riservate. Poi registrare esito, evidenza, data e verificatore.</t>
  </si>
  <si>
    <t>I selezionatori sono formati sui pregiudizi ed esiste una soluzione per l'impossibilità imprevista di partecipare?</t>
  </si>
  <si>
    <t>Formazione; istruzioni alla commissione; regole per riprogrammazione o alternative.</t>
  </si>
  <si>
    <t>Formare i selezionatori e definire una gestione proporzionata degli impedimenti imprevisti.</t>
  </si>
  <si>
    <t>Commissioni informate e opzioni di gestione degli imprevisti disponibili.</t>
  </si>
  <si>
    <t>Mantenere la misura e verificarla nei riesami. Criterio: Commissioni informate e opzioni di gestione degli imprevisti disponibili.</t>
  </si>
  <si>
    <t>Definire le parti mancanti e completare l'intervento: Formare i selezionatori e definire una gestione proporzionata degli impedimenti imprevisti. Verificare: Commissioni informate e opzioni di gestione degli imprevisti disponibili.</t>
  </si>
  <si>
    <t>Attivare e pianificare l'intervento: Formare i selezionatori e definire una gestione proporzionata degli impedimenti imprevisti. Criterio di chiusura: Commissioni informate e opzioni di gestione degli imprevisti disponibili.</t>
  </si>
  <si>
    <t>Eseguire la verifica senza dedurre condizioni personali. Esaminare: Formazione; istruzioni alla commissione; regole per riprogrammazione o alternative. Poi registrare esito, evidenza, data e verificatore.</t>
  </si>
  <si>
    <t>D.6</t>
  </si>
  <si>
    <t>L'inserimento iniziale illustra supporti, informazioni e interlocutori per mestruazioni e menopausa?</t>
  </si>
  <si>
    <t>Programma di onboarding; materiali; referenti comunicati.</t>
  </si>
  <si>
    <t>Integrare il programma di accoglienza con informazioni pratiche sui supporti e sull'accesso riservato.</t>
  </si>
  <si>
    <t>Nuovi lavoratori informati tramite un percorso verificabile.</t>
  </si>
  <si>
    <t>Mantenere la misura e verificarla nei riesami. Criterio: Nuovi lavoratori informati tramite un percorso verificabile.</t>
  </si>
  <si>
    <t>Definire le parti mancanti e completare l'intervento: Integrare il programma di accoglienza con informazioni pratiche sui supporti e sull'accesso riservato. Verificare: Nuovi lavoratori informati tramite un percorso verificabile.</t>
  </si>
  <si>
    <t>Attivare e pianificare l'intervento: Integrare il programma di accoglienza con informazioni pratiche sui supporti e sull'accesso riservato. Criterio di chiusura: Nuovi lavoratori informati tramite un percorso verificabile.</t>
  </si>
  <si>
    <t>Eseguire la verifica senza dedurre condizioni personali. Esaminare: Programma di onboarding; materiali; referenti comunicati. Poi registrare esito, evidenza, data e verificatore.</t>
  </si>
  <si>
    <t>E.1; A.5</t>
  </si>
  <si>
    <t>La sensibilizzazione corregge i fraintendimenti più comuni e presenta esperienze diverse con fonti affidabili?</t>
  </si>
  <si>
    <t>Materiali; riferimenti; contenuti sui miti; competenze dei relatori.</t>
  </si>
  <si>
    <t>Rivedere contenuti e fonti, includendo variabilità delle esperienze e contrasto degli stereotipi.</t>
  </si>
  <si>
    <t>Materiale aggiornato, verificato e non stigmatizzante.</t>
  </si>
  <si>
    <t>Mantenere la misura e verificarla nei riesami. Criterio: Materiale aggiornato, verificato e non stigmatizzante.</t>
  </si>
  <si>
    <t>Definire le parti mancanti e completare l'intervento: Rivedere contenuti e fonti, includendo variabilità delle esperienze e contrasto degli stereotipi. Verificare: Materiale aggiornato, verificato e non stigmatizzante.</t>
  </si>
  <si>
    <t>Attivare e pianificare l'intervento: Rivedere contenuti e fonti, includendo variabilità delle esperienze e contrasto degli stereotipi. Criterio di chiusura: Materiale aggiornato, verificato e non stigmatizzante.</t>
  </si>
  <si>
    <t>Eseguire la verifica senza dedurre condizioni personali. Esaminare: Materiali; riferimenti; contenuti sui miti; competenze dei relatori. Poi registrare esito, evidenza, data e verificatore.</t>
  </si>
  <si>
    <t>E.2</t>
  </si>
  <si>
    <t>È definito un piano di comunicazione con destinatari, responsabili, risorse, tempi e risultati attesi?</t>
  </si>
  <si>
    <t>Piano; calendario; assegnazioni; modalità di verifica dei risultati.</t>
  </si>
  <si>
    <t>Organizzare la comunicazione come attività continuativa con responsabilità e obiettivi verificabili.</t>
  </si>
  <si>
    <t>Piano attivo e avanzamento monitorato.</t>
  </si>
  <si>
    <t>Mantenere la misura e verificarla nei riesami. Criterio: Piano attivo e avanzamento monitorato.</t>
  </si>
  <si>
    <t>Definire le parti mancanti e completare l'intervento: Organizzare la comunicazione come attività continuativa con responsabilità e obiettivi verificabili. Verificare: Piano attivo e avanzamento monitorato.</t>
  </si>
  <si>
    <t>Attivare e pianificare l'intervento: Organizzare la comunicazione come attività continuativa con responsabilità e obiettivi verificabili. Criterio di chiusura: Piano attivo e avanzamento monitorato.</t>
  </si>
  <si>
    <t>Eseguire la verifica senza dedurre condizioni personali. Esaminare: Piano; calendario; assegnazioni; modalità di verifica dei risultati. Poi registrare esito, evidenza, data e verificatore.</t>
  </si>
  <si>
    <t>E.3.1</t>
  </si>
  <si>
    <t>Il piano formativo distingue i bisogni delle diverse funzioni ed è affidato a persone competenti?</t>
  </si>
  <si>
    <t>Analisi dei bisogni; qualifiche o esperienza dei formatori; programmi.</t>
  </si>
  <si>
    <t>Definire contenuti mirati per HR, manager, referenti e lavoratori e verificare competenza dei docenti.</t>
  </si>
  <si>
    <t>Piano differenziato e competenze dei formatori documentate.</t>
  </si>
  <si>
    <t>Formazione</t>
  </si>
  <si>
    <t>Mantenere la misura e verificarla nei riesami. Criterio: Piano differenziato e competenze dei formatori documentate.</t>
  </si>
  <si>
    <t>Definire le parti mancanti e completare l'intervento: Definire contenuti mirati per HR, manager, referenti e lavoratori e verificare competenza dei docenti. Verificare: Piano differenziato e competenze dei formatori documentate.</t>
  </si>
  <si>
    <t>Attivare e pianificare l'intervento: Definire contenuti mirati per HR, manager, referenti e lavoratori e verificare competenza dei docenti. Criterio di chiusura: Piano differenziato e competenze dei formatori documentate.</t>
  </si>
  <si>
    <t>Eseguire la verifica senza dedurre condizioni personali. Esaminare: Analisi dei bisogni; qualifiche o esperienza dei formatori; programmi. Poi registrare esito, evidenza, data e verificatore.</t>
  </si>
  <si>
    <t>E.3.2</t>
  </si>
  <si>
    <t>La formazione generale spiega supporti, fattori fisici del lavoro, inclusione e modi di sostenere i colleghi?</t>
  </si>
  <si>
    <t>Programma per i lavoratori; materiali; partecipazione; riscontro dell'apprendimento.</t>
  </si>
  <si>
    <t>Integrare conoscenze pratiche e indicazioni su come utilizzare risorse e supportare i colleghi.</t>
  </si>
  <si>
    <t>Contenuti previsti erogati ai destinatari pertinenti.</t>
  </si>
  <si>
    <t>Mantenere la misura e verificarla nei riesami. Criterio: Contenuti previsti erogati ai destinatari pertinenti.</t>
  </si>
  <si>
    <t>Definire le parti mancanti e completare l'intervento: Integrare conoscenze pratiche e indicazioni su come utilizzare risorse e supportare i colleghi. Verificare: Contenuti previsti erogati ai destinatari pertinenti.</t>
  </si>
  <si>
    <t>Attivare e pianificare l'intervento: Integrare conoscenze pratiche e indicazioni su come utilizzare risorse e supportare i colleghi. Criterio di chiusura: Contenuti previsti erogati ai destinatari pertinenti.</t>
  </si>
  <si>
    <t>Eseguire la verifica senza dedurre condizioni personali. Esaminare: Programma per i lavoratori; materiali; partecipazione; riscontro dell'apprendimento. Poi registrare esito, evidenza, data e verificatore.</t>
  </si>
  <si>
    <t>E.3.3</t>
  </si>
  <si>
    <t>La formazione dei referenti copre limiti del ruolo, ascolto, riservatezza, escalation e tutela del referente stesso?</t>
  </si>
  <si>
    <t>Mandato; formazione; supervisione; risorse e punti di invio.</t>
  </si>
  <si>
    <t>Completare la preparazione dei referenti e chiarire che il ruolo non equivale a consulenza clinica.</t>
  </si>
  <si>
    <t>Referenti preparati e sostenuti con confini di ruolo espliciti.</t>
  </si>
  <si>
    <t>Mantenere la misura e verificarla nei riesami. Criterio: Referenti preparati e sostenuti con confini di ruolo espliciti.</t>
  </si>
  <si>
    <t>Definire le parti mancanti e completare l'intervento: Completare la preparazione dei referenti e chiarire che il ruolo non equivale a consulenza clinica. Verificare: Referenti preparati e sostenuti con confini di ruolo espliciti.</t>
  </si>
  <si>
    <t>Attivare e pianificare l'intervento: Completare la preparazione dei referenti e chiarire che il ruolo non equivale a consulenza clinica. Criterio di chiusura: Referenti preparati e sostenuti con confini di ruolo espliciti.</t>
  </si>
  <si>
    <t>Eseguire la verifica senza dedurre condizioni personali. Esaminare: Mandato; formazione; supervisione; risorse e punti di invio. Poi registrare esito, evidenza, data e verificatore.</t>
  </si>
  <si>
    <t>E.3.4</t>
  </si>
  <si>
    <t>I manager sono formati su colloqui, job design, performance, adattamenti e gestione dei comportamenti sfavorevoli?</t>
  </si>
  <si>
    <t>Programma; simulazioni; tempistica rispetto alla sensibilizzazione generale.</t>
  </si>
  <si>
    <t>Erogare formazione applicativa prima della diffusione generalizzata delle iniziative.</t>
  </si>
  <si>
    <t>Manager in grado di gestire richieste e situazioni problematiche.</t>
  </si>
  <si>
    <t>Mantenere la misura e verificarla nei riesami. Criterio: Manager in grado di gestire richieste e situazioni problematiche.</t>
  </si>
  <si>
    <t>Definire le parti mancanti e completare l'intervento: Erogare formazione applicativa prima della diffusione generalizzata delle iniziative. Verificare: Manager in grado di gestire richieste e situazioni problematiche.</t>
  </si>
  <si>
    <t>Attivare e pianificare l'intervento: Erogare formazione applicativa prima della diffusione generalizzata delle iniziative. Criterio di chiusura: Manager in grado di gestire richieste e situazioni problematiche.</t>
  </si>
  <si>
    <t>Eseguire la verifica senza dedurre condizioni personali. Esaminare: Programma; simulazioni; tempistica rispetto alla sensibilizzazione generale. Poi registrare esito, evidenza, data e verificatore.</t>
  </si>
  <si>
    <t>E.3.5</t>
  </si>
  <si>
    <t>HR riceve una preparazione preventiva adeguata al proprio ruolo di supporto a manager, referenti e lavoratori?</t>
  </si>
  <si>
    <t>Piano formativo; sequenza di erogazione; competenze interne disponibili.</t>
  </si>
  <si>
    <t>Formare HR prima della formazione dei manager e della sensibilizzazione diffusa, secondo il ruolo previsto.</t>
  </si>
  <si>
    <t>HR preparata a sostenere l'attuazione del programma.</t>
  </si>
  <si>
    <t>Mantenere la misura e verificarla nei riesami. Criterio: HR preparata a sostenere l'attuazione del programma.</t>
  </si>
  <si>
    <t>Definire le parti mancanti e completare l'intervento: Formare HR prima della formazione dei manager e della sensibilizzazione diffusa, secondo il ruolo previsto. Verificare: HR preparata a sostenere l'attuazione del programma.</t>
  </si>
  <si>
    <t>Attivare e pianificare l'intervento: Formare HR prima della formazione dei manager e della sensibilizzazione diffusa, secondo il ruolo previsto. Criterio di chiusura: HR preparata a sostenere l'attuazione del programma.</t>
  </si>
  <si>
    <t>Eseguire la verifica senza dedurre condizioni personali. Esaminare: Piano formativo; sequenza di erogazione; competenze interne disponibili. Poi registrare esito, evidenza, data e verificatore.</t>
  </si>
  <si>
    <t>E.4</t>
  </si>
  <si>
    <t>Reti ed eventi hanno regole su riservatezza, rispetto delle esperienze, imparzialità dei relatori e assenza di promozioni terapeutiche?</t>
  </si>
  <si>
    <t>Regole degli incontri; criteri per gli ospiti; formazione degli organizzatori.</t>
  </si>
  <si>
    <t>Definire regole di partecipazione e selezione dei relatori, evitando consigli terapeutici non qualificati.</t>
  </si>
  <si>
    <t>Incontri gestiti con regole chiare e organizzatori formati.</t>
  </si>
  <si>
    <t>HR / Organizzatori</t>
  </si>
  <si>
    <t>Mantenere la misura e verificarla nei riesami. Criterio: Incontri gestiti con regole chiare e organizzatori formati.</t>
  </si>
  <si>
    <t>Definire le parti mancanti e completare l'intervento: Definire regole di partecipazione e selezione dei relatori, evitando consigli terapeutici non qualificati. Verificare: Incontri gestiti con regole chiare e organizzatori formati.</t>
  </si>
  <si>
    <t>Attivare e pianificare l'intervento: Definire regole di partecipazione e selezione dei relatori, evitando consigli terapeutici non qualificati. Criterio di chiusura: Incontri gestiti con regole chiare e organizzatori formati.</t>
  </si>
  <si>
    <t>Eseguire la verifica senza dedurre condizioni personali. Esaminare: Regole degli incontri; criteri per gli ospiti; formazione degli organizzatori. Poi registrare esito, evidenza, data e verificatore.</t>
  </si>
  <si>
    <t>Allegato G; ISO 45001:2018, 4.1-4.2</t>
  </si>
  <si>
    <t>Nell'eventuale sistema di gestione sono considerate le esigenze pertinenti nell'analisi del contesto e delle parti interessate?</t>
  </si>
  <si>
    <t>Analisi del contesto; esigenze dei lavoratori; riesami del sistema.</t>
  </si>
  <si>
    <t>Integrare nel sistema le interazioni tra lavoro ed esigenze mestruali e menopausali.</t>
  </si>
  <si>
    <t>Analisi di contesto e delle esigenze aggiornata in modo coerente.</t>
  </si>
  <si>
    <t>Responsabile SGSSL</t>
  </si>
  <si>
    <t>Mantenere la misura e verificarla nei riesami. Criterio: Analisi di contesto e delle esigenze aggiornata in modo coerente.</t>
  </si>
  <si>
    <t>Definire le parti mancanti e completare l'intervento: Integrare nel sistema le interazioni tra lavoro ed esigenze mestruali e menopausali. Verificare: Analisi di contesto e delle esigenze aggiornata in modo coerente.</t>
  </si>
  <si>
    <t>Attivare e pianificare l'intervento: Integrare nel sistema le interazioni tra lavoro ed esigenze mestruali e menopausali. Criterio di chiusura: Analisi di contesto e delle esigenze aggiornata in modo coerente.</t>
  </si>
  <si>
    <t>Eseguire la verifica senza dedurre condizioni personali. Esaminare: Analisi del contesto; esigenze dei lavoratori; riesami del sistema. Poi registrare esito, evidenza, data e verificatore.</t>
  </si>
  <si>
    <t>Allegato G; ISO 45001:2018, 5.1-5.2</t>
  </si>
  <si>
    <t>Leadership e politica del sistema esprimono un impegno coerente con i supporti adottati?</t>
  </si>
  <si>
    <t>Politica; impegni della direzione; risorse e comunicazioni.</t>
  </si>
  <si>
    <t>Raccordare politica e impegni della direzione alle misure effettivamente attuate.</t>
  </si>
  <si>
    <t>Impegno formalizzato e riscontro nelle decisioni operative.</t>
  </si>
  <si>
    <t>Direzione / Responsabile SGSSL</t>
  </si>
  <si>
    <t>Mantenere la misura e verificarla nei riesami. Criterio: Impegno formalizzato e riscontro nelle decisioni operative.</t>
  </si>
  <si>
    <t>Definire le parti mancanti e completare l'intervento: Raccordare politica e impegni della direzione alle misure effettivamente attuate. Verificare: Impegno formalizzato e riscontro nelle decisioni operative.</t>
  </si>
  <si>
    <t>Attivare e pianificare l'intervento: Raccordare politica e impegni della direzione alle misure effettivamente attuate. Criterio di chiusura: Impegno formalizzato e riscontro nelle decisioni operative.</t>
  </si>
  <si>
    <t>Eseguire la verifica senza dedurre condizioni personali. Esaminare: Politica; impegni della direzione; risorse e comunicazioni. Poi registrare esito, evidenza, data e verificatore.</t>
  </si>
  <si>
    <t>Allegato G; ISO 45001:2018, 5.4</t>
  </si>
  <si>
    <t>I meccanismi di consultazione del sistema permettono di discutere le esigenze pertinenti con riservatezza?</t>
  </si>
  <si>
    <t>Procedure di consultazione; partecipazione; canali alternativi.</t>
  </si>
  <si>
    <t>Integrare il tema nei canali esistenti senza richiedere disclosure individuali.</t>
  </si>
  <si>
    <t>Consultazione accessibile e riservata nel sistema ordinario.</t>
  </si>
  <si>
    <t>Mantenere la misura e verificarla nei riesami. Criterio: Consultazione accessibile e riservata nel sistema ordinario.</t>
  </si>
  <si>
    <t>Definire le parti mancanti e completare l'intervento: Integrare il tema nei canali esistenti senza richiedere disclosure individuali. Verificare: Consultazione accessibile e riservata nel sistema ordinario.</t>
  </si>
  <si>
    <t>Attivare e pianificare l'intervento: Integrare il tema nei canali esistenti senza richiedere disclosure individuali. Criterio di chiusura: Consultazione accessibile e riservata nel sistema ordinario.</t>
  </si>
  <si>
    <t>Eseguire la verifica senza dedurre condizioni personali. Esaminare: Procedure di consultazione; partecipazione; canali alternativi. Poi registrare esito, evidenza, data e verificatore.</t>
  </si>
  <si>
    <t>Allegato G; ISO 45001:2018, 6.1; 8.1</t>
  </si>
  <si>
    <t>Rischi, opportunità e controlli operativi includono gli adattamenti pertinenti del lavoro?</t>
  </si>
  <si>
    <t>Valutazioni; piano operativo; misure; controllo delle modifiche.</t>
  </si>
  <si>
    <t>Collegare le misure individuate ai processi di pianificazione e controllo operativo.</t>
  </si>
  <si>
    <t>Misure rintracciabili nei processi del sistema e verificate.</t>
  </si>
  <si>
    <t>Responsabile SGSSL / Operations</t>
  </si>
  <si>
    <t>Mantenere la misura e verificarla nei riesami. Criterio: Misure rintracciabili nei processi del sistema e verificate.</t>
  </si>
  <si>
    <t>Definire le parti mancanti e completare l'intervento: Collegare le misure individuate ai processi di pianificazione e controllo operativo. Verificare: Misure rintracciabili nei processi del sistema e verificate.</t>
  </si>
  <si>
    <t>Attivare e pianificare l'intervento: Collegare le misure individuate ai processi di pianificazione e controllo operativo. Criterio di chiusura: Misure rintracciabili nei processi del sistema e verificate.</t>
  </si>
  <si>
    <t>Eseguire la verifica senza dedurre condizioni personali. Esaminare: Valutazioni; piano operativo; misure; controllo delle modifiche. Poi registrare esito, evidenza, data e verificatore.</t>
  </si>
  <si>
    <t>Allegato G; ISO 45001:2018, 7.1</t>
  </si>
  <si>
    <t>Le risorse del sistema comprendono servizi, prodotti e spazi necessari alle misure adottate?</t>
  </si>
  <si>
    <t>Programmazione delle risorse; acquisti; disponibilità sul campo.</t>
  </si>
  <si>
    <t>Inserire nelle risorse del sistema le dotazioni e i supporti deliberati.</t>
  </si>
  <si>
    <t>Risorse assegnate e dotazioni effettivamente disponibili.</t>
  </si>
  <si>
    <t>Mantenere la misura e verificarla nei riesami. Criterio: Risorse assegnate e dotazioni effettivamente disponibili.</t>
  </si>
  <si>
    <t>Definire le parti mancanti e completare l'intervento: Inserire nelle risorse del sistema le dotazioni e i supporti deliberati. Verificare: Risorse assegnate e dotazioni effettivamente disponibili.</t>
  </si>
  <si>
    <t>Attivare e pianificare l'intervento: Inserire nelle risorse del sistema le dotazioni e i supporti deliberati. Criterio di chiusura: Risorse assegnate e dotazioni effettivamente disponibili.</t>
  </si>
  <si>
    <t>Eseguire la verifica senza dedurre condizioni personali. Esaminare: Programmazione delle risorse; acquisti; disponibilità sul campo. Poi registrare esito, evidenza, data e verificatore.</t>
  </si>
  <si>
    <t>Allegato G; ISO 45001:2018, 7.2-7.3</t>
  </si>
  <si>
    <t>Competenza e consapevolezza sul tema sono integrate nei processi formativi del sistema?</t>
  </si>
  <si>
    <t>Matrice delle competenze; programma formativo; verifiche.</t>
  </si>
  <si>
    <t>Collegare la formazione specifica ai processi ordinari di competenza e consapevolezza.</t>
  </si>
  <si>
    <t>Competenze individuate e formazione tracciata nel sistema.</t>
  </si>
  <si>
    <t>Responsabile SGSSL / Formazione</t>
  </si>
  <si>
    <t>Mantenere la misura e verificarla nei riesami. Criterio: Competenze individuate e formazione tracciata nel sistema.</t>
  </si>
  <si>
    <t>Definire le parti mancanti e completare l'intervento: Collegare la formazione specifica ai processi ordinari di competenza e consapevolezza. Verificare: Competenze individuate e formazione tracciata nel sistema.</t>
  </si>
  <si>
    <t>Attivare e pianificare l'intervento: Collegare la formazione specifica ai processi ordinari di competenza e consapevolezza. Criterio di chiusura: Competenze individuate e formazione tracciata nel sistema.</t>
  </si>
  <si>
    <t>Eseguire la verifica senza dedurre condizioni personali. Esaminare: Matrice delle competenze; programma formativo; verifiche. Poi registrare esito, evidenza, data e verificatore.</t>
  </si>
  <si>
    <t>Allegato G; ISO 45001:2018, 7.4</t>
  </si>
  <si>
    <t>I processi di comunicazione del sistema proteggono le informazioni personali e sanitarie?</t>
  </si>
  <si>
    <t>Procedure di comunicazione; destinatari; istruzioni di minimizzazione.</t>
  </si>
  <si>
    <t>Integrare regole di sensibilità e riservatezza nei flussi di comunicazione del sistema.</t>
  </si>
  <si>
    <t>Flussi riesaminati e istruzioni operative coerenti.</t>
  </si>
  <si>
    <t>Responsabile SGSSL / Referente privacy</t>
  </si>
  <si>
    <t>Mantenere la misura e verificarla nei riesami. Criterio: Flussi riesaminati e istruzioni operative coerenti.</t>
  </si>
  <si>
    <t>Definire le parti mancanti e completare l'intervento: Integrare regole di sensibilità e riservatezza nei flussi di comunicazione del sistema. Verificare: Flussi riesaminati e istruzioni operative coerenti.</t>
  </si>
  <si>
    <t>Attivare e pianificare l'intervento: Integrare regole di sensibilità e riservatezza nei flussi di comunicazione del sistema. Criterio di chiusura: Flussi riesaminati e istruzioni operative coerenti.</t>
  </si>
  <si>
    <t>Eseguire la verifica senza dedurre condizioni personali. Esaminare: Procedure di comunicazione; destinatari; istruzioni di minimizzazione. Poi registrare esito, evidenza, data e verificatore.</t>
  </si>
  <si>
    <t>Allegato G; ISO 45001:2018, 9.1</t>
  </si>
  <si>
    <t>Gli indicatori del programma sono coordinati con il monitoraggio delle prestazioni del sistema?</t>
  </si>
  <si>
    <t>Indicatori; modalità di raccolta; riesami; protezione dei dati.</t>
  </si>
  <si>
    <t>Collegare indicatori e riesami alle prestazioni del sistema, esplicitando limiti e tutele.</t>
  </si>
  <si>
    <t>Indicatori utili, tracciabili e riesaminati nei processi ordinari.</t>
  </si>
  <si>
    <t>Responsabile SGSSL / HR</t>
  </si>
  <si>
    <t>Mantenere la misura e verificarla nei riesami. Criterio: Indicatori utili, tracciabili e riesaminati nei processi ordinari.</t>
  </si>
  <si>
    <t>Definire le parti mancanti e completare l'intervento: Collegare indicatori e riesami alle prestazioni del sistema, esplicitando limiti e tutele. Verificare: Indicatori utili, tracciabili e riesaminati nei processi ordinari.</t>
  </si>
  <si>
    <t>Attivare e pianificare l'intervento: Collegare indicatori e riesami alle prestazioni del sistema, esplicitando limiti e tutele. Criterio di chiusura: Indicatori utili, tracciabili e riesaminati nei processi ordinari.</t>
  </si>
  <si>
    <t>Eseguire la verifica senza dedurre condizioni personali. Esaminare: Indicatori; modalità di raccolta; riesami; protezione dei dati. Poi registrare esito, evidenza, data e verificatore.</t>
  </si>
  <si>
    <t>Allegato C; 5.9</t>
  </si>
  <si>
    <t>Il riesame interno registra rilievi, azioni, responsabili, seguito e verifica dei risultati?</t>
  </si>
  <si>
    <t>Checklist; piano azioni; verifiche di attuazione; riesame dell'efficacia.</t>
  </si>
  <si>
    <t>Formalizzare il seguito dei rilievi e verificare i risultati prima di dichiarare conclusi gli interventi.</t>
  </si>
  <si>
    <t>Azioni rintracciabili, attuate e sottoposte a verifica dei risultati.</t>
  </si>
  <si>
    <t>Coordinatore / Responsabile SGSSL</t>
  </si>
  <si>
    <t>Mantenere la misura e verificarla nei riesami. Criterio: Azioni rintracciabili, attuate e sottoposte a verifica dei risultati.</t>
  </si>
  <si>
    <t>Definire le parti mancanti e completare l'intervento: Formalizzare il seguito dei rilievi e verificare i risultati prima di dichiarare conclusi gli interventi. Verificare: Azioni rintracciabili, attuate e sottoposte a verifica dei risultati.</t>
  </si>
  <si>
    <t>Attivare e pianificare l'intervento: Formalizzare il seguito dei rilievi e verificare i risultati prima di dichiarare conclusi gli interventi. Criterio di chiusura: Azioni rintracciabili, attuate e sottoposte a verifica dei risultati.</t>
  </si>
  <si>
    <t>Eseguire la verifica senza dedurre condizioni personali. Esaminare: Checklist; piano azioni; verifiche di attuazione; riesame dell'efficacia. Poi registrare esito, evidenza, data e verificatore.</t>
  </si>
  <si>
    <t>PARAMETRI | REGOLE DEL MODELLO</t>
  </si>
  <si>
    <t>Regole gestionali del modello: punteggi e tempi proposti non sono soglie o termini prescritti dalla ISO.</t>
  </si>
  <si>
    <t>Punteggio</t>
  </si>
  <si>
    <t>Significato</t>
  </si>
  <si>
    <t>Priorità</t>
  </si>
  <si>
    <t>Giorni proposti</t>
  </si>
  <si>
    <t>Criterio organizzativo indicativo</t>
  </si>
  <si>
    <t>Pratica attuata e riscontrata nel perimetro.</t>
  </si>
  <si>
    <t>P1 - Immediata</t>
  </si>
  <si>
    <t>Valutazione e intervento senza attendere termini ordinari.</t>
  </si>
  <si>
    <t>Non avviata</t>
  </si>
  <si>
    <t>Attività ancora da avviare.</t>
  </si>
  <si>
    <t>Pratica attuata solo in parte; precisare il gap.</t>
  </si>
  <si>
    <t>Gestione prioritaria; data effettiva da confermare.</t>
  </si>
  <si>
    <t>Pianificata</t>
  </si>
  <si>
    <t>Responsabilità e attività definite.</t>
  </si>
  <si>
    <t>Pratica pertinente non attuata; descrivere il rilievo.</t>
  </si>
  <si>
    <t>Intervento programmato con responsabile.</t>
  </si>
  <si>
    <t>In corso</t>
  </si>
  <si>
    <t>Intervento in esecuzione.</t>
  </si>
  <si>
    <t>Esclusione motivata, datata e attribuita a un verificatore.</t>
  </si>
  <si>
    <t>Miglioramento pianificabile; verificare i vincoli.</t>
  </si>
  <si>
    <t>Attuata</t>
  </si>
  <si>
    <t>Intervento eseguito; efficacia da verificare.</t>
  </si>
  <si>
    <t>Nessuna conclusione: svolgere l'istruttoria.</t>
  </si>
  <si>
    <t>Sospesa</t>
  </si>
  <si>
    <t>Motivare; non annulla una scadenza.</t>
  </si>
  <si>
    <t>Chiusa</t>
  </si>
  <si>
    <t>Diventa validata solo con tutti i dati richiesti.</t>
  </si>
  <si>
    <t>Parametro</t>
  </si>
  <si>
    <t>Valore</t>
  </si>
  <si>
    <t>Regola</t>
  </si>
  <si>
    <t>Efficacia</t>
  </si>
  <si>
    <t>Preavviso scadenze</t>
  </si>
  <si>
    <t>Giorni di calendario precedenti la scadenza.</t>
  </si>
  <si>
    <t>Non ancora dimostrata.</t>
  </si>
  <si>
    <t>Efficace</t>
  </si>
  <si>
    <t>Risultato verificato e documentato.</t>
  </si>
  <si>
    <t>Non efficace</t>
  </si>
  <si>
    <t>Necessario riesame dell'intervento.</t>
  </si>
  <si>
    <t>Criterio</t>
  </si>
  <si>
    <t>Unità di controllo</t>
  </si>
  <si>
    <t>Ogni verifica ha uguale peso; nessuna ponderazione del rischio.</t>
  </si>
  <si>
    <t>I tempi decorrono dalla data di apertura dell'azione; in sua assenza, dalla data dell'audit. Non decorrono da OGGI e non slittano automaticamente. La priorità P1 mantiene proposta a zero giorni.</t>
  </si>
  <si>
    <t>Le etichette degli esiti, delle priorità e degli stati alimentano le formule: non rinominarle. Sono personalizzabili solo le celle blu. Una data proposta non sostituisce la decisione del responsabile né gli interventi urgenti necessari.</t>
  </si>
  <si>
    <t>FONTI, TRACCIABILITÀ E LIMITI D'USO</t>
  </si>
  <si>
    <t>Fonte primaria allegata; verifica bibliografica esterna separata; criteri aggiunti dal modello dichiarati.</t>
  </si>
  <si>
    <t>F1 | DOCUMENTO UTILIZZATO</t>
  </si>
  <si>
    <t>F1 | IDENTIFICAZIONE DEL FILE</t>
  </si>
  <si>
    <t>Nome: ISO_45010_2026(en).epub
SHA-256: 101d7da4fd4e96df99e58bfcbcec7c2ae87d2ad426ecc2794741408f34d207d9
La struttura e i riferimenti di capitolo sono ricavati dal documento allegato; non sono state riprodotte integralmente le tabelle ISO.</t>
  </si>
  <si>
    <t>F2 | CATALOGO UFFICIALE ISO</t>
  </si>
  <si>
    <t>La scheda ufficiale consultata il 07/09/2026 identifica ISO 45010:2026, edizione 1, 2026-09. La consultazione esterna è usata per il riscontro bibliografico; il contenuto della checklist è fondato sull'EPUB allegato.</t>
  </si>
  <si>
    <t>F3 | RIELABORAZIONE OPERATIVA</t>
  </si>
  <si>
    <t>Domande in italiano, evidenze attese, azioni per cinque esiti, priorità, tempi proposti e criteri di chiusura sono elaborazioni del modello. Le voci degli allegati mantengono natura informativa. Il riferimento identifica il passaggio di origine, non una citazione letterale.</t>
  </si>
  <si>
    <t>CRITERI DEL MODELLO NON ATTRIBUIBILI ALLA ISO</t>
  </si>
  <si>
    <t>160 controlli, 16 aree, punteggio 100/50/0, uguale peso delle voci, convalida documentale dell'esito, criteri di chiusura, priorità P1-P4, termini 0/30/60/90 giorni e preavviso 14 giorni sono scelte operative del modello. Non sono soglie ISO né misure di rischio.</t>
  </si>
  <si>
    <t>LIMITI DELL'INDICE E DELLA CHIUSURA</t>
  </si>
  <si>
    <t>L'indice misura soltanto l'attuazione secondo le risposte complete registrate. Non dimostra efficacia clinica, conformità normativa o possibilità di certificazione. La chiusura validata è una regola del foglio, non una valutazione automatica indipendente della realtà aziendale.</t>
  </si>
  <si>
    <t>RISERVATEZZA E RUOLI</t>
  </si>
  <si>
    <t>Il foglio è organizzativo e non sanitario. Registrare codici di documenti o evidenze minimizzate. Le indicazioni di riservatezza e la cautela sul permesso alla condivisione non sostituiscono la verifica del quadro applicabile da parte delle funzioni competenti.</t>
  </si>
  <si>
    <t>TERMINOLOGIA UTILIZZATA</t>
  </si>
  <si>
    <t>«Adattamento» rende operativamente workplace adjustment; «passaporto degli adattamenti» richiama workplace adjustment passport. «Gap» indica uno scostamento dalla pratica considerata, non automaticamente una non conformità legale. Le funzioni suggerite nel catalogo sono esemplificative e vanno assegnate nel piano.</t>
  </si>
  <si>
    <t>RELAZIONE CON ISO 45001</t>
  </si>
  <si>
    <t>I riferimenti ISO 45001:2018 dell'area 16 riprendono l'Allegato G della fonte. Non sono una verifica autonoma della conformità alla ISO 45001, né una verifica delle sue eventuali edizioni o modifiche successive. I riferimenti ISO 45010 restano quelli del documento allegato.</t>
  </si>
  <si>
    <t>CAMPO E LIMITI D'USO</t>
  </si>
  <si>
    <t>La checklist non definisce diagnosi, terapie, diritti di assenza o modifiche automatiche delle mansioni. Gli adattamenti non devono compromettere le misure di sicurezza. L'applicazione va contestualizzata a settore, organizzazione, rischi e disposizioni effettivamente applicabili.</t>
  </si>
  <si>
    <t>PROPRIETÀ INTELLETTUALE E REVISIONE</t>
  </si>
  <si>
    <t>Gli esiti iniziali sono tutti «Da verificare»: nessun dato esemplificativo è mescolato alla valutazione reale. Il modello gestisce un'azione principale per ID e non sostituisce un sistema multiutente di gestione documentale.</t>
  </si>
  <si>
    <t>VERIFICA TECNICA DEL MODELLO | Superati 21 test su esiti, esclusioni, completezza, scadenze, chiusure, efficacia, cronologia e collegamenti per ID. Nessun errore di formula rilevato nei controlli del motore di calcolo utilizzato. Non è stato eseguito un collaudo in Microsoft Excel desktop.</t>
  </si>
  <si>
    <t>MODELLO 1.0 • 07/09/2026 | Fonte primaria: EPUB ISO_45010_2026(en).epub. Il file non è un prodotto ISO ufficiale e non sostituisce il documento originale né le valutazioni aziendali richieste dal contesto applicabile.</t>
  </si>
  <si>
    <t>BENNI</t>
  </si>
  <si>
    <t xml:space="preserve">ISO 45010:2026, Occupational health and safety management — Menstruation and menopause in the workplace — Guidance. </t>
  </si>
  <si>
    <t>Strumento non ufficiale: ISO è titolare del documento di origine. Conservare accesso alla fonte per le decisioni che richiedono il testo esatto.resta necessario il riesame del professionista responsabile prima dell'adozione aziendale.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</si>
</sst>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Red]\-0;0"/>
  </numFmts>
  <fonts count="28">
    <font>
      <sz val="11"/>
      <name val="Carlito"/>
    </font>
    <font>
      <sz val="11"/>
      <color rgb="FF243746"/>
      <name val="Aptos"/>
      <family val="2"/>
    </font>
    <font>
      <b/>
      <sz val="20"/>
      <color rgb="FFFFFFFF"/>
      <name val="Aptos"/>
      <family val="2"/>
    </font>
    <font>
      <sz val="11"/>
      <color rgb="FF007F82"/>
      <name val="Aptos"/>
      <family val="2"/>
    </font>
    <font>
      <b/>
      <sz val="10"/>
      <color rgb="FFFFFFFF"/>
      <name val="Aptos"/>
      <family val="2"/>
    </font>
    <font>
      <sz val="11"/>
      <color rgb="FF1967B3"/>
      <name val="Carlito"/>
    </font>
    <font>
      <sz val="11"/>
      <color rgb="FF243746"/>
      <name val="Aptos"/>
      <family val="2"/>
    </font>
    <font>
      <b/>
      <sz val="11"/>
      <color rgb="FF243746"/>
      <name val="Aptos"/>
      <family val="2"/>
    </font>
    <font>
      <sz val="11"/>
      <color rgb="FF1967B3"/>
      <name val="Aptos"/>
      <family val="2"/>
    </font>
    <font>
      <b/>
      <sz val="11"/>
      <color rgb="FFFFFFFF"/>
      <name val="Aptos"/>
      <family val="2"/>
    </font>
    <font>
      <sz val="10"/>
      <color rgb="FF243746"/>
      <name val="Aptos"/>
      <family val="2"/>
    </font>
    <font>
      <sz val="10"/>
      <color rgb="FF007F82"/>
      <name val="Aptos"/>
      <family val="2"/>
    </font>
    <font>
      <sz val="10"/>
      <color rgb="FF1967B3"/>
      <name val="Aptos"/>
      <family val="2"/>
    </font>
    <font>
      <b/>
      <sz val="32"/>
      <color rgb="FF007F82"/>
      <name val="Aptos"/>
      <family val="2"/>
    </font>
    <font>
      <sz val="9"/>
      <color rgb="FF243746"/>
      <name val="Aptos"/>
      <family val="2"/>
    </font>
    <font>
      <b/>
      <sz val="11"/>
      <color rgb="FF007F82"/>
      <name val="Carlito"/>
    </font>
    <font>
      <b/>
      <sz val="20"/>
      <color rgb="FF007F82"/>
      <name val="Aptos"/>
      <family val="2"/>
    </font>
    <font>
      <sz val="10"/>
      <color rgb="FF243746"/>
      <name val="Aptos"/>
      <family val="2"/>
    </font>
    <font>
      <b/>
      <sz val="11"/>
      <color rgb="FF007F82"/>
      <name val="Aptos"/>
      <family val="2"/>
    </font>
    <font>
      <sz val="11"/>
      <color rgb="FFFFFFFF"/>
      <name val="Aptos"/>
      <family val="2"/>
    </font>
    <font>
      <b/>
      <sz val="10"/>
      <color rgb="FF007F82"/>
      <name val="Aptos"/>
      <family val="2"/>
    </font>
    <font>
      <sz val="11"/>
      <color rgb="FF216142"/>
      <name val="Carlito"/>
    </font>
    <font>
      <sz val="11"/>
      <color rgb="FF8A5B00"/>
      <name val="Carlito"/>
    </font>
    <font>
      <sz val="11"/>
      <color rgb="FFA42E36"/>
      <name val="Carlito"/>
    </font>
    <font>
      <sz val="11"/>
      <color rgb="FF5B6675"/>
      <name val="Carlito"/>
    </font>
    <font>
      <sz val="11"/>
      <color rgb="FF2359A5"/>
      <name val="Carlito"/>
    </font>
    <font>
      <sz val="11"/>
      <name val="Carlito"/>
    </font>
    <font>
      <sz val="11"/>
      <color theme="0"/>
      <name val="Carlito"/>
    </font>
  </fonts>
  <fills count="15">
    <fill>
      <patternFill patternType="none"/>
    </fill>
    <fill>
      <patternFill patternType="gray125"/>
    </fill>
    <fill>
      <patternFill patternType="solid">
        <fgColor rgb="FF17324D"/>
      </patternFill>
    </fill>
    <fill>
      <patternFill patternType="solid">
        <fgColor rgb="FFE7F3F2"/>
      </patternFill>
    </fill>
    <fill>
      <patternFill patternType="solid">
        <fgColor rgb="FFEAF3FB"/>
      </patternFill>
    </fill>
    <fill>
      <patternFill patternType="solid">
        <fgColor rgb="FFFFF3DD"/>
      </patternFill>
    </fill>
    <fill>
      <patternFill patternType="solid">
        <fgColor rgb="FFF2F5F8"/>
      </patternFill>
    </fill>
    <fill>
      <patternFill patternType="solid">
        <fgColor rgb="FF007F82"/>
      </patternFill>
    </fill>
    <fill>
      <patternFill patternType="solid">
        <fgColor rgb="FFDCF0E5"/>
      </patternFill>
    </fill>
    <fill>
      <patternFill patternType="solid">
        <fgColor rgb="FFFFF0CC"/>
      </patternFill>
    </fill>
    <fill>
      <patternFill patternType="solid">
        <fgColor rgb="FFFBE3E3"/>
      </patternFill>
    </fill>
    <fill>
      <patternFill patternType="solid">
        <fgColor rgb="FFE8ECF1"/>
      </patternFill>
    </fill>
    <fill>
      <patternFill patternType="solid">
        <fgColor rgb="FFE5EEFB"/>
      </patternFill>
    </fill>
    <fill>
      <patternFill patternType="solid">
        <fgColor rgb="FFF5F8FB"/>
      </patternFill>
    </fill>
    <fill>
      <patternFill patternType="solid">
        <fgColor rgb="FFFFFFFF"/>
      </patternFill>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2">
    <xf numFmtId="0" fontId="0" fillId="0" borderId="0"/>
    <xf numFmtId="0" fontId="26" fillId="0" borderId="0"/>
  </cellStyleXfs>
  <cellXfs count="92">
    <xf numFmtId="0" fontId="0" fillId="0" borderId="0" xfId="0"/>
    <xf numFmtId="0" fontId="1" fillId="0" borderId="0" xfId="1" applyFont="1"/>
    <xf numFmtId="0" fontId="4" fillId="2" borderId="0" xfId="1" applyFont="1" applyFill="1" applyAlignment="1">
      <alignment vertical="center" wrapText="1"/>
    </xf>
    <xf numFmtId="0" fontId="0" fillId="0" borderId="0" xfId="1" applyFont="1" applyAlignment="1">
      <alignment wrapText="1"/>
    </xf>
    <xf numFmtId="0" fontId="20" fillId="0" borderId="0" xfId="1" applyFont="1"/>
    <xf numFmtId="0" fontId="2" fillId="2" borderId="0" xfId="1" applyFont="1" applyFill="1" applyAlignment="1">
      <alignment vertical="center"/>
    </xf>
    <xf numFmtId="0" fontId="18" fillId="3" borderId="0" xfId="1" applyFont="1" applyFill="1" applyAlignment="1">
      <alignment vertical="center" wrapText="1"/>
    </xf>
    <xf numFmtId="0" fontId="9" fillId="7" borderId="0" xfId="1" applyFont="1" applyFill="1" applyAlignment="1">
      <alignment horizontal="center" vertical="center" wrapText="1"/>
    </xf>
    <xf numFmtId="0" fontId="6" fillId="6" borderId="0" xfId="1" applyFont="1" applyFill="1" applyAlignment="1">
      <alignment vertical="center" wrapText="1"/>
    </xf>
    <xf numFmtId="0" fontId="9" fillId="2" borderId="0" xfId="1" applyFont="1" applyFill="1" applyAlignment="1">
      <alignment vertical="center" wrapText="1"/>
    </xf>
    <xf numFmtId="0" fontId="6" fillId="5" borderId="0" xfId="1" applyFont="1" applyFill="1" applyAlignment="1">
      <alignment vertical="center" wrapText="1"/>
    </xf>
    <xf numFmtId="0" fontId="19" fillId="2" borderId="0" xfId="1" applyFont="1" applyFill="1" applyAlignment="1">
      <alignment vertical="center" wrapText="1"/>
    </xf>
    <xf numFmtId="0" fontId="17" fillId="0" borderId="0" xfId="1" applyFont="1" applyAlignment="1">
      <alignment vertical="center" wrapText="1"/>
    </xf>
    <xf numFmtId="0" fontId="3" fillId="3" borderId="0" xfId="1" applyFont="1" applyFill="1" applyAlignment="1">
      <alignment vertical="center" wrapText="1"/>
    </xf>
    <xf numFmtId="0" fontId="8" fillId="4" borderId="0" xfId="1" applyFont="1" applyFill="1" applyAlignment="1">
      <alignment vertical="center" wrapText="1"/>
    </xf>
    <xf numFmtId="0" fontId="9" fillId="7" borderId="0" xfId="1" applyFont="1" applyFill="1" applyAlignment="1">
      <alignment vertical="center" wrapText="1"/>
    </xf>
    <xf numFmtId="0" fontId="7" fillId="6" borderId="1" xfId="1" applyFont="1" applyFill="1" applyBorder="1" applyAlignment="1">
      <alignment vertical="center" wrapText="1"/>
    </xf>
    <xf numFmtId="0" fontId="8" fillId="4" borderId="1" xfId="1" applyFont="1" applyFill="1" applyBorder="1" applyAlignment="1">
      <alignment vertical="center" wrapText="1"/>
    </xf>
    <xf numFmtId="14" fontId="8" fillId="4" borderId="1" xfId="1" applyNumberFormat="1" applyFont="1" applyFill="1" applyBorder="1" applyAlignment="1">
      <alignment vertical="center" wrapText="1"/>
    </xf>
    <xf numFmtId="14" fontId="6" fillId="6" borderId="1" xfId="1" applyNumberFormat="1" applyFont="1" applyFill="1" applyBorder="1" applyAlignment="1">
      <alignment vertical="center" wrapText="1"/>
    </xf>
    <xf numFmtId="0" fontId="6" fillId="6" borderId="1" xfId="1" applyFont="1" applyFill="1" applyBorder="1" applyAlignment="1">
      <alignment vertical="center" wrapText="1"/>
    </xf>
    <xf numFmtId="0" fontId="4" fillId="2" borderId="1" xfId="1" applyFont="1" applyFill="1" applyBorder="1" applyAlignment="1">
      <alignment vertical="center" wrapText="1"/>
    </xf>
    <xf numFmtId="0" fontId="2" fillId="2" borderId="0" xfId="1" applyFont="1" applyFill="1" applyAlignment="1" applyProtection="1">
      <alignment vertical="center"/>
      <protection hidden="1"/>
    </xf>
    <xf numFmtId="0" fontId="0" fillId="0" borderId="0" xfId="0" applyProtection="1">
      <protection hidden="1"/>
    </xf>
    <xf numFmtId="0" fontId="3" fillId="3" borderId="0" xfId="1" applyFont="1" applyFill="1" applyAlignment="1" applyProtection="1">
      <alignment vertical="center" wrapText="1"/>
      <protection hidden="1"/>
    </xf>
    <xf numFmtId="0" fontId="20" fillId="0" borderId="0" xfId="1" applyFont="1" applyProtection="1">
      <protection hidden="1"/>
    </xf>
    <xf numFmtId="0" fontId="1" fillId="0" borderId="0" xfId="1" applyFont="1" applyProtection="1">
      <protection hidden="1"/>
    </xf>
    <xf numFmtId="0" fontId="4" fillId="2" borderId="1" xfId="1" applyFont="1" applyFill="1" applyBorder="1" applyAlignment="1" applyProtection="1">
      <alignment vertical="center" wrapText="1"/>
      <protection hidden="1"/>
    </xf>
    <xf numFmtId="0" fontId="13" fillId="6" borderId="1" xfId="1" applyFont="1" applyFill="1" applyBorder="1" applyAlignment="1" applyProtection="1">
      <alignment horizontal="center" vertical="center" wrapText="1"/>
      <protection hidden="1"/>
    </xf>
    <xf numFmtId="9" fontId="13" fillId="6" borderId="1" xfId="1" applyNumberFormat="1" applyFont="1" applyFill="1" applyBorder="1" applyAlignment="1" applyProtection="1">
      <alignment horizontal="center" vertical="center" wrapText="1"/>
      <protection hidden="1"/>
    </xf>
    <xf numFmtId="0" fontId="6" fillId="5" borderId="0" xfId="1" applyFont="1" applyFill="1" applyAlignment="1" applyProtection="1">
      <alignment vertical="center" wrapText="1"/>
      <protection hidden="1"/>
    </xf>
    <xf numFmtId="0" fontId="4" fillId="2" borderId="1" xfId="1" applyFont="1" applyFill="1" applyBorder="1" applyAlignment="1" applyProtection="1">
      <alignment vertical="center" wrapText="1"/>
      <protection hidden="1"/>
    </xf>
    <xf numFmtId="0" fontId="21" fillId="8" borderId="1" xfId="1" applyFont="1" applyFill="1" applyBorder="1" applyAlignment="1" applyProtection="1">
      <alignment wrapText="1"/>
      <protection hidden="1"/>
    </xf>
    <xf numFmtId="0" fontId="21" fillId="8" borderId="1" xfId="1" applyFont="1" applyFill="1" applyBorder="1" applyProtection="1">
      <protection hidden="1"/>
    </xf>
    <xf numFmtId="0" fontId="14" fillId="0" borderId="1" xfId="1" applyFont="1" applyBorder="1" applyAlignment="1" applyProtection="1">
      <alignment vertical="center" wrapText="1"/>
      <protection hidden="1"/>
    </xf>
    <xf numFmtId="0" fontId="15" fillId="0" borderId="1" xfId="1" applyFont="1" applyBorder="1" applyAlignment="1" applyProtection="1">
      <alignment horizontal="center"/>
      <protection hidden="1"/>
    </xf>
    <xf numFmtId="0" fontId="0" fillId="0" borderId="1" xfId="0" applyBorder="1" applyProtection="1">
      <protection hidden="1"/>
    </xf>
    <xf numFmtId="14" fontId="16" fillId="6" borderId="1" xfId="1" applyNumberFormat="1" applyFont="1" applyFill="1" applyBorder="1" applyAlignment="1" applyProtection="1">
      <alignment vertical="center" wrapText="1"/>
      <protection hidden="1"/>
    </xf>
    <xf numFmtId="0" fontId="16" fillId="6" borderId="1" xfId="1" applyFont="1" applyFill="1" applyBorder="1" applyAlignment="1" applyProtection="1">
      <alignment vertical="center" wrapText="1"/>
      <protection hidden="1"/>
    </xf>
    <xf numFmtId="0" fontId="22" fillId="9" borderId="1" xfId="1" applyFont="1" applyFill="1" applyBorder="1" applyAlignment="1" applyProtection="1">
      <alignment wrapText="1"/>
      <protection hidden="1"/>
    </xf>
    <xf numFmtId="0" fontId="22" fillId="9" borderId="1" xfId="1" applyFont="1" applyFill="1" applyBorder="1" applyProtection="1">
      <protection hidden="1"/>
    </xf>
    <xf numFmtId="0" fontId="23" fillId="10" borderId="1" xfId="1" applyFont="1" applyFill="1" applyBorder="1" applyAlignment="1" applyProtection="1">
      <alignment wrapText="1"/>
      <protection hidden="1"/>
    </xf>
    <xf numFmtId="0" fontId="23" fillId="10" borderId="1" xfId="1" applyFont="1" applyFill="1" applyBorder="1" applyProtection="1">
      <protection hidden="1"/>
    </xf>
    <xf numFmtId="0" fontId="14" fillId="6" borderId="1" xfId="1" applyFont="1" applyFill="1" applyBorder="1" applyAlignment="1" applyProtection="1">
      <alignment vertical="center" wrapText="1"/>
      <protection hidden="1"/>
    </xf>
    <xf numFmtId="0" fontId="17" fillId="6" borderId="1" xfId="1" applyFont="1" applyFill="1" applyBorder="1" applyAlignment="1" applyProtection="1">
      <alignment vertical="center" wrapText="1"/>
      <protection hidden="1"/>
    </xf>
    <xf numFmtId="0" fontId="24" fillId="11" borderId="1" xfId="1" applyFont="1" applyFill="1" applyBorder="1" applyAlignment="1" applyProtection="1">
      <alignment wrapText="1"/>
      <protection hidden="1"/>
    </xf>
    <xf numFmtId="0" fontId="24" fillId="11" borderId="1" xfId="1" applyFont="1" applyFill="1" applyBorder="1" applyProtection="1">
      <protection hidden="1"/>
    </xf>
    <xf numFmtId="0" fontId="25" fillId="12" borderId="1" xfId="1" applyFont="1" applyFill="1" applyBorder="1" applyAlignment="1" applyProtection="1">
      <alignment wrapText="1"/>
      <protection hidden="1"/>
    </xf>
    <xf numFmtId="0" fontId="25" fillId="12" borderId="1" xfId="1" applyFont="1" applyFill="1" applyBorder="1" applyProtection="1">
      <protection hidden="1"/>
    </xf>
    <xf numFmtId="0" fontId="9" fillId="7" borderId="1" xfId="1" applyFont="1" applyFill="1" applyBorder="1" applyAlignment="1" applyProtection="1">
      <alignment vertical="center" wrapText="1"/>
      <protection hidden="1"/>
    </xf>
    <xf numFmtId="0" fontId="27" fillId="0" borderId="0" xfId="0" applyFont="1" applyProtection="1">
      <protection hidden="1"/>
    </xf>
    <xf numFmtId="0" fontId="10" fillId="6" borderId="1" xfId="1" applyFont="1" applyFill="1" applyBorder="1" applyAlignment="1" applyProtection="1">
      <alignment vertical="center" wrapText="1"/>
      <protection hidden="1"/>
    </xf>
    <xf numFmtId="0" fontId="10" fillId="6" borderId="1" xfId="1" applyFont="1" applyFill="1" applyBorder="1" applyAlignment="1" applyProtection="1">
      <alignment horizontal="center" vertical="center" wrapText="1"/>
      <protection hidden="1"/>
    </xf>
    <xf numFmtId="9" fontId="10" fillId="6" borderId="1" xfId="1" applyNumberFormat="1" applyFont="1" applyFill="1" applyBorder="1" applyAlignment="1" applyProtection="1">
      <alignment horizontal="center" vertical="center" wrapText="1"/>
      <protection hidden="1"/>
    </xf>
    <xf numFmtId="0" fontId="10" fillId="0" borderId="1" xfId="1" applyFont="1" applyBorder="1" applyAlignment="1" applyProtection="1">
      <alignment vertical="center" wrapText="1"/>
      <protection hidden="1"/>
    </xf>
    <xf numFmtId="0" fontId="10" fillId="0" borderId="1" xfId="1" applyFont="1" applyBorder="1" applyAlignment="1" applyProtection="1">
      <alignment horizontal="center" vertical="center" wrapText="1"/>
      <protection hidden="1"/>
    </xf>
    <xf numFmtId="9" fontId="10" fillId="0" borderId="1" xfId="1" applyNumberFormat="1" applyFont="1" applyBorder="1" applyAlignment="1" applyProtection="1">
      <alignment horizontal="center" vertical="center" wrapText="1"/>
      <protection hidden="1"/>
    </xf>
    <xf numFmtId="0" fontId="6" fillId="6" borderId="0" xfId="1" applyFont="1" applyFill="1" applyAlignment="1" applyProtection="1">
      <alignment vertical="center" wrapText="1"/>
      <protection hidden="1"/>
    </xf>
    <xf numFmtId="0" fontId="4" fillId="2" borderId="2" xfId="1" applyFont="1" applyFill="1" applyBorder="1" applyAlignment="1">
      <alignment vertical="center" wrapText="1"/>
    </xf>
    <xf numFmtId="0" fontId="4" fillId="2" borderId="3" xfId="1" applyFont="1" applyFill="1" applyBorder="1" applyAlignment="1">
      <alignment vertical="center" wrapText="1"/>
    </xf>
    <xf numFmtId="0" fontId="4" fillId="2" borderId="4" xfId="1" applyFont="1" applyFill="1" applyBorder="1" applyAlignment="1">
      <alignment vertical="center" wrapText="1"/>
    </xf>
    <xf numFmtId="0" fontId="10" fillId="13" borderId="5" xfId="1" applyFont="1" applyFill="1" applyBorder="1" applyAlignment="1">
      <alignment vertical="top" wrapText="1"/>
    </xf>
    <xf numFmtId="0" fontId="10" fillId="13" borderId="1" xfId="1" applyFont="1" applyFill="1" applyBorder="1" applyAlignment="1">
      <alignment vertical="top" wrapText="1"/>
    </xf>
    <xf numFmtId="0" fontId="11" fillId="13" borderId="1" xfId="1" applyFont="1" applyFill="1" applyBorder="1" applyAlignment="1">
      <alignment vertical="top" wrapText="1"/>
    </xf>
    <xf numFmtId="0" fontId="12" fillId="4" borderId="1" xfId="1" applyFont="1" applyFill="1" applyBorder="1" applyAlignment="1">
      <alignment vertical="top" wrapText="1"/>
    </xf>
    <xf numFmtId="14" fontId="12" fillId="4" borderId="1" xfId="1" applyNumberFormat="1" applyFont="1" applyFill="1" applyBorder="1" applyAlignment="1">
      <alignment vertical="top" wrapText="1"/>
    </xf>
    <xf numFmtId="0" fontId="10" fillId="6" borderId="1" xfId="1" applyFont="1" applyFill="1" applyBorder="1" applyAlignment="1">
      <alignment vertical="top" wrapText="1"/>
    </xf>
    <xf numFmtId="9" fontId="10" fillId="6" borderId="1" xfId="1" applyNumberFormat="1" applyFont="1" applyFill="1" applyBorder="1" applyAlignment="1">
      <alignment vertical="top" wrapText="1"/>
    </xf>
    <xf numFmtId="0" fontId="10" fillId="6" borderId="6" xfId="1" applyFont="1" applyFill="1" applyBorder="1" applyAlignment="1">
      <alignment vertical="top" wrapText="1"/>
    </xf>
    <xf numFmtId="0" fontId="10" fillId="14" borderId="5" xfId="1" applyFont="1" applyFill="1" applyBorder="1" applyAlignment="1">
      <alignment vertical="top" wrapText="1"/>
    </xf>
    <xf numFmtId="0" fontId="10" fillId="14" borderId="1" xfId="1" applyFont="1" applyFill="1" applyBorder="1" applyAlignment="1">
      <alignment vertical="top" wrapText="1"/>
    </xf>
    <xf numFmtId="0" fontId="11" fillId="14" borderId="1" xfId="1" applyFont="1" applyFill="1" applyBorder="1" applyAlignment="1">
      <alignment vertical="top" wrapText="1"/>
    </xf>
    <xf numFmtId="0" fontId="10" fillId="14" borderId="7" xfId="1" applyFont="1" applyFill="1" applyBorder="1" applyAlignment="1">
      <alignment vertical="top" wrapText="1"/>
    </xf>
    <xf numFmtId="0" fontId="10" fillId="14" borderId="8" xfId="1" applyFont="1" applyFill="1" applyBorder="1" applyAlignment="1">
      <alignment vertical="top" wrapText="1"/>
    </xf>
    <xf numFmtId="0" fontId="11" fillId="14" borderId="8" xfId="1" applyFont="1" applyFill="1" applyBorder="1" applyAlignment="1">
      <alignment vertical="top" wrapText="1"/>
    </xf>
    <xf numFmtId="0" fontId="12" fillId="4" borderId="8" xfId="1" applyFont="1" applyFill="1" applyBorder="1" applyAlignment="1">
      <alignment vertical="top" wrapText="1"/>
    </xf>
    <xf numFmtId="14" fontId="12" fillId="4" borderId="8" xfId="1" applyNumberFormat="1" applyFont="1" applyFill="1" applyBorder="1" applyAlignment="1">
      <alignment vertical="top" wrapText="1"/>
    </xf>
    <xf numFmtId="0" fontId="10" fillId="6" borderId="8" xfId="1" applyFont="1" applyFill="1" applyBorder="1" applyAlignment="1">
      <alignment vertical="top" wrapText="1"/>
    </xf>
    <xf numFmtId="9" fontId="10" fillId="6" borderId="8" xfId="1" applyNumberFormat="1" applyFont="1" applyFill="1" applyBorder="1" applyAlignment="1">
      <alignment vertical="top" wrapText="1"/>
    </xf>
    <xf numFmtId="0" fontId="10" fillId="6" borderId="9" xfId="1" applyFont="1" applyFill="1" applyBorder="1" applyAlignment="1">
      <alignment vertical="top" wrapText="1"/>
    </xf>
    <xf numFmtId="14" fontId="10" fillId="6" borderId="1" xfId="1" applyNumberFormat="1" applyFont="1" applyFill="1" applyBorder="1" applyAlignment="1">
      <alignment vertical="top" wrapText="1"/>
    </xf>
    <xf numFmtId="164" fontId="10" fillId="6" borderId="1" xfId="1" applyNumberFormat="1" applyFont="1" applyFill="1" applyBorder="1" applyAlignment="1">
      <alignment vertical="top" wrapText="1"/>
    </xf>
    <xf numFmtId="14" fontId="10" fillId="6" borderId="8" xfId="1" applyNumberFormat="1" applyFont="1" applyFill="1" applyBorder="1" applyAlignment="1">
      <alignment vertical="top" wrapText="1"/>
    </xf>
    <xf numFmtId="164" fontId="10" fillId="6" borderId="8" xfId="1" applyNumberFormat="1" applyFont="1" applyFill="1" applyBorder="1" applyAlignment="1">
      <alignment vertical="top" wrapText="1"/>
    </xf>
    <xf numFmtId="0" fontId="10" fillId="13" borderId="6" xfId="1" applyFont="1" applyFill="1" applyBorder="1" applyAlignment="1">
      <alignment vertical="top" wrapText="1"/>
    </xf>
    <xf numFmtId="0" fontId="10" fillId="14" borderId="6" xfId="1" applyFont="1" applyFill="1" applyBorder="1" applyAlignment="1">
      <alignment vertical="top" wrapText="1"/>
    </xf>
    <xf numFmtId="0" fontId="10" fillId="14" borderId="9" xfId="1" applyFont="1" applyFill="1" applyBorder="1" applyAlignment="1">
      <alignment vertical="top" wrapText="1"/>
    </xf>
    <xf numFmtId="0" fontId="0" fillId="0" borderId="1" xfId="1" applyFont="1" applyBorder="1" applyAlignment="1">
      <alignment wrapText="1"/>
    </xf>
    <xf numFmtId="9" fontId="0" fillId="0" borderId="1" xfId="1" applyNumberFormat="1" applyFont="1" applyBorder="1" applyAlignment="1">
      <alignment wrapText="1"/>
    </xf>
    <xf numFmtId="9" fontId="5" fillId="4" borderId="1" xfId="1" applyNumberFormat="1" applyFont="1" applyFill="1" applyBorder="1" applyAlignment="1">
      <alignment wrapText="1"/>
    </xf>
    <xf numFmtId="0" fontId="5" fillId="4" borderId="1" xfId="1" applyFont="1" applyFill="1" applyBorder="1" applyAlignment="1">
      <alignment wrapText="1"/>
    </xf>
    <xf numFmtId="0" fontId="1" fillId="6" borderId="0" xfId="1" applyFont="1" applyFill="1" applyAlignment="1">
      <alignment vertical="center" wrapText="1"/>
    </xf>
  </cellXfs>
  <cellStyles count="2">
    <cellStyle name="Normal" xfId="1" xr:uid="{00000000-0005-0000-0000-000000000000}"/>
    <cellStyle name="Normale" xfId="0" builtinId="0"/>
  </cellStyles>
  <dxfs count="82">
    <dxf>
      <border diagonalUp="0" diagonalDown="0">
        <left style="thin">
          <color indexed="64"/>
        </left>
        <right style="thin">
          <color indexed="64"/>
        </right>
        <top/>
        <bottom/>
        <vertical style="thin">
          <color indexed="64"/>
        </vertical>
        <horizontal style="thin">
          <color indexed="64"/>
        </horizontal>
      </border>
    </dxf>
    <dxf>
      <border diagonalUp="0" diagonalDown="0">
        <left style="thin">
          <color indexed="64"/>
        </left>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bottom style="thin">
          <color indexed="64"/>
        </bottom>
      </border>
    </dxf>
    <dxf>
      <border diagonalUp="0" diagonalDown="0">
        <left style="thin">
          <color indexed="64"/>
        </left>
        <right style="thin">
          <color indexed="64"/>
        </right>
        <top style="thin">
          <color indexed="64"/>
        </top>
        <bottom style="thin">
          <color indexed="64"/>
        </bottom>
      </border>
    </dxf>
    <dxf>
      <border diagonalUp="0" diagonalDown="0">
        <left style="thin">
          <color indexed="64"/>
        </left>
        <right style="thin">
          <color indexed="64"/>
        </right>
        <top/>
        <bottom/>
        <vertical style="thin">
          <color indexed="64"/>
        </vertical>
        <horizontal style="thin">
          <color indexed="64"/>
        </horizontal>
      </border>
    </dxf>
    <dxf>
      <border diagonalUp="0" diagonalDown="0">
        <left style="thin">
          <color indexed="64"/>
        </left>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bottom style="thin">
          <color indexed="64"/>
        </bottom>
      </border>
    </dxf>
    <dxf>
      <border diagonalUp="0" diagonalDown="0">
        <left style="thin">
          <color indexed="64"/>
        </left>
        <right style="thin">
          <color indexed="64"/>
        </right>
        <top style="thin">
          <color indexed="64"/>
        </top>
        <bottom style="thin">
          <color indexed="64"/>
        </bottom>
      </border>
    </dxf>
    <dxf>
      <border diagonalUp="0" diagonalDown="0">
        <left style="thin">
          <color indexed="64"/>
        </left>
        <right style="thin">
          <color indexed="64"/>
        </right>
        <top/>
        <bottom/>
        <vertical style="thin">
          <color indexed="64"/>
        </vertical>
        <horizontal style="thin">
          <color indexed="64"/>
        </horizontal>
      </border>
    </dxf>
    <dxf>
      <border diagonalUp="0" diagonalDown="0">
        <left style="thin">
          <color indexed="64"/>
        </left>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bottom style="thin">
          <color indexed="64"/>
        </bottom>
      </border>
    </dxf>
    <dxf>
      <border diagonalUp="0" diagonalDown="0">
        <left style="thin">
          <color indexed="64"/>
        </left>
        <right style="thin">
          <color indexed="64"/>
        </right>
        <top style="thin">
          <color indexed="64"/>
        </top>
        <bottom style="thin">
          <color indexed="64"/>
        </bottom>
      </border>
    </dxf>
    <dxf>
      <font>
        <color rgb="FF8A5B00"/>
      </font>
      <fill>
        <patternFill patternType="solid">
          <bgColor rgb="FFFFF0CC"/>
        </patternFill>
      </fill>
    </dxf>
    <dxf>
      <font>
        <b/>
        <color rgb="FF2359A5"/>
      </font>
      <fill>
        <patternFill patternType="solid">
          <bgColor rgb="FFE5EEFB"/>
        </patternFill>
      </fill>
    </dxf>
    <dxf>
      <font>
        <b/>
        <color rgb="FFA42E36"/>
      </font>
      <fill>
        <patternFill patternType="solid">
          <bgColor rgb="FFFBE3E3"/>
        </patternFill>
      </fill>
    </dxf>
    <dxf>
      <font>
        <b/>
        <color rgb="FF8A5B00"/>
      </font>
      <fill>
        <patternFill patternType="solid">
          <bgColor rgb="FFFFF0CC"/>
        </patternFill>
      </fill>
    </dxf>
    <dxf>
      <font>
        <b/>
        <color rgb="FF8A5B00"/>
      </font>
      <fill>
        <patternFill patternType="solid">
          <bgColor rgb="FFFFF0CC"/>
        </patternFill>
      </fill>
    </dxf>
    <dxf>
      <font>
        <b/>
        <color rgb="FFA42E36"/>
      </font>
      <fill>
        <patternFill patternType="solid">
          <bgColor rgb="FFFBE3E3"/>
        </patternFill>
      </fill>
    </dxf>
    <dxf>
      <font>
        <b/>
        <color rgb="FFA42E36"/>
      </font>
      <fill>
        <patternFill patternType="solid">
          <bgColor rgb="FFFBE3E3"/>
        </patternFill>
      </fill>
    </dxf>
    <dxf>
      <font>
        <b/>
        <color rgb="FF216142"/>
      </font>
      <fill>
        <patternFill patternType="solid">
          <bgColor rgb="FFDCF0E5"/>
        </patternFill>
      </fill>
    </dxf>
    <dxf>
      <font>
        <color rgb="FF8A5B00"/>
      </font>
      <fill>
        <patternFill patternType="solid">
          <bgColor rgb="FFFFF0CC"/>
        </patternFill>
      </fill>
    </dxf>
    <dxf>
      <font>
        <b/>
        <color rgb="FF2359A5"/>
      </font>
      <fill>
        <patternFill patternType="solid">
          <bgColor rgb="FFE5EEFB"/>
        </patternFill>
      </fill>
    </dxf>
    <dxf>
      <font>
        <b/>
        <color rgb="FF5B6675"/>
      </font>
      <fill>
        <patternFill patternType="solid">
          <bgColor rgb="FFE8ECF1"/>
        </patternFill>
      </fill>
    </dxf>
    <dxf>
      <font>
        <b/>
        <color rgb="FFA42E36"/>
      </font>
      <fill>
        <patternFill patternType="solid">
          <bgColor rgb="FFFBE3E3"/>
        </patternFill>
      </fill>
    </dxf>
    <dxf>
      <font>
        <b/>
        <color rgb="FF8A5B00"/>
      </font>
      <fill>
        <patternFill patternType="solid">
          <bgColor rgb="FFFFF0CC"/>
        </patternFill>
      </fill>
    </dxf>
    <dxf>
      <font>
        <b/>
        <color rgb="FF216142"/>
      </font>
      <fill>
        <patternFill patternType="solid">
          <bgColor rgb="FFDCF0E5"/>
        </patternFill>
      </fill>
    </dxf>
    <dxf>
      <font>
        <color rgb="FF8A5B00"/>
      </font>
      <fill>
        <patternFill patternType="solid">
          <bgColor rgb="FFFFF0C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it-IT"/>
  <c:roundedCorners val="0"/>
  <c:style val="2"/>
  <c:chart>
    <c:title>
      <c:tx>
        <c:rich>
          <a:bodyPr/>
          <a:lstStyle/>
          <a:p>
            <a:r>
              <a:rPr lang="it-IT"/>
              <a:t>Distribuzione degli esiti dichiarati</a:t>
            </a:r>
          </a:p>
        </c:rich>
      </c:tx>
      <c:overlay val="1"/>
    </c:title>
    <c:autoTitleDeleted val="0"/>
    <c:plotArea>
      <c:layout/>
      <c:doughnutChart>
        <c:varyColors val="1"/>
        <c:ser>
          <c:idx val="0"/>
          <c:order val="0"/>
          <c:tx>
            <c:v>Numero</c:v>
          </c:tx>
          <c:cat>
            <c:strRef>
              <c:f>DASHBOARD!$A$40:$A$44</c:f>
              <c:strCache>
                <c:ptCount val="5"/>
                <c:pt idx="0">
                  <c:v>Sì</c:v>
                </c:pt>
                <c:pt idx="1">
                  <c:v>Parziale</c:v>
                </c:pt>
                <c:pt idx="2">
                  <c:v>No</c:v>
                </c:pt>
                <c:pt idx="3">
                  <c:v>Non applicabile</c:v>
                </c:pt>
                <c:pt idx="4">
                  <c:v>Da verificare / non valido</c:v>
                </c:pt>
              </c:strCache>
            </c:strRef>
          </c:cat>
          <c:val>
            <c:numRef>
              <c:f>DASHBOARD!$B$40:$B$44</c:f>
              <c:numCache>
                <c:formatCode>General</c:formatCode>
                <c:ptCount val="5"/>
                <c:pt idx="0">
                  <c:v>0</c:v>
                </c:pt>
                <c:pt idx="1">
                  <c:v>0</c:v>
                </c:pt>
                <c:pt idx="2">
                  <c:v>0</c:v>
                </c:pt>
                <c:pt idx="3">
                  <c:v>0</c:v>
                </c:pt>
                <c:pt idx="4">
                  <c:v>160</c:v>
                </c:pt>
              </c:numCache>
            </c:numRef>
          </c:val>
          <c:extLst>
            <c:ext xmlns:c16="http://schemas.microsoft.com/office/drawing/2014/chart" uri="{C3380CC4-5D6E-409C-BE32-E72D297353CC}">
              <c16:uniqueId val="{00000000-5134-4A3F-B3AD-3854AB749A01}"/>
            </c:ext>
          </c:extLst>
        </c:ser>
        <c:dLbls>
          <c:showLegendKey val="0"/>
          <c:showVal val="0"/>
          <c:showCatName val="0"/>
          <c:showSerName val="0"/>
          <c:showPercent val="0"/>
          <c:showBubbleSize val="0"/>
          <c:showLeaderLines val="1"/>
        </c:dLbls>
        <c:firstSliceAng val="0"/>
        <c:holeSize val="0"/>
      </c:doughnutChart>
    </c:plotArea>
    <c:legend>
      <c:legendPos val="b"/>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it-IT"/>
  <c:roundedCorners val="0"/>
  <c:style val="2"/>
  <c:chart>
    <c:title>
      <c:tx>
        <c:rich>
          <a:bodyPr/>
          <a:lstStyle/>
          <a:p>
            <a:r>
              <a:rPr lang="it-IT"/>
              <a:t>Copertura delle verifiche per area</a:t>
            </a:r>
          </a:p>
        </c:rich>
      </c:tx>
      <c:overlay val="1"/>
    </c:title>
    <c:autoTitleDeleted val="0"/>
    <c:plotArea>
      <c:layout/>
      <c:barChart>
        <c:barDir val="bar"/>
        <c:grouping val="stacked"/>
        <c:varyColors val="0"/>
        <c:ser>
          <c:idx val="0"/>
          <c:order val="0"/>
          <c:tx>
            <c:v>Complete</c:v>
          </c:tx>
          <c:invertIfNegative val="1"/>
          <c:cat>
            <c:strRef>
              <c:f>DASHBOARD!$N$49:$N$64</c:f>
              <c:strCache>
                <c:ptCount val="16"/>
                <c:pt idx="0">
                  <c:v>01 · Governance</c:v>
                </c:pt>
                <c:pt idx="1">
                  <c:v>02 · Servizi e spazi</c:v>
                </c:pt>
                <c:pt idx="2">
                  <c:v>03 · Ambienti</c:v>
                </c:pt>
                <c:pt idx="3">
                  <c:v>04 · Indumenti e DPI</c:v>
                </c:pt>
                <c:pt idx="4">
                  <c:v>05 · Politiche</c:v>
                </c:pt>
                <c:pt idx="5">
                  <c:v>06 · Cultura e supporto</c:v>
                </c:pt>
                <c:pt idx="6">
                  <c:v>07 · Progettazione</c:v>
                </c:pt>
                <c:pt idx="7">
                  <c:v>08 · Riservatezza</c:v>
                </c:pt>
                <c:pt idx="8">
                  <c:v>09 · Inclusione</c:v>
                </c:pt>
                <c:pt idx="9">
                  <c:v>10 · PMI</c:v>
                </c:pt>
                <c:pt idx="10">
                  <c:v>11 · Misurazione</c:v>
                </c:pt>
                <c:pt idx="11">
                  <c:v>12 · Manager</c:v>
                </c:pt>
                <c:pt idx="12">
                  <c:v>13 · Rischi</c:v>
                </c:pt>
                <c:pt idx="13">
                  <c:v>14 · Selezione</c:v>
                </c:pt>
                <c:pt idx="14">
                  <c:v>15 · Formazione</c:v>
                </c:pt>
                <c:pt idx="15">
                  <c:v>16 · Sistema di gestione</c:v>
                </c:pt>
              </c:strCache>
            </c:strRef>
          </c:cat>
          <c:val>
            <c:numRef>
              <c:f>DASHBOARD!$P$49:$P$64</c:f>
              <c:numCache>
                <c:formatCode>General</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00-5AB8-4C4A-A6A3-C4F76A383751}"/>
            </c:ext>
          </c:extLst>
        </c:ser>
        <c:ser>
          <c:idx val="1"/>
          <c:order val="1"/>
          <c:tx>
            <c:v>Da completare</c:v>
          </c:tx>
          <c:invertIfNegative val="1"/>
          <c:cat>
            <c:strRef>
              <c:f>DASHBOARD!$N$49:$N$64</c:f>
              <c:strCache>
                <c:ptCount val="16"/>
                <c:pt idx="0">
                  <c:v>01 · Governance</c:v>
                </c:pt>
                <c:pt idx="1">
                  <c:v>02 · Servizi e spazi</c:v>
                </c:pt>
                <c:pt idx="2">
                  <c:v>03 · Ambienti</c:v>
                </c:pt>
                <c:pt idx="3">
                  <c:v>04 · Indumenti e DPI</c:v>
                </c:pt>
                <c:pt idx="4">
                  <c:v>05 · Politiche</c:v>
                </c:pt>
                <c:pt idx="5">
                  <c:v>06 · Cultura e supporto</c:v>
                </c:pt>
                <c:pt idx="6">
                  <c:v>07 · Progettazione</c:v>
                </c:pt>
                <c:pt idx="7">
                  <c:v>08 · Riservatezza</c:v>
                </c:pt>
                <c:pt idx="8">
                  <c:v>09 · Inclusione</c:v>
                </c:pt>
                <c:pt idx="9">
                  <c:v>10 · PMI</c:v>
                </c:pt>
                <c:pt idx="10">
                  <c:v>11 · Misurazione</c:v>
                </c:pt>
                <c:pt idx="11">
                  <c:v>12 · Manager</c:v>
                </c:pt>
                <c:pt idx="12">
                  <c:v>13 · Rischi</c:v>
                </c:pt>
                <c:pt idx="13">
                  <c:v>14 · Selezione</c:v>
                </c:pt>
                <c:pt idx="14">
                  <c:v>15 · Formazione</c:v>
                </c:pt>
                <c:pt idx="15">
                  <c:v>16 · Sistema di gestione</c:v>
                </c:pt>
              </c:strCache>
            </c:strRef>
          </c:cat>
          <c:val>
            <c:numRef>
              <c:f>DASHBOARD!$O$49:$O$64</c:f>
              <c:numCache>
                <c:formatCode>General</c:formatCode>
                <c:ptCount val="16"/>
                <c:pt idx="0">
                  <c:v>8</c:v>
                </c:pt>
                <c:pt idx="1">
                  <c:v>9</c:v>
                </c:pt>
                <c:pt idx="2">
                  <c:v>8</c:v>
                </c:pt>
                <c:pt idx="3">
                  <c:v>5</c:v>
                </c:pt>
                <c:pt idx="4">
                  <c:v>14</c:v>
                </c:pt>
                <c:pt idx="5">
                  <c:v>12</c:v>
                </c:pt>
                <c:pt idx="6">
                  <c:v>14</c:v>
                </c:pt>
                <c:pt idx="7">
                  <c:v>9</c:v>
                </c:pt>
                <c:pt idx="8">
                  <c:v>13</c:v>
                </c:pt>
                <c:pt idx="9">
                  <c:v>9</c:v>
                </c:pt>
                <c:pt idx="10">
                  <c:v>13</c:v>
                </c:pt>
                <c:pt idx="11">
                  <c:v>8</c:v>
                </c:pt>
                <c:pt idx="12">
                  <c:v>12</c:v>
                </c:pt>
                <c:pt idx="13">
                  <c:v>9</c:v>
                </c:pt>
                <c:pt idx="14">
                  <c:v>8</c:v>
                </c:pt>
                <c:pt idx="15">
                  <c:v>9</c:v>
                </c:pt>
              </c:numCache>
            </c:numRef>
          </c:val>
          <c:extLst>
            <c:ext xmlns:c16="http://schemas.microsoft.com/office/drawing/2014/chart" uri="{C3380CC4-5D6E-409C-BE32-E72D297353CC}">
              <c16:uniqueId val="{00000001-5AB8-4C4A-A6A3-C4F76A383751}"/>
            </c:ext>
          </c:extLst>
        </c:ser>
        <c:dLbls>
          <c:showLegendKey val="0"/>
          <c:showVal val="0"/>
          <c:showCatName val="0"/>
          <c:showSerName val="0"/>
          <c:showPercent val="0"/>
          <c:showBubbleSize val="0"/>
        </c:dLbls>
        <c:gapWidth val="150"/>
        <c:overlap val="100"/>
        <c:axId val="48650112"/>
        <c:axId val="48672768"/>
      </c:barChart>
      <c:catAx>
        <c:axId val="48650112"/>
        <c:scaling>
          <c:orientation val="minMax"/>
        </c:scaling>
        <c:delete val="0"/>
        <c:axPos val="l"/>
        <c:majorGridlines>
          <c:spPr>
            <a:ln w="9525">
              <a:solidFill>
                <a:srgbClr val="CCCCCC"/>
              </a:solidFill>
              <a:prstDash val="dash"/>
            </a:ln>
          </c:spPr>
        </c:majorGridlines>
        <c:numFmt formatCode="General"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b"/>
        <c:majorGridlines>
          <c:spPr>
            <a:ln w="9525">
              <a:solidFill>
                <a:srgbClr val="CCCCCC"/>
              </a:solidFill>
              <a:prstDash val="dash"/>
            </a:ln>
          </c:spPr>
        </c:majorGridlines>
        <c:numFmt formatCode="General" sourceLinked="1"/>
        <c:majorTickMark val="none"/>
        <c:minorTickMark val="none"/>
        <c:tickLblPos val="nextTo"/>
        <c:crossAx val="48650112"/>
        <c:crosses val="autoZero"/>
        <c:crossBetween val="between"/>
      </c:valAx>
    </c:plotArea>
    <c:legend>
      <c:legendPos val="b"/>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17</xdr:row>
      <xdr:rowOff>0</xdr:rowOff>
    </xdr:from>
    <xdr:to>
      <xdr:col>6</xdr:col>
      <xdr:colOff>0</xdr:colOff>
      <xdr:row>37</xdr:row>
      <xdr:rowOff>0</xdr:rowOff>
    </xdr:to>
    <xdr:graphicFrame macro="">
      <xdr:nvGraphicFramePr>
        <xdr:cNvPr id="2" name="Chart">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0</xdr:colOff>
      <xdr:row>17</xdr:row>
      <xdr:rowOff>0</xdr:rowOff>
    </xdr:from>
    <xdr:to>
      <xdr:col>12</xdr:col>
      <xdr:colOff>0</xdr:colOff>
      <xdr:row>37</xdr:row>
      <xdr:rowOff>0</xdr:rowOff>
    </xdr:to>
    <xdr:graphicFrame macro="">
      <xdr:nvGraphicFramePr>
        <xdr:cNvPr id="3" name="Chart">
          <a:extLst>
            <a:ext uri="{FF2B5EF4-FFF2-40B4-BE49-F238E27FC236}">
              <a16:creationId xmlns:a16="http://schemas.microsoft.com/office/drawing/2014/main" id="{00000000-0008-0000-02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13</xdr:col>
      <xdr:colOff>510540</xdr:colOff>
      <xdr:row>38</xdr:row>
      <xdr:rowOff>220980</xdr:rowOff>
    </xdr:from>
    <xdr:to>
      <xdr:col>22</xdr:col>
      <xdr:colOff>548640</xdr:colOff>
      <xdr:row>43</xdr:row>
      <xdr:rowOff>350520</xdr:rowOff>
    </xdr:to>
    <xdr:sp macro="" textlink="">
      <xdr:nvSpPr>
        <xdr:cNvPr id="4" name="Rettangolo 3">
          <a:extLst>
            <a:ext uri="{FF2B5EF4-FFF2-40B4-BE49-F238E27FC236}">
              <a16:creationId xmlns:a16="http://schemas.microsoft.com/office/drawing/2014/main" id="{6CC566AF-B826-472A-EC0D-9C74542AB2BA}"/>
            </a:ext>
          </a:extLst>
        </xdr:cNvPr>
        <xdr:cNvSpPr/>
      </xdr:nvSpPr>
      <xdr:spPr>
        <a:xfrm>
          <a:off x="12153900" y="11894820"/>
          <a:ext cx="6073140" cy="179070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it-IT" sz="2400"/>
            <a:t>FOGLIO EXCEL GRATUITO RISERVATO AGLI ISCRITTI DELLA NEWSLETTER PROFESSIONAL DI TESTO-UNICO-SICUREZZA.COM</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Verifiche" displayName="TabVerifiche" ref="A8:O168" totalsRowShown="0" headerRowDxfId="48" headerRowBorderDxfId="65" tableBorderDxfId="66" totalsRowBorderDxfId="64">
  <tableColumns count="15">
    <tableColumn id="1" xr3:uid="{00000000-0010-0000-0000-000001000000}" name="ID" dataDxfId="63"/>
    <tableColumn id="2" xr3:uid="{00000000-0010-0000-0000-000002000000}" name="Area di verifica" dataDxfId="62"/>
    <tableColumn id="3" xr3:uid="{00000000-0010-0000-0000-000003000000}" name="Riferimento ISO" dataDxfId="61"/>
    <tableColumn id="4" xr3:uid="{00000000-0010-0000-0000-000004000000}" name="Verifica operativa" dataDxfId="60"/>
    <tableColumn id="5" xr3:uid="{00000000-0010-0000-0000-000005000000}" name="Evidenze da esaminare" dataDxfId="59"/>
    <tableColumn id="6" xr3:uid="{00000000-0010-0000-0000-000006000000}" name="Esito" dataDxfId="58"/>
    <tableColumn id="7" xr3:uid="{00000000-0010-0000-0000-000007000000}" name="Evidenza / motivazione N.A." dataDxfId="57"/>
    <tableColumn id="8" xr3:uid="{00000000-0010-0000-0000-000008000000}" name="Data verifica" dataDxfId="56"/>
    <tableColumn id="9" xr3:uid="{00000000-0010-0000-0000-000009000000}" name="Verificatore" dataDxfId="55"/>
    <tableColumn id="10" xr3:uid="{00000000-0010-0000-0000-00000A000000}" name="Rilievo / nota organizzativa" dataDxfId="54"/>
    <tableColumn id="11" xr3:uid="{00000000-0010-0000-0000-00000B000000}" name="Azione suggerita per l'esito" dataDxfId="53"/>
    <tableColumn id="12" xr3:uid="{00000000-0010-0000-0000-00000C000000}" name="Controllo registrazione" dataDxfId="52"/>
    <tableColumn id="13" xr3:uid="{00000000-0010-0000-0000-00000D000000}" name="Attuazione (modello)" dataDxfId="51"/>
    <tableColumn id="14" xr3:uid="{00000000-0010-0000-0000-00000E000000}" name="Validità istruttoria" dataDxfId="50"/>
    <tableColumn id="15" xr3:uid="{00000000-0010-0000-0000-00000F000000}" name="Tipo di seguito" dataDxfId="49"/>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TabAzioni" displayName="TabAzioni" ref="A8:W168" totalsRowShown="0" headerRowDxfId="21" headerRowBorderDxfId="46" tableBorderDxfId="47" totalsRowBorderDxfId="45">
  <tableColumns count="23">
    <tableColumn id="1" xr3:uid="{00000000-0010-0000-0100-000001000000}" name="ID" dataDxfId="44"/>
    <tableColumn id="2" xr3:uid="{00000000-0010-0000-0100-000002000000}" name="Area" dataDxfId="43"/>
    <tableColumn id="3" xr3:uid="{00000000-0010-0000-0100-000003000000}" name="Esito audit" dataDxfId="42"/>
    <tableColumn id="4" xr3:uid="{00000000-0010-0000-0100-000004000000}" name="Tipo di seguito" dataDxfId="41"/>
    <tableColumn id="5" xr3:uid="{00000000-0010-0000-0100-000005000000}" name="Azione suggerita" dataDxfId="40"/>
    <tableColumn id="6" xr3:uid="{00000000-0010-0000-0100-000006000000}" name="Azione aziendale deliberata" dataDxfId="39"/>
    <tableColumn id="7" xr3:uid="{00000000-0010-0000-0100-000007000000}" name="Priorità scelta" dataDxfId="38"/>
    <tableColumn id="8" xr3:uid="{00000000-0010-0000-0100-000008000000}" name="Priorità applicata" dataDxfId="37"/>
    <tableColumn id="9" xr3:uid="{00000000-0010-0000-0100-000009000000}" name="Responsabile dell'azione" dataDxfId="36"/>
    <tableColumn id="10" xr3:uid="{00000000-0010-0000-0100-00000A000000}" name="Data apertura" dataDxfId="35"/>
    <tableColumn id="11" xr3:uid="{00000000-0010-0000-0100-00000B000000}" name="Scadenza proposta" dataDxfId="34"/>
    <tableColumn id="12" xr3:uid="{00000000-0010-0000-0100-00000C000000}" name="Scadenza confermata" dataDxfId="33"/>
    <tableColumn id="13" xr3:uid="{00000000-0010-0000-0100-00000D000000}" name="Stato dichiarato" dataDxfId="32"/>
    <tableColumn id="14" xr3:uid="{00000000-0010-0000-0100-00000E000000}" name="Data attuazione" dataDxfId="31"/>
    <tableColumn id="15" xr3:uid="{00000000-0010-0000-0100-00000F000000}" name="Evidenza di attuazione" dataDxfId="30"/>
    <tableColumn id="16" xr3:uid="{00000000-0010-0000-0100-000010000000}" name="Esito efficacia" dataDxfId="29"/>
    <tableColumn id="17" xr3:uid="{00000000-0010-0000-0100-000011000000}" name="Data verifica efficacia" dataDxfId="28"/>
    <tableColumn id="18" xr3:uid="{00000000-0010-0000-0100-000012000000}" name="Validatore efficacia" dataDxfId="27"/>
    <tableColumn id="19" xr3:uid="{00000000-0010-0000-0100-000013000000}" name="Note / sottoattività" dataDxfId="26"/>
    <tableColumn id="20" xr3:uid="{00000000-0010-0000-0100-000014000000}" name="Scadenza operativa" dataDxfId="25"/>
    <tableColumn id="21" xr3:uid="{00000000-0010-0000-0100-000015000000}" name="Giorni residui" dataDxfId="24"/>
    <tableColumn id="22" xr3:uid="{00000000-0010-0000-0100-000016000000}" name="Stato di controllo" dataDxfId="23"/>
    <tableColumn id="23" xr3:uid="{00000000-0010-0000-0100-000017000000}" name="Controllo dati" dataDxfId="22"/>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2000000}" name="TabCatalogo" displayName="TabCatalogo" ref="A8:Q168" totalsRowShown="0" headerRowDxfId="0" headerRowBorderDxfId="19" tableBorderDxfId="20" totalsRowBorderDxfId="18">
  <tableColumns count="17">
    <tableColumn id="1" xr3:uid="{00000000-0010-0000-0200-000001000000}" name="ID" dataDxfId="17"/>
    <tableColumn id="2" xr3:uid="{00000000-0010-0000-0200-000002000000}" name="Area" dataDxfId="16"/>
    <tableColumn id="3" xr3:uid="{00000000-0010-0000-0200-000003000000}" name="Riferimento ISO" dataDxfId="15"/>
    <tableColumn id="4" xr3:uid="{00000000-0010-0000-0200-000004000000}" name="Natura della voce" dataDxfId="14"/>
    <tableColumn id="5" xr3:uid="{00000000-0010-0000-0200-000005000000}" name="Verifica operativa" dataDxfId="13"/>
    <tableColumn id="6" xr3:uid="{00000000-0010-0000-0200-000006000000}" name="Evidenze da esaminare" dataDxfId="12"/>
    <tableColumn id="7" xr3:uid="{00000000-0010-0000-0200-000007000000}" name="Intervento di riferimento" dataDxfId="11"/>
    <tableColumn id="8" xr3:uid="{00000000-0010-0000-0200-000008000000}" name="Criterio di chiusura / mantenimento" dataDxfId="10"/>
    <tableColumn id="9" xr3:uid="{00000000-0010-0000-0200-000009000000}" name="Priorità base proposta" dataDxfId="9"/>
    <tableColumn id="10" xr3:uid="{00000000-0010-0000-0200-00000A000000}" name="Funzione suggerita" dataDxfId="8"/>
    <tableColumn id="11" xr3:uid="{00000000-0010-0000-0200-00000B000000}" name="Azione se Sì" dataDxfId="7"/>
    <tableColumn id="12" xr3:uid="{00000000-0010-0000-0200-00000C000000}" name="Azione se Parziale" dataDxfId="6"/>
    <tableColumn id="13" xr3:uid="{00000000-0010-0000-0200-00000D000000}" name="Azione se No" dataDxfId="5"/>
    <tableColumn id="14" xr3:uid="{00000000-0010-0000-0200-00000E000000}" name="Azione se Non applicabile" dataDxfId="4"/>
    <tableColumn id="15" xr3:uid="{00000000-0010-0000-0200-00000F000000}" name="Azione se Da verificare" dataDxfId="3"/>
    <tableColumn id="16" xr3:uid="{00000000-0010-0000-0200-000010000000}" name="Fonte principale" dataDxfId="2"/>
    <tableColumn id="17" xr3:uid="{00000000-0010-0000-0200-000011000000}" name="URL catalogo ISO" dataDxfId="1"/>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Professionale ISO 45010">
      <a:dk1>
        <a:srgbClr val="243746"/>
      </a:dk1>
      <a:lt1>
        <a:srgbClr val="FFFFFF"/>
      </a:lt1>
      <a:dk2>
        <a:srgbClr val="17324D"/>
      </a:dk2>
      <a:lt2>
        <a:srgbClr val="F2F5F8"/>
      </a:lt2>
      <a:accent1>
        <a:srgbClr val="007F82"/>
      </a:accent1>
      <a:accent2>
        <a:srgbClr val="D6A13D"/>
      </a:accent2>
      <a:accent3>
        <a:srgbClr val="C2515B"/>
      </a:accent3>
      <a:accent4>
        <a:srgbClr val="A6B0BC"/>
      </a:accent4>
      <a:accent5>
        <a:srgbClr val="507FA6"/>
      </a:accent5>
      <a:accent6>
        <a:srgbClr val="17324D"/>
      </a:accent6>
      <a:hlink>
        <a:srgbClr val="1967B3"/>
      </a:hlink>
      <a:folHlink>
        <a:srgbClr val="507FA6"/>
      </a:folHlink>
    </a:clrScheme>
    <a:fontScheme name="Office">
      <a:majorFont>
        <a:latin typeface="Calibri Light"/>
        <a:ea typeface="Calibri Light"/>
        <a:cs typeface="Calibri Light"/>
      </a:majorFont>
      <a:minorFont>
        <a:latin typeface="Calibri"/>
        <a:ea typeface="Calibri"/>
        <a:cs typeface="Calibri"/>
      </a:minorFont>
    </a:fontScheme>
    <a:fmtScheme name="Professionale ISO 45010">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3"/>
  <sheetViews>
    <sheetView showGridLines="0" tabSelected="1" workbookViewId="0">
      <selection activeCell="I8" sqref="I8:L9"/>
    </sheetView>
  </sheetViews>
  <sheetFormatPr defaultColWidth="0" defaultRowHeight="13.8"/>
  <cols>
    <col min="1" max="12" width="12" customWidth="1"/>
    <col min="13" max="13" width="3.09765625" customWidth="1"/>
    <col min="15" max="16384" width="8.796875" hidden="1"/>
  </cols>
  <sheetData>
    <row r="1" spans="1:14" ht="28.05" customHeight="1">
      <c r="A1" s="5" t="s">
        <v>0</v>
      </c>
      <c r="B1" s="5"/>
      <c r="C1" s="5"/>
      <c r="D1" s="5"/>
      <c r="E1" s="5"/>
      <c r="F1" s="5"/>
      <c r="G1" s="5"/>
      <c r="H1" s="5"/>
      <c r="I1" s="5"/>
      <c r="J1" s="5"/>
      <c r="K1" s="5"/>
      <c r="L1" s="5"/>
    </row>
    <row r="2" spans="1:14" ht="28.05" customHeight="1">
      <c r="A2" s="5"/>
      <c r="B2" s="5"/>
      <c r="C2" s="5"/>
      <c r="D2" s="5"/>
      <c r="E2" s="5"/>
      <c r="F2" s="5"/>
      <c r="G2" s="5"/>
      <c r="H2" s="5"/>
      <c r="I2" s="5"/>
      <c r="J2" s="5"/>
      <c r="K2" s="5"/>
      <c r="L2" s="5"/>
    </row>
    <row r="3" spans="1:14" ht="30" customHeight="1">
      <c r="A3" s="6" t="s">
        <v>1</v>
      </c>
      <c r="B3" s="6"/>
      <c r="C3" s="6"/>
      <c r="D3" s="6"/>
      <c r="E3" s="6"/>
      <c r="F3" s="6"/>
      <c r="G3" s="6"/>
      <c r="H3" s="6"/>
      <c r="I3" s="6"/>
      <c r="J3" s="6"/>
      <c r="K3" s="6"/>
      <c r="L3" s="6"/>
      <c r="N3" t="s">
        <v>1921</v>
      </c>
    </row>
    <row r="4" spans="1:14" ht="22.05" customHeight="1">
      <c r="A4" s="1"/>
      <c r="B4" s="1"/>
      <c r="C4" s="1"/>
      <c r="D4" s="1"/>
      <c r="E4" s="1"/>
      <c r="F4" s="1"/>
      <c r="G4" s="1"/>
      <c r="H4" s="1"/>
      <c r="I4" s="1"/>
      <c r="J4" s="1"/>
      <c r="K4" s="1"/>
      <c r="L4" s="1"/>
    </row>
    <row r="5" spans="1:14" ht="24" customHeight="1">
      <c r="A5" s="7" t="s">
        <v>2</v>
      </c>
      <c r="B5" s="7"/>
      <c r="C5" s="7"/>
      <c r="D5" s="7"/>
      <c r="E5" s="7" t="s">
        <v>3</v>
      </c>
      <c r="F5" s="7"/>
      <c r="G5" s="7"/>
      <c r="H5" s="7"/>
      <c r="I5" s="7" t="s">
        <v>4</v>
      </c>
      <c r="J5" s="7"/>
      <c r="K5" s="7"/>
      <c r="L5" s="7"/>
    </row>
    <row r="6" spans="1:14" ht="24" customHeight="1">
      <c r="A6" s="7"/>
      <c r="B6" s="7"/>
      <c r="C6" s="7"/>
      <c r="D6" s="7"/>
      <c r="E6" s="7"/>
      <c r="F6" s="7"/>
      <c r="G6" s="7"/>
      <c r="H6" s="7"/>
      <c r="I6" s="7"/>
      <c r="J6" s="7"/>
      <c r="K6" s="7"/>
      <c r="L6" s="7"/>
    </row>
    <row r="8" spans="1:14" ht="24" customHeight="1">
      <c r="A8" s="7" t="s">
        <v>5</v>
      </c>
      <c r="B8" s="7"/>
      <c r="C8" s="7"/>
      <c r="D8" s="7"/>
      <c r="E8" s="7" t="s">
        <v>6</v>
      </c>
      <c r="F8" s="7"/>
      <c r="G8" s="7"/>
      <c r="H8" s="7"/>
      <c r="I8" s="7" t="s">
        <v>7</v>
      </c>
      <c r="J8" s="7"/>
      <c r="K8" s="7"/>
      <c r="L8" s="7"/>
    </row>
    <row r="9" spans="1:14" ht="24" customHeight="1">
      <c r="A9" s="7"/>
      <c r="B9" s="7"/>
      <c r="C9" s="7"/>
      <c r="D9" s="7"/>
      <c r="E9" s="7"/>
      <c r="F9" s="7"/>
      <c r="G9" s="7"/>
      <c r="H9" s="7"/>
      <c r="I9" s="7"/>
      <c r="J9" s="7"/>
      <c r="K9" s="7"/>
      <c r="L9" s="7"/>
    </row>
    <row r="10" spans="1:14" ht="24" customHeight="1">
      <c r="A10" s="12" t="s">
        <v>8</v>
      </c>
      <c r="B10" s="12"/>
      <c r="C10" s="12"/>
      <c r="D10" s="12"/>
      <c r="E10" s="12"/>
      <c r="F10" s="12"/>
      <c r="G10" s="12"/>
      <c r="H10" s="12"/>
      <c r="I10" s="12"/>
      <c r="J10" s="12"/>
      <c r="K10" s="12"/>
      <c r="L10" s="12"/>
    </row>
    <row r="11" spans="1:14" ht="25.05" customHeight="1">
      <c r="A11" s="8" t="s">
        <v>9</v>
      </c>
      <c r="B11" s="8"/>
      <c r="C11" s="8"/>
      <c r="D11" s="8"/>
      <c r="E11" s="8"/>
      <c r="F11" s="8"/>
      <c r="G11" s="8"/>
      <c r="H11" s="8"/>
      <c r="I11" s="8"/>
      <c r="J11" s="8"/>
      <c r="K11" s="8"/>
      <c r="L11" s="8"/>
    </row>
    <row r="12" spans="1:14" ht="25.05" customHeight="1">
      <c r="A12" s="8"/>
      <c r="B12" s="8"/>
      <c r="C12" s="8"/>
      <c r="D12" s="8"/>
      <c r="E12" s="8"/>
      <c r="F12" s="8"/>
      <c r="G12" s="8"/>
      <c r="H12" s="8"/>
      <c r="I12" s="8"/>
      <c r="J12" s="8"/>
      <c r="K12" s="8"/>
      <c r="L12" s="8"/>
    </row>
    <row r="13" spans="1:14" ht="25.05" customHeight="1">
      <c r="A13" s="8"/>
      <c r="B13" s="8"/>
      <c r="C13" s="8"/>
      <c r="D13" s="8"/>
      <c r="E13" s="8"/>
      <c r="F13" s="8"/>
      <c r="G13" s="8"/>
      <c r="H13" s="8"/>
      <c r="I13" s="8"/>
      <c r="J13" s="8"/>
      <c r="K13" s="8"/>
      <c r="L13" s="8"/>
    </row>
    <row r="15" spans="1:14" ht="25.05" customHeight="1">
      <c r="A15" s="9" t="s">
        <v>10</v>
      </c>
      <c r="B15" s="9"/>
      <c r="C15" s="9"/>
      <c r="D15" s="9"/>
      <c r="E15" s="9"/>
      <c r="F15" s="9"/>
      <c r="G15" s="9"/>
      <c r="H15" s="9"/>
      <c r="I15" s="9"/>
      <c r="J15" s="9"/>
      <c r="K15" s="9"/>
      <c r="L15" s="9"/>
    </row>
    <row r="16" spans="1:14" ht="24" customHeight="1">
      <c r="A16" s="8" t="s">
        <v>11</v>
      </c>
      <c r="B16" s="8"/>
      <c r="C16" s="8"/>
      <c r="D16" s="8"/>
      <c r="E16" s="8"/>
      <c r="F16" s="8"/>
      <c r="G16" s="8"/>
      <c r="H16" s="8"/>
      <c r="I16" s="8"/>
      <c r="J16" s="8"/>
      <c r="K16" s="8"/>
      <c r="L16" s="8"/>
    </row>
    <row r="17" spans="1:12" ht="24" customHeight="1">
      <c r="A17" s="8"/>
      <c r="B17" s="8"/>
      <c r="C17" s="8"/>
      <c r="D17" s="8"/>
      <c r="E17" s="8"/>
      <c r="F17" s="8"/>
      <c r="G17" s="8"/>
      <c r="H17" s="8"/>
      <c r="I17" s="8"/>
      <c r="J17" s="8"/>
      <c r="K17" s="8"/>
      <c r="L17" s="8"/>
    </row>
    <row r="18" spans="1:12" ht="24" customHeight="1">
      <c r="A18" s="8"/>
      <c r="B18" s="8"/>
      <c r="C18" s="8"/>
      <c r="D18" s="8"/>
      <c r="E18" s="8"/>
      <c r="F18" s="8"/>
      <c r="G18" s="8"/>
      <c r="H18" s="8"/>
      <c r="I18" s="8"/>
      <c r="J18" s="8"/>
      <c r="K18" s="8"/>
      <c r="L18" s="8"/>
    </row>
    <row r="20" spans="1:12" ht="25.05" customHeight="1">
      <c r="A20" s="9" t="s">
        <v>12</v>
      </c>
      <c r="B20" s="9"/>
      <c r="C20" s="9"/>
      <c r="D20" s="9"/>
      <c r="E20" s="9"/>
      <c r="F20" s="9"/>
      <c r="G20" s="9"/>
      <c r="H20" s="9"/>
      <c r="I20" s="9"/>
      <c r="J20" s="9"/>
      <c r="K20" s="9"/>
      <c r="L20" s="9"/>
    </row>
    <row r="21" spans="1:12" ht="24" customHeight="1">
      <c r="A21" s="8" t="s">
        <v>13</v>
      </c>
      <c r="B21" s="8"/>
      <c r="C21" s="8"/>
      <c r="D21" s="8"/>
      <c r="E21" s="8"/>
      <c r="F21" s="8"/>
      <c r="G21" s="8"/>
      <c r="H21" s="8"/>
      <c r="I21" s="8"/>
      <c r="J21" s="8"/>
      <c r="K21" s="8"/>
      <c r="L21" s="8"/>
    </row>
    <row r="22" spans="1:12" ht="24" customHeight="1">
      <c r="A22" s="8"/>
      <c r="B22" s="8"/>
      <c r="C22" s="8"/>
      <c r="D22" s="8"/>
      <c r="E22" s="8"/>
      <c r="F22" s="8"/>
      <c r="G22" s="8"/>
      <c r="H22" s="8"/>
      <c r="I22" s="8"/>
      <c r="J22" s="8"/>
      <c r="K22" s="8"/>
      <c r="L22" s="8"/>
    </row>
    <row r="23" spans="1:12" ht="24" customHeight="1">
      <c r="A23" s="8"/>
      <c r="B23" s="8"/>
      <c r="C23" s="8"/>
      <c r="D23" s="8"/>
      <c r="E23" s="8"/>
      <c r="F23" s="8"/>
      <c r="G23" s="8"/>
      <c r="H23" s="8"/>
      <c r="I23" s="8"/>
      <c r="J23" s="8"/>
      <c r="K23" s="8"/>
      <c r="L23" s="8"/>
    </row>
    <row r="24" spans="1:12" ht="24" customHeight="1">
      <c r="A24" s="8"/>
      <c r="B24" s="8"/>
      <c r="C24" s="8"/>
      <c r="D24" s="8"/>
      <c r="E24" s="8"/>
      <c r="F24" s="8"/>
      <c r="G24" s="8"/>
      <c r="H24" s="8"/>
      <c r="I24" s="8"/>
      <c r="J24" s="8"/>
      <c r="K24" s="8"/>
      <c r="L24" s="8"/>
    </row>
    <row r="26" spans="1:12" ht="25.05" customHeight="1">
      <c r="A26" s="9" t="s">
        <v>14</v>
      </c>
      <c r="B26" s="9"/>
      <c r="C26" s="9"/>
      <c r="D26" s="9"/>
      <c r="E26" s="9"/>
      <c r="F26" s="9"/>
      <c r="G26" s="9"/>
      <c r="H26" s="9"/>
      <c r="I26" s="9"/>
      <c r="J26" s="9"/>
      <c r="K26" s="9"/>
      <c r="L26" s="9"/>
    </row>
    <row r="27" spans="1:12" ht="24" customHeight="1">
      <c r="A27" s="8" t="s">
        <v>15</v>
      </c>
      <c r="B27" s="8"/>
      <c r="C27" s="8"/>
      <c r="D27" s="8"/>
      <c r="E27" s="8"/>
      <c r="F27" s="8"/>
      <c r="G27" s="8"/>
      <c r="H27" s="8"/>
      <c r="I27" s="8"/>
      <c r="J27" s="8"/>
      <c r="K27" s="8"/>
      <c r="L27" s="8"/>
    </row>
    <row r="28" spans="1:12" ht="24" customHeight="1">
      <c r="A28" s="8"/>
      <c r="B28" s="8"/>
      <c r="C28" s="8"/>
      <c r="D28" s="8"/>
      <c r="E28" s="8"/>
      <c r="F28" s="8"/>
      <c r="G28" s="8"/>
      <c r="H28" s="8"/>
      <c r="I28" s="8"/>
      <c r="J28" s="8"/>
      <c r="K28" s="8"/>
      <c r="L28" s="8"/>
    </row>
    <row r="29" spans="1:12" ht="24" customHeight="1">
      <c r="A29" s="8"/>
      <c r="B29" s="8"/>
      <c r="C29" s="8"/>
      <c r="D29" s="8"/>
      <c r="E29" s="8"/>
      <c r="F29" s="8"/>
      <c r="G29" s="8"/>
      <c r="H29" s="8"/>
      <c r="I29" s="8"/>
      <c r="J29" s="8"/>
      <c r="K29" s="8"/>
      <c r="L29" s="8"/>
    </row>
    <row r="31" spans="1:12" ht="25.05" customHeight="1">
      <c r="A31" s="9" t="s">
        <v>16</v>
      </c>
      <c r="B31" s="9"/>
      <c r="C31" s="9"/>
      <c r="D31" s="9"/>
      <c r="E31" s="9"/>
      <c r="F31" s="9"/>
      <c r="G31" s="9"/>
      <c r="H31" s="9"/>
      <c r="I31" s="9"/>
      <c r="J31" s="9"/>
      <c r="K31" s="9"/>
      <c r="L31" s="9"/>
    </row>
    <row r="32" spans="1:12" ht="24" customHeight="1">
      <c r="A32" s="8" t="s">
        <v>17</v>
      </c>
      <c r="B32" s="8"/>
      <c r="C32" s="8"/>
      <c r="D32" s="8"/>
      <c r="E32" s="8"/>
      <c r="F32" s="8"/>
      <c r="G32" s="8"/>
      <c r="H32" s="8"/>
      <c r="I32" s="8"/>
      <c r="J32" s="8"/>
      <c r="K32" s="8"/>
      <c r="L32" s="8"/>
    </row>
    <row r="33" spans="1:12" ht="24" customHeight="1">
      <c r="A33" s="8"/>
      <c r="B33" s="8"/>
      <c r="C33" s="8"/>
      <c r="D33" s="8"/>
      <c r="E33" s="8"/>
      <c r="F33" s="8"/>
      <c r="G33" s="8"/>
      <c r="H33" s="8"/>
      <c r="I33" s="8"/>
      <c r="J33" s="8"/>
      <c r="K33" s="8"/>
      <c r="L33" s="8"/>
    </row>
    <row r="34" spans="1:12" ht="24" customHeight="1">
      <c r="A34" s="8"/>
      <c r="B34" s="8"/>
      <c r="C34" s="8"/>
      <c r="D34" s="8"/>
      <c r="E34" s="8"/>
      <c r="F34" s="8"/>
      <c r="G34" s="8"/>
      <c r="H34" s="8"/>
      <c r="I34" s="8"/>
      <c r="J34" s="8"/>
      <c r="K34" s="8"/>
      <c r="L34" s="8"/>
    </row>
    <row r="35" spans="1:12" ht="24" customHeight="1">
      <c r="A35" s="8"/>
      <c r="B35" s="8"/>
      <c r="C35" s="8"/>
      <c r="D35" s="8"/>
      <c r="E35" s="8"/>
      <c r="F35" s="8"/>
      <c r="G35" s="8"/>
      <c r="H35" s="8"/>
      <c r="I35" s="8"/>
      <c r="J35" s="8"/>
      <c r="K35" s="8"/>
      <c r="L35" s="8"/>
    </row>
    <row r="37" spans="1:12" ht="25.05" customHeight="1">
      <c r="A37" s="9" t="s">
        <v>18</v>
      </c>
      <c r="B37" s="9"/>
      <c r="C37" s="9"/>
      <c r="D37" s="9"/>
      <c r="E37" s="9"/>
      <c r="F37" s="9"/>
      <c r="G37" s="9"/>
      <c r="H37" s="9"/>
      <c r="I37" s="9"/>
      <c r="J37" s="9"/>
      <c r="K37" s="9"/>
      <c r="L37" s="9"/>
    </row>
    <row r="38" spans="1:12" ht="24" customHeight="1">
      <c r="A38" s="8" t="s">
        <v>19</v>
      </c>
      <c r="B38" s="8"/>
      <c r="C38" s="8"/>
      <c r="D38" s="8"/>
      <c r="E38" s="8"/>
      <c r="F38" s="8"/>
      <c r="G38" s="8"/>
      <c r="H38" s="8"/>
      <c r="I38" s="8"/>
      <c r="J38" s="8"/>
      <c r="K38" s="8"/>
      <c r="L38" s="8"/>
    </row>
    <row r="39" spans="1:12" ht="24" customHeight="1">
      <c r="A39" s="8"/>
      <c r="B39" s="8"/>
      <c r="C39" s="8"/>
      <c r="D39" s="8"/>
      <c r="E39" s="8"/>
      <c r="F39" s="8"/>
      <c r="G39" s="8"/>
      <c r="H39" s="8"/>
      <c r="I39" s="8"/>
      <c r="J39" s="8"/>
      <c r="K39" s="8"/>
      <c r="L39" s="8"/>
    </row>
    <row r="40" spans="1:12" ht="24" customHeight="1">
      <c r="A40" s="8"/>
      <c r="B40" s="8"/>
      <c r="C40" s="8"/>
      <c r="D40" s="8"/>
      <c r="E40" s="8"/>
      <c r="F40" s="8"/>
      <c r="G40" s="8"/>
      <c r="H40" s="8"/>
      <c r="I40" s="8"/>
      <c r="J40" s="8"/>
      <c r="K40" s="8"/>
      <c r="L40" s="8"/>
    </row>
    <row r="41" spans="1:12" ht="24" customHeight="1">
      <c r="A41" s="8"/>
      <c r="B41" s="8"/>
      <c r="C41" s="8"/>
      <c r="D41" s="8"/>
      <c r="E41" s="8"/>
      <c r="F41" s="8"/>
      <c r="G41" s="8"/>
      <c r="H41" s="8"/>
      <c r="I41" s="8"/>
      <c r="J41" s="8"/>
      <c r="K41" s="8"/>
      <c r="L41" s="8"/>
    </row>
    <row r="43" spans="1:12" ht="25.05" customHeight="1">
      <c r="A43" s="9" t="s">
        <v>20</v>
      </c>
      <c r="B43" s="9"/>
      <c r="C43" s="9"/>
      <c r="D43" s="9"/>
      <c r="E43" s="9"/>
      <c r="F43" s="9"/>
      <c r="G43" s="9"/>
      <c r="H43" s="9"/>
      <c r="I43" s="9"/>
      <c r="J43" s="9"/>
      <c r="K43" s="9"/>
      <c r="L43" s="9"/>
    </row>
    <row r="44" spans="1:12" ht="24" customHeight="1">
      <c r="A44" s="10" t="s">
        <v>21</v>
      </c>
      <c r="B44" s="10"/>
      <c r="C44" s="10"/>
      <c r="D44" s="10"/>
      <c r="E44" s="10"/>
      <c r="F44" s="10"/>
      <c r="G44" s="10"/>
      <c r="H44" s="10"/>
      <c r="I44" s="10"/>
      <c r="J44" s="10"/>
      <c r="K44" s="10"/>
      <c r="L44" s="10"/>
    </row>
    <row r="45" spans="1:12" ht="24" customHeight="1">
      <c r="A45" s="10"/>
      <c r="B45" s="10"/>
      <c r="C45" s="10"/>
      <c r="D45" s="10"/>
      <c r="E45" s="10"/>
      <c r="F45" s="10"/>
      <c r="G45" s="10"/>
      <c r="H45" s="10"/>
      <c r="I45" s="10"/>
      <c r="J45" s="10"/>
      <c r="K45" s="10"/>
      <c r="L45" s="10"/>
    </row>
    <row r="46" spans="1:12" ht="24" customHeight="1">
      <c r="A46" s="10"/>
      <c r="B46" s="10"/>
      <c r="C46" s="10"/>
      <c r="D46" s="10"/>
      <c r="E46" s="10"/>
      <c r="F46" s="10"/>
      <c r="G46" s="10"/>
      <c r="H46" s="10"/>
      <c r="I46" s="10"/>
      <c r="J46" s="10"/>
      <c r="K46" s="10"/>
      <c r="L46" s="10"/>
    </row>
    <row r="47" spans="1:12" ht="24" customHeight="1">
      <c r="A47" s="10"/>
      <c r="B47" s="10"/>
      <c r="C47" s="10"/>
      <c r="D47" s="10"/>
      <c r="E47" s="10"/>
      <c r="F47" s="10"/>
      <c r="G47" s="10"/>
      <c r="H47" s="10"/>
      <c r="I47" s="10"/>
      <c r="J47" s="10"/>
      <c r="K47" s="10"/>
      <c r="L47" s="10"/>
    </row>
    <row r="49" spans="1:12" ht="25.05" customHeight="1">
      <c r="A49" s="9" t="s">
        <v>22</v>
      </c>
      <c r="B49" s="9"/>
      <c r="C49" s="9"/>
      <c r="D49" s="9"/>
      <c r="E49" s="9"/>
      <c r="F49" s="9"/>
      <c r="G49" s="9"/>
      <c r="H49" s="9"/>
      <c r="I49" s="9"/>
      <c r="J49" s="9"/>
      <c r="K49" s="9"/>
      <c r="L49" s="9"/>
    </row>
    <row r="50" spans="1:12" ht="24" customHeight="1">
      <c r="A50" s="8" t="s">
        <v>23</v>
      </c>
      <c r="B50" s="8"/>
      <c r="C50" s="8"/>
      <c r="D50" s="8"/>
      <c r="E50" s="8"/>
      <c r="F50" s="8"/>
      <c r="G50" s="8"/>
      <c r="H50" s="8"/>
      <c r="I50" s="8"/>
      <c r="J50" s="8"/>
      <c r="K50" s="8"/>
      <c r="L50" s="8"/>
    </row>
    <row r="51" spans="1:12" ht="24" customHeight="1">
      <c r="A51" s="8"/>
      <c r="B51" s="8"/>
      <c r="C51" s="8"/>
      <c r="D51" s="8"/>
      <c r="E51" s="8"/>
      <c r="F51" s="8"/>
      <c r="G51" s="8"/>
      <c r="H51" s="8"/>
      <c r="I51" s="8"/>
      <c r="J51" s="8"/>
      <c r="K51" s="8"/>
      <c r="L51" s="8"/>
    </row>
    <row r="52" spans="1:12" ht="24" customHeight="1">
      <c r="A52" s="8"/>
      <c r="B52" s="8"/>
      <c r="C52" s="8"/>
      <c r="D52" s="8"/>
      <c r="E52" s="8"/>
      <c r="F52" s="8"/>
      <c r="G52" s="8"/>
      <c r="H52" s="8"/>
      <c r="I52" s="8"/>
      <c r="J52" s="8"/>
      <c r="K52" s="8"/>
      <c r="L52" s="8"/>
    </row>
    <row r="53" spans="1:12" ht="24" customHeight="1">
      <c r="A53" s="8"/>
      <c r="B53" s="8"/>
      <c r="C53" s="8"/>
      <c r="D53" s="8"/>
      <c r="E53" s="8"/>
      <c r="F53" s="8"/>
      <c r="G53" s="8"/>
      <c r="H53" s="8"/>
      <c r="I53" s="8"/>
      <c r="J53" s="8"/>
      <c r="K53" s="8"/>
      <c r="L53" s="8"/>
    </row>
    <row r="55" spans="1:12" ht="25.05" customHeight="1">
      <c r="A55" s="9" t="s">
        <v>24</v>
      </c>
      <c r="B55" s="9"/>
      <c r="C55" s="9"/>
      <c r="D55" s="9"/>
      <c r="E55" s="9"/>
      <c r="F55" s="9"/>
      <c r="G55" s="9"/>
      <c r="H55" s="9"/>
      <c r="I55" s="9"/>
      <c r="J55" s="9"/>
      <c r="K55" s="9"/>
      <c r="L55" s="9"/>
    </row>
    <row r="56" spans="1:12" ht="24" customHeight="1">
      <c r="A56" s="8" t="s">
        <v>25</v>
      </c>
      <c r="B56" s="8"/>
      <c r="C56" s="8"/>
      <c r="D56" s="8"/>
      <c r="E56" s="8"/>
      <c r="F56" s="8"/>
      <c r="G56" s="8"/>
      <c r="H56" s="8"/>
      <c r="I56" s="8"/>
      <c r="J56" s="8"/>
      <c r="K56" s="8"/>
      <c r="L56" s="8"/>
    </row>
    <row r="57" spans="1:12" ht="24" customHeight="1">
      <c r="A57" s="8"/>
      <c r="B57" s="8"/>
      <c r="C57" s="8"/>
      <c r="D57" s="8"/>
      <c r="E57" s="8"/>
      <c r="F57" s="8"/>
      <c r="G57" s="8"/>
      <c r="H57" s="8"/>
      <c r="I57" s="8"/>
      <c r="J57" s="8"/>
      <c r="K57" s="8"/>
      <c r="L57" s="8"/>
    </row>
    <row r="58" spans="1:12" ht="24" customHeight="1">
      <c r="A58" s="8"/>
      <c r="B58" s="8"/>
      <c r="C58" s="8"/>
      <c r="D58" s="8"/>
      <c r="E58" s="8"/>
      <c r="F58" s="8"/>
      <c r="G58" s="8"/>
      <c r="H58" s="8"/>
      <c r="I58" s="8"/>
      <c r="J58" s="8"/>
      <c r="K58" s="8"/>
      <c r="L58" s="8"/>
    </row>
    <row r="60" spans="1:12" ht="25.05" customHeight="1">
      <c r="A60" s="9" t="s">
        <v>26</v>
      </c>
      <c r="B60" s="9"/>
      <c r="C60" s="9"/>
      <c r="D60" s="9"/>
      <c r="E60" s="9"/>
      <c r="F60" s="9"/>
      <c r="G60" s="9"/>
      <c r="H60" s="9"/>
      <c r="I60" s="9"/>
      <c r="J60" s="9"/>
      <c r="K60" s="9"/>
      <c r="L60" s="9"/>
    </row>
    <row r="61" spans="1:12" ht="24" customHeight="1">
      <c r="A61" s="8" t="s">
        <v>27</v>
      </c>
      <c r="B61" s="8"/>
      <c r="C61" s="8"/>
      <c r="D61" s="8"/>
      <c r="E61" s="8"/>
      <c r="F61" s="8"/>
      <c r="G61" s="8"/>
      <c r="H61" s="8"/>
      <c r="I61" s="8"/>
      <c r="J61" s="8"/>
      <c r="K61" s="8"/>
      <c r="L61" s="8"/>
    </row>
    <row r="62" spans="1:12" ht="24" customHeight="1">
      <c r="A62" s="8"/>
      <c r="B62" s="8"/>
      <c r="C62" s="8"/>
      <c r="D62" s="8"/>
      <c r="E62" s="8"/>
      <c r="F62" s="8"/>
      <c r="G62" s="8"/>
      <c r="H62" s="8"/>
      <c r="I62" s="8"/>
      <c r="J62" s="8"/>
      <c r="K62" s="8"/>
      <c r="L62" s="8"/>
    </row>
    <row r="63" spans="1:12" ht="24" customHeight="1">
      <c r="A63" s="8"/>
      <c r="B63" s="8"/>
      <c r="C63" s="8"/>
      <c r="D63" s="8"/>
      <c r="E63" s="8"/>
      <c r="F63" s="8"/>
      <c r="G63" s="8"/>
      <c r="H63" s="8"/>
      <c r="I63" s="8"/>
      <c r="J63" s="8"/>
      <c r="K63" s="8"/>
      <c r="L63" s="8"/>
    </row>
    <row r="65" spans="1:12" ht="25.05" customHeight="1">
      <c r="A65" s="9" t="s">
        <v>28</v>
      </c>
      <c r="B65" s="9"/>
      <c r="C65" s="9"/>
      <c r="D65" s="9"/>
      <c r="E65" s="9"/>
      <c r="F65" s="9"/>
      <c r="G65" s="9"/>
      <c r="H65" s="9"/>
      <c r="I65" s="9"/>
      <c r="J65" s="9"/>
      <c r="K65" s="9"/>
      <c r="L65" s="9"/>
    </row>
    <row r="66" spans="1:12" ht="24" customHeight="1">
      <c r="A66" s="8" t="s">
        <v>29</v>
      </c>
      <c r="B66" s="8"/>
      <c r="C66" s="8"/>
      <c r="D66" s="8"/>
      <c r="E66" s="8"/>
      <c r="F66" s="8"/>
      <c r="G66" s="8"/>
      <c r="H66" s="8"/>
      <c r="I66" s="8"/>
      <c r="J66" s="8"/>
      <c r="K66" s="8"/>
      <c r="L66" s="8"/>
    </row>
    <row r="67" spans="1:12" ht="24" customHeight="1">
      <c r="A67" s="8"/>
      <c r="B67" s="8"/>
      <c r="C67" s="8"/>
      <c r="D67" s="8"/>
      <c r="E67" s="8"/>
      <c r="F67" s="8"/>
      <c r="G67" s="8"/>
      <c r="H67" s="8"/>
      <c r="I67" s="8"/>
      <c r="J67" s="8"/>
      <c r="K67" s="8"/>
      <c r="L67" s="8"/>
    </row>
    <row r="68" spans="1:12" ht="24" customHeight="1">
      <c r="A68" s="8"/>
      <c r="B68" s="8"/>
      <c r="C68" s="8"/>
      <c r="D68" s="8"/>
      <c r="E68" s="8"/>
      <c r="F68" s="8"/>
      <c r="G68" s="8"/>
      <c r="H68" s="8"/>
      <c r="I68" s="8"/>
      <c r="J68" s="8"/>
      <c r="K68" s="8"/>
      <c r="L68" s="8"/>
    </row>
    <row r="69" spans="1:12" ht="24" customHeight="1">
      <c r="A69" s="8"/>
      <c r="B69" s="8"/>
      <c r="C69" s="8"/>
      <c r="D69" s="8"/>
      <c r="E69" s="8"/>
      <c r="F69" s="8"/>
      <c r="G69" s="8"/>
      <c r="H69" s="8"/>
      <c r="I69" s="8"/>
      <c r="J69" s="8"/>
      <c r="K69" s="8"/>
      <c r="L69" s="8"/>
    </row>
    <row r="71" spans="1:12" ht="25.05" customHeight="1">
      <c r="A71" s="9" t="s">
        <v>30</v>
      </c>
      <c r="B71" s="9"/>
      <c r="C71" s="9"/>
      <c r="D71" s="9"/>
      <c r="E71" s="9"/>
      <c r="F71" s="9"/>
      <c r="G71" s="9"/>
      <c r="H71" s="9"/>
      <c r="I71" s="9"/>
      <c r="J71" s="9"/>
      <c r="K71" s="9"/>
      <c r="L71" s="9"/>
    </row>
    <row r="72" spans="1:12" ht="24" customHeight="1">
      <c r="A72" s="8" t="s">
        <v>31</v>
      </c>
      <c r="B72" s="8"/>
      <c r="C72" s="8"/>
      <c r="D72" s="8"/>
      <c r="E72" s="8"/>
      <c r="F72" s="8"/>
      <c r="G72" s="8"/>
      <c r="H72" s="8"/>
      <c r="I72" s="8"/>
      <c r="J72" s="8"/>
      <c r="K72" s="8"/>
      <c r="L72" s="8"/>
    </row>
    <row r="73" spans="1:12" ht="24" customHeight="1">
      <c r="A73" s="8"/>
      <c r="B73" s="8"/>
      <c r="C73" s="8"/>
      <c r="D73" s="8"/>
      <c r="E73" s="8"/>
      <c r="F73" s="8"/>
      <c r="G73" s="8"/>
      <c r="H73" s="8"/>
      <c r="I73" s="8"/>
      <c r="J73" s="8"/>
      <c r="K73" s="8"/>
      <c r="L73" s="8"/>
    </row>
    <row r="74" spans="1:12" ht="24" customHeight="1">
      <c r="A74" s="8"/>
      <c r="B74" s="8"/>
      <c r="C74" s="8"/>
      <c r="D74" s="8"/>
      <c r="E74" s="8"/>
      <c r="F74" s="8"/>
      <c r="G74" s="8"/>
      <c r="H74" s="8"/>
      <c r="I74" s="8"/>
      <c r="J74" s="8"/>
      <c r="K74" s="8"/>
      <c r="L74" s="8"/>
    </row>
    <row r="75" spans="1:12" ht="24" customHeight="1">
      <c r="A75" s="8"/>
      <c r="B75" s="8"/>
      <c r="C75" s="8"/>
      <c r="D75" s="8"/>
      <c r="E75" s="8"/>
      <c r="F75" s="8"/>
      <c r="G75" s="8"/>
      <c r="H75" s="8"/>
      <c r="I75" s="8"/>
      <c r="J75" s="8"/>
      <c r="K75" s="8"/>
      <c r="L75" s="8"/>
    </row>
    <row r="77" spans="1:12" ht="24" customHeight="1">
      <c r="A77" s="8" t="s">
        <v>32</v>
      </c>
      <c r="B77" s="8"/>
      <c r="C77" s="8"/>
      <c r="D77" s="8"/>
      <c r="E77" s="8"/>
      <c r="F77" s="8"/>
      <c r="G77" s="8"/>
      <c r="H77" s="8"/>
      <c r="I77" s="8"/>
      <c r="J77" s="8"/>
      <c r="K77" s="8"/>
      <c r="L77" s="8"/>
    </row>
    <row r="78" spans="1:12" ht="24" customHeight="1">
      <c r="A78" s="8"/>
      <c r="B78" s="8"/>
      <c r="C78" s="8"/>
      <c r="D78" s="8"/>
      <c r="E78" s="8"/>
      <c r="F78" s="8"/>
      <c r="G78" s="8"/>
      <c r="H78" s="8"/>
      <c r="I78" s="8"/>
      <c r="J78" s="8"/>
      <c r="K78" s="8"/>
      <c r="L78" s="8"/>
    </row>
    <row r="79" spans="1:12" ht="24" customHeight="1">
      <c r="A79" s="8"/>
      <c r="B79" s="8"/>
      <c r="C79" s="8"/>
      <c r="D79" s="8"/>
      <c r="E79" s="8"/>
      <c r="F79" s="8"/>
      <c r="G79" s="8"/>
      <c r="H79" s="8"/>
      <c r="I79" s="8"/>
      <c r="J79" s="8"/>
      <c r="K79" s="8"/>
      <c r="L79" s="8"/>
    </row>
    <row r="81" spans="1:12" ht="25.05" customHeight="1">
      <c r="A81" s="11" t="s">
        <v>1920</v>
      </c>
      <c r="B81" s="11"/>
      <c r="C81" s="11"/>
      <c r="D81" s="11"/>
      <c r="E81" s="11"/>
      <c r="F81" s="11"/>
      <c r="G81" s="11"/>
      <c r="H81" s="11"/>
      <c r="I81" s="11"/>
      <c r="J81" s="11"/>
      <c r="K81" s="11"/>
      <c r="L81" s="11"/>
    </row>
    <row r="82" spans="1:12" ht="25.05" customHeight="1">
      <c r="A82" s="11"/>
      <c r="B82" s="11"/>
      <c r="C82" s="11"/>
      <c r="D82" s="11"/>
      <c r="E82" s="11"/>
      <c r="F82" s="11"/>
      <c r="G82" s="11"/>
      <c r="H82" s="11"/>
      <c r="I82" s="11"/>
      <c r="J82" s="11"/>
      <c r="K82" s="11"/>
      <c r="L82" s="11"/>
    </row>
    <row r="83" spans="1:12" ht="25.05" customHeight="1">
      <c r="A83" s="11"/>
      <c r="B83" s="11"/>
      <c r="C83" s="11"/>
      <c r="D83" s="11"/>
      <c r="E83" s="11"/>
      <c r="F83" s="11"/>
      <c r="G83" s="11"/>
      <c r="H83" s="11"/>
      <c r="I83" s="11"/>
      <c r="J83" s="11"/>
      <c r="K83" s="11"/>
      <c r="L83" s="11"/>
    </row>
  </sheetData>
  <mergeCells count="34">
    <mergeCell ref="A72:L75"/>
    <mergeCell ref="A77:L79"/>
    <mergeCell ref="A81:L83"/>
    <mergeCell ref="A10:L10"/>
    <mergeCell ref="A60:L60"/>
    <mergeCell ref="A61:L63"/>
    <mergeCell ref="A65:L65"/>
    <mergeCell ref="A66:L69"/>
    <mergeCell ref="A71:L71"/>
    <mergeCell ref="A44:L47"/>
    <mergeCell ref="A49:L49"/>
    <mergeCell ref="A50:L53"/>
    <mergeCell ref="A55:L55"/>
    <mergeCell ref="A56:L58"/>
    <mergeCell ref="A31:L31"/>
    <mergeCell ref="A32:L35"/>
    <mergeCell ref="A37:L37"/>
    <mergeCell ref="A38:L41"/>
    <mergeCell ref="A43:L43"/>
    <mergeCell ref="A16:L18"/>
    <mergeCell ref="A20:L20"/>
    <mergeCell ref="A21:L24"/>
    <mergeCell ref="A26:L26"/>
    <mergeCell ref="A27:L29"/>
    <mergeCell ref="A8:D9"/>
    <mergeCell ref="E8:H9"/>
    <mergeCell ref="I8:L9"/>
    <mergeCell ref="A11:L13"/>
    <mergeCell ref="A15:L15"/>
    <mergeCell ref="A1:L2"/>
    <mergeCell ref="A3:L3"/>
    <mergeCell ref="A5:D6"/>
    <mergeCell ref="E5:H6"/>
    <mergeCell ref="I5:L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O33"/>
  <sheetViews>
    <sheetView showGridLines="0" workbookViewId="0">
      <selection sqref="A1:L33"/>
    </sheetView>
  </sheetViews>
  <sheetFormatPr defaultColWidth="0" defaultRowHeight="13.8"/>
  <cols>
    <col min="1" max="12" width="12" customWidth="1"/>
    <col min="13" max="13" width="2" customWidth="1"/>
    <col min="16" max="16384" width="8.796875" hidden="1"/>
  </cols>
  <sheetData>
    <row r="1" spans="1:15" ht="28.05" customHeight="1">
      <c r="A1" s="5" t="s">
        <v>33</v>
      </c>
      <c r="B1" s="5"/>
      <c r="C1" s="5"/>
      <c r="D1" s="5"/>
      <c r="E1" s="5"/>
      <c r="F1" s="5"/>
      <c r="G1" s="5"/>
      <c r="H1" s="5"/>
      <c r="I1" s="5"/>
      <c r="J1" s="5"/>
      <c r="K1" s="5"/>
      <c r="L1" s="5"/>
    </row>
    <row r="2" spans="1:15" ht="28.05" customHeight="1">
      <c r="A2" s="5"/>
      <c r="B2" s="5"/>
      <c r="C2" s="5"/>
      <c r="D2" s="5"/>
      <c r="E2" s="5"/>
      <c r="F2" s="5"/>
      <c r="G2" s="5"/>
      <c r="H2" s="5"/>
      <c r="I2" s="5"/>
      <c r="J2" s="5"/>
      <c r="K2" s="5"/>
      <c r="L2" s="5"/>
    </row>
    <row r="3" spans="1:15" ht="30" customHeight="1">
      <c r="A3" s="13" t="s">
        <v>34</v>
      </c>
      <c r="B3" s="13"/>
      <c r="C3" s="13"/>
      <c r="D3" s="13"/>
      <c r="E3" s="13"/>
      <c r="F3" s="13"/>
      <c r="G3" s="13"/>
      <c r="H3" s="13"/>
      <c r="I3" s="13"/>
      <c r="J3" s="13"/>
      <c r="K3" s="13"/>
      <c r="L3" s="13"/>
      <c r="O3" t="s">
        <v>1921</v>
      </c>
    </row>
    <row r="4" spans="1:15" ht="22.05" customHeight="1">
      <c r="A4" s="4" t="s">
        <v>35</v>
      </c>
      <c r="B4" s="1"/>
      <c r="C4" s="1"/>
      <c r="D4" s="1"/>
      <c r="E4" s="1"/>
      <c r="F4" s="1"/>
      <c r="G4" s="1"/>
      <c r="H4" s="1"/>
      <c r="I4" s="1"/>
      <c r="J4" s="1"/>
      <c r="K4" s="1"/>
      <c r="L4" s="1"/>
    </row>
    <row r="6" spans="1:15" ht="30" customHeight="1">
      <c r="A6" s="16" t="s">
        <v>36</v>
      </c>
      <c r="B6" s="16"/>
      <c r="C6" s="16"/>
      <c r="D6" s="16"/>
      <c r="E6" s="17"/>
      <c r="F6" s="17"/>
      <c r="G6" s="17"/>
      <c r="H6" s="17"/>
      <c r="I6" s="17"/>
      <c r="J6" s="17"/>
      <c r="K6" s="17"/>
      <c r="L6" s="17"/>
    </row>
    <row r="7" spans="1:15" ht="30" customHeight="1">
      <c r="A7" s="16" t="s">
        <v>37</v>
      </c>
      <c r="B7" s="16"/>
      <c r="C7" s="16"/>
      <c r="D7" s="16"/>
      <c r="E7" s="17"/>
      <c r="F7" s="17"/>
      <c r="G7" s="17"/>
      <c r="H7" s="17"/>
      <c r="I7" s="17"/>
      <c r="J7" s="17"/>
      <c r="K7" s="17"/>
      <c r="L7" s="17"/>
    </row>
    <row r="8" spans="1:15" ht="30" customHeight="1">
      <c r="A8" s="16" t="s">
        <v>38</v>
      </c>
      <c r="B8" s="16"/>
      <c r="C8" s="16"/>
      <c r="D8" s="16"/>
      <c r="E8" s="17"/>
      <c r="F8" s="17"/>
      <c r="G8" s="17"/>
      <c r="H8" s="17"/>
      <c r="I8" s="17"/>
      <c r="J8" s="17"/>
      <c r="K8" s="17"/>
      <c r="L8" s="17"/>
    </row>
    <row r="9" spans="1:15" ht="43.95" customHeight="1">
      <c r="A9" s="16" t="s">
        <v>39</v>
      </c>
      <c r="B9" s="16"/>
      <c r="C9" s="16"/>
      <c r="D9" s="16"/>
      <c r="E9" s="17"/>
      <c r="F9" s="17"/>
      <c r="G9" s="17"/>
      <c r="H9" s="17"/>
      <c r="I9" s="17"/>
      <c r="J9" s="17"/>
      <c r="K9" s="17"/>
      <c r="L9" s="17"/>
    </row>
    <row r="10" spans="1:15" ht="43.95" customHeight="1">
      <c r="A10" s="16" t="s">
        <v>40</v>
      </c>
      <c r="B10" s="16"/>
      <c r="C10" s="16"/>
      <c r="D10" s="16"/>
      <c r="E10" s="17"/>
      <c r="F10" s="17"/>
      <c r="G10" s="17"/>
      <c r="H10" s="17"/>
      <c r="I10" s="17"/>
      <c r="J10" s="17"/>
      <c r="K10" s="17"/>
      <c r="L10" s="17"/>
    </row>
    <row r="11" spans="1:15" ht="30" customHeight="1">
      <c r="A11" s="16" t="s">
        <v>41</v>
      </c>
      <c r="B11" s="16"/>
      <c r="C11" s="16"/>
      <c r="D11" s="16"/>
      <c r="E11" s="17" t="s">
        <v>42</v>
      </c>
      <c r="F11" s="17"/>
      <c r="G11" s="17"/>
      <c r="H11" s="17"/>
      <c r="I11" s="17"/>
      <c r="J11" s="17"/>
      <c r="K11" s="17"/>
      <c r="L11" s="17"/>
    </row>
    <row r="12" spans="1:15" ht="30" customHeight="1">
      <c r="A12" s="16" t="s">
        <v>43</v>
      </c>
      <c r="B12" s="16"/>
      <c r="C12" s="16"/>
      <c r="D12" s="16"/>
      <c r="E12" s="17" t="s">
        <v>42</v>
      </c>
      <c r="F12" s="17"/>
      <c r="G12" s="17"/>
      <c r="H12" s="17"/>
      <c r="I12" s="17"/>
      <c r="J12" s="17"/>
      <c r="K12" s="17"/>
      <c r="L12" s="17"/>
    </row>
    <row r="13" spans="1:15" ht="30" customHeight="1">
      <c r="A13" s="16" t="s">
        <v>44</v>
      </c>
      <c r="B13" s="16"/>
      <c r="C13" s="16"/>
      <c r="D13" s="16"/>
      <c r="E13" s="17"/>
      <c r="F13" s="17"/>
      <c r="G13" s="17"/>
      <c r="H13" s="17"/>
      <c r="I13" s="17"/>
      <c r="J13" s="17"/>
      <c r="K13" s="17"/>
      <c r="L13" s="17"/>
    </row>
    <row r="14" spans="1:15" ht="30" customHeight="1">
      <c r="A14" s="16" t="s">
        <v>45</v>
      </c>
      <c r="B14" s="16"/>
      <c r="C14" s="16"/>
      <c r="D14" s="16"/>
      <c r="E14" s="18"/>
      <c r="F14" s="17"/>
      <c r="G14" s="17"/>
      <c r="H14" s="17"/>
      <c r="I14" s="17"/>
      <c r="J14" s="17"/>
      <c r="K14" s="17"/>
      <c r="L14" s="17"/>
    </row>
    <row r="15" spans="1:15" ht="30" customHeight="1">
      <c r="A15" s="16" t="s">
        <v>46</v>
      </c>
      <c r="B15" s="16"/>
      <c r="C15" s="16"/>
      <c r="D15" s="16"/>
      <c r="E15" s="17"/>
      <c r="F15" s="17"/>
      <c r="G15" s="17"/>
      <c r="H15" s="17"/>
      <c r="I15" s="17"/>
      <c r="J15" s="17"/>
      <c r="K15" s="17"/>
      <c r="L15" s="17"/>
    </row>
    <row r="16" spans="1:15" ht="30" customHeight="1">
      <c r="A16" s="16" t="s">
        <v>47</v>
      </c>
      <c r="B16" s="16"/>
      <c r="C16" s="16"/>
      <c r="D16" s="16"/>
      <c r="E16" s="17"/>
      <c r="F16" s="17"/>
      <c r="G16" s="17"/>
      <c r="H16" s="17"/>
      <c r="I16" s="17"/>
      <c r="J16" s="17"/>
      <c r="K16" s="17"/>
      <c r="L16" s="17"/>
    </row>
    <row r="17" spans="1:12" ht="30" customHeight="1">
      <c r="A17" s="16" t="s">
        <v>48</v>
      </c>
      <c r="B17" s="16"/>
      <c r="C17" s="16"/>
      <c r="D17" s="16"/>
      <c r="E17" s="17"/>
      <c r="F17" s="17"/>
      <c r="G17" s="17"/>
      <c r="H17" s="17"/>
      <c r="I17" s="17"/>
      <c r="J17" s="17"/>
      <c r="K17" s="17"/>
      <c r="L17" s="17"/>
    </row>
    <row r="18" spans="1:12" ht="30" customHeight="1">
      <c r="A18" s="16" t="s">
        <v>49</v>
      </c>
      <c r="B18" s="16"/>
      <c r="C18" s="16"/>
      <c r="D18" s="16"/>
      <c r="E18" s="17" t="s">
        <v>50</v>
      </c>
      <c r="F18" s="17"/>
      <c r="G18" s="17"/>
      <c r="H18" s="17"/>
      <c r="I18" s="17"/>
      <c r="J18" s="17"/>
      <c r="K18" s="17"/>
      <c r="L18" s="17"/>
    </row>
    <row r="19" spans="1:12" ht="30" customHeight="1">
      <c r="A19" s="16" t="s">
        <v>51</v>
      </c>
      <c r="B19" s="16"/>
      <c r="C19" s="16"/>
      <c r="D19" s="16"/>
      <c r="E19" s="18"/>
      <c r="F19" s="17"/>
      <c r="G19" s="17"/>
      <c r="H19" s="17"/>
      <c r="I19" s="17"/>
      <c r="J19" s="17"/>
      <c r="K19" s="17"/>
      <c r="L19" s="17"/>
    </row>
    <row r="20" spans="1:12" ht="30" customHeight="1">
      <c r="A20" s="16" t="s">
        <v>52</v>
      </c>
      <c r="B20" s="16"/>
      <c r="C20" s="16"/>
      <c r="D20" s="16"/>
      <c r="E20" s="19">
        <f ca="1">IF(ISNUMBER(E21),E21,TODAY())</f>
        <v>46273</v>
      </c>
      <c r="F20" s="20"/>
      <c r="G20" s="20"/>
      <c r="H20" s="20"/>
      <c r="I20" s="20"/>
      <c r="J20" s="20"/>
      <c r="K20" s="20"/>
      <c r="L20" s="20"/>
    </row>
    <row r="21" spans="1:12" ht="30" customHeight="1">
      <c r="A21" s="16" t="s">
        <v>53</v>
      </c>
      <c r="B21" s="16"/>
      <c r="C21" s="16"/>
      <c r="D21" s="16"/>
      <c r="E21" s="18"/>
      <c r="F21" s="17"/>
      <c r="G21" s="17"/>
      <c r="H21" s="17"/>
      <c r="I21" s="17"/>
      <c r="J21" s="17"/>
      <c r="K21" s="17"/>
      <c r="L21" s="17"/>
    </row>
    <row r="22" spans="1:12" ht="30" customHeight="1">
      <c r="A22" s="16" t="s">
        <v>54</v>
      </c>
      <c r="B22" s="16"/>
      <c r="C22" s="16"/>
      <c r="D22" s="16"/>
      <c r="E22" s="20" t="s">
        <v>55</v>
      </c>
      <c r="F22" s="20"/>
      <c r="G22" s="20"/>
      <c r="H22" s="20"/>
      <c r="I22" s="20"/>
      <c r="J22" s="20"/>
      <c r="K22" s="20"/>
      <c r="L22" s="20"/>
    </row>
    <row r="25" spans="1:12" ht="25.95" customHeight="1">
      <c r="A25" s="15" t="s">
        <v>56</v>
      </c>
      <c r="B25" s="15"/>
      <c r="C25" s="15"/>
      <c r="D25" s="15"/>
      <c r="E25" s="15"/>
      <c r="F25" s="15"/>
      <c r="G25" s="15"/>
      <c r="H25" s="15"/>
      <c r="I25" s="15"/>
      <c r="J25" s="15"/>
      <c r="K25" s="15"/>
      <c r="L25" s="15"/>
    </row>
    <row r="26" spans="1:12" ht="25.95" customHeight="1">
      <c r="A26" s="14"/>
      <c r="B26" s="14"/>
      <c r="C26" s="14"/>
      <c r="D26" s="14"/>
      <c r="E26" s="14"/>
      <c r="F26" s="14"/>
      <c r="G26" s="14"/>
      <c r="H26" s="14"/>
      <c r="I26" s="14"/>
      <c r="J26" s="14"/>
      <c r="K26" s="14"/>
      <c r="L26" s="14"/>
    </row>
    <row r="27" spans="1:12" ht="25.95" customHeight="1">
      <c r="A27" s="14"/>
      <c r="B27" s="14"/>
      <c r="C27" s="14"/>
      <c r="D27" s="14"/>
      <c r="E27" s="14"/>
      <c r="F27" s="14"/>
      <c r="G27" s="14"/>
      <c r="H27" s="14"/>
      <c r="I27" s="14"/>
      <c r="J27" s="14"/>
      <c r="K27" s="14"/>
      <c r="L27" s="14"/>
    </row>
    <row r="28" spans="1:12" ht="25.95" customHeight="1">
      <c r="A28" s="14"/>
      <c r="B28" s="14"/>
      <c r="C28" s="14"/>
      <c r="D28" s="14"/>
      <c r="E28" s="14"/>
      <c r="F28" s="14"/>
      <c r="G28" s="14"/>
      <c r="H28" s="14"/>
      <c r="I28" s="14"/>
      <c r="J28" s="14"/>
      <c r="K28" s="14"/>
      <c r="L28" s="14"/>
    </row>
    <row r="29" spans="1:12" ht="25.95" customHeight="1">
      <c r="A29" s="14"/>
      <c r="B29" s="14"/>
      <c r="C29" s="14"/>
      <c r="D29" s="14"/>
      <c r="E29" s="14"/>
      <c r="F29" s="14"/>
      <c r="G29" s="14"/>
      <c r="H29" s="14"/>
      <c r="I29" s="14"/>
      <c r="J29" s="14"/>
      <c r="K29" s="14"/>
      <c r="L29" s="14"/>
    </row>
    <row r="31" spans="1:12" ht="25.05" customHeight="1">
      <c r="A31" s="8" t="s">
        <v>57</v>
      </c>
      <c r="B31" s="8"/>
      <c r="C31" s="8"/>
      <c r="D31" s="8"/>
      <c r="E31" s="8"/>
      <c r="F31" s="8"/>
      <c r="G31" s="8"/>
      <c r="H31" s="8"/>
      <c r="I31" s="8"/>
      <c r="J31" s="8"/>
      <c r="K31" s="8"/>
      <c r="L31" s="8"/>
    </row>
    <row r="32" spans="1:12" ht="25.05" customHeight="1">
      <c r="A32" s="8"/>
      <c r="B32" s="8"/>
      <c r="C32" s="8"/>
      <c r="D32" s="8"/>
      <c r="E32" s="8"/>
      <c r="F32" s="8"/>
      <c r="G32" s="8"/>
      <c r="H32" s="8"/>
      <c r="I32" s="8"/>
      <c r="J32" s="8"/>
      <c r="K32" s="8"/>
      <c r="L32" s="8"/>
    </row>
    <row r="33" spans="1:12" ht="25.05" customHeight="1">
      <c r="A33" s="8"/>
      <c r="B33" s="8"/>
      <c r="C33" s="8"/>
      <c r="D33" s="8"/>
      <c r="E33" s="8"/>
      <c r="F33" s="8"/>
      <c r="G33" s="8"/>
      <c r="H33" s="8"/>
      <c r="I33" s="8"/>
      <c r="J33" s="8"/>
      <c r="K33" s="8"/>
      <c r="L33" s="8"/>
    </row>
  </sheetData>
  <mergeCells count="39">
    <mergeCell ref="A25:L25"/>
    <mergeCell ref="A26:L29"/>
    <mergeCell ref="A31:L33"/>
    <mergeCell ref="A20:D20"/>
    <mergeCell ref="E20:L20"/>
    <mergeCell ref="A21:D21"/>
    <mergeCell ref="E21:L21"/>
    <mergeCell ref="A22:D22"/>
    <mergeCell ref="E22:L22"/>
    <mergeCell ref="A17:D17"/>
    <mergeCell ref="E17:L17"/>
    <mergeCell ref="A18:D18"/>
    <mergeCell ref="E18:L18"/>
    <mergeCell ref="A19:D19"/>
    <mergeCell ref="E19:L19"/>
    <mergeCell ref="A14:D14"/>
    <mergeCell ref="E14:L14"/>
    <mergeCell ref="A15:D15"/>
    <mergeCell ref="E15:L15"/>
    <mergeCell ref="A16:D16"/>
    <mergeCell ref="E16:L16"/>
    <mergeCell ref="A11:D11"/>
    <mergeCell ref="E11:L11"/>
    <mergeCell ref="A12:D12"/>
    <mergeCell ref="E12:L12"/>
    <mergeCell ref="A13:D13"/>
    <mergeCell ref="E13:L13"/>
    <mergeCell ref="A8:D8"/>
    <mergeCell ref="E8:L8"/>
    <mergeCell ref="A9:D9"/>
    <mergeCell ref="E9:L9"/>
    <mergeCell ref="A10:D10"/>
    <mergeCell ref="E10:L10"/>
    <mergeCell ref="A1:L2"/>
    <mergeCell ref="A3:L3"/>
    <mergeCell ref="A6:D6"/>
    <mergeCell ref="E6:L6"/>
    <mergeCell ref="A7:D7"/>
    <mergeCell ref="E7:L7"/>
  </mergeCells>
  <dataValidations count="3">
    <dataValidation type="date" allowBlank="1" showErrorMessage="1" errorTitle="Valore non ammesso" error="Usare le voci previste o una data/valore valido." sqref="E14 E21 E19" xr:uid="{00000000-0002-0000-0100-000000000000}">
      <formula1>DATE(2020,1,1)</formula1>
      <formula2>DATE(2100,12,31)</formula2>
    </dataValidation>
    <dataValidation type="list" allowBlank="1" showErrorMessage="1" errorTitle="Valore non ammesso" error="Usare le voci previste o una data/valore valido." sqref="E11" xr:uid="{00000000-0002-0000-0100-000003000000}">
      <formula1>"Da definire,PMI,Altra organizzazione"</formula1>
    </dataValidation>
    <dataValidation type="list" allowBlank="1" showErrorMessage="1" errorTitle="Valore non ammesso" error="Usare le voci previste o una data/valore valido." sqref="E12" xr:uid="{00000000-0002-0000-0100-000004000000}">
      <formula1>"Da definire,Presente,Non presente"</formula1>
    </dataValidation>
  </dataValidations>
  <pageMargins left="0.70866141732283472" right="0.70866141732283472" top="0.74803149606299213" bottom="0.74803149606299213" header="0.31496062992125984" footer="0.31496062992125984"/>
  <pageSetup paperSize="9" scale="56"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Q75"/>
  <sheetViews>
    <sheetView showGridLines="0" workbookViewId="0">
      <selection activeCell="N48" sqref="N48"/>
    </sheetView>
  </sheetViews>
  <sheetFormatPr defaultRowHeight="13.8"/>
  <cols>
    <col min="1" max="12" width="12" style="23" customWidth="1"/>
    <col min="13" max="13" width="8.796875" style="23" customWidth="1"/>
    <col min="14" max="16384" width="8.796875" style="23"/>
  </cols>
  <sheetData>
    <row r="1" spans="1:12" ht="24" customHeight="1">
      <c r="A1" s="22" t="s">
        <v>58</v>
      </c>
      <c r="B1" s="22"/>
      <c r="C1" s="22"/>
      <c r="D1" s="22"/>
      <c r="E1" s="22"/>
      <c r="F1" s="22"/>
      <c r="G1" s="22"/>
      <c r="H1" s="22"/>
      <c r="I1" s="22"/>
      <c r="J1" s="22"/>
      <c r="K1" s="22"/>
      <c r="L1" s="22"/>
    </row>
    <row r="2" spans="1:12" ht="24" customHeight="1">
      <c r="A2" s="22"/>
      <c r="B2" s="22"/>
      <c r="C2" s="22"/>
      <c r="D2" s="22"/>
      <c r="E2" s="22"/>
      <c r="F2" s="22"/>
      <c r="G2" s="22"/>
      <c r="H2" s="22"/>
      <c r="I2" s="22"/>
      <c r="J2" s="22"/>
      <c r="K2" s="22"/>
      <c r="L2" s="22"/>
    </row>
    <row r="3" spans="1:12" ht="28.05" customHeight="1">
      <c r="A3" s="24" t="str">
        <f>IF(AZIENDA!E6="","Azienda da compilare",AZIENDA!E6)&amp;"  |  "&amp;IF(AZIENDA!E7="","Perimetro da definire",AZIENDA!E7)</f>
        <v>Azienda da compilare  |  Perimetro da definire</v>
      </c>
      <c r="B3" s="24"/>
      <c r="C3" s="24"/>
      <c r="D3" s="24"/>
      <c r="E3" s="24"/>
      <c r="F3" s="24"/>
      <c r="G3" s="24"/>
      <c r="H3" s="24"/>
      <c r="I3" s="24"/>
      <c r="J3" s="24"/>
      <c r="K3" s="24"/>
      <c r="L3" s="24"/>
    </row>
    <row r="4" spans="1:12" ht="24" customHeight="1">
      <c r="A4" s="25" t="s">
        <v>35</v>
      </c>
      <c r="B4" s="26"/>
      <c r="C4" s="26"/>
      <c r="D4" s="26"/>
      <c r="E4" s="26"/>
      <c r="F4" s="26"/>
      <c r="G4" s="26"/>
      <c r="H4" s="26"/>
      <c r="I4" s="26"/>
      <c r="J4" s="26"/>
      <c r="K4" s="26"/>
      <c r="L4" s="26"/>
    </row>
    <row r="5" spans="1:12" ht="24" customHeight="1">
      <c r="A5" s="27" t="s">
        <v>59</v>
      </c>
      <c r="B5" s="27"/>
      <c r="C5" s="27"/>
      <c r="D5" s="27" t="s">
        <v>60</v>
      </c>
      <c r="E5" s="27"/>
      <c r="F5" s="27"/>
      <c r="G5" s="27" t="s">
        <v>61</v>
      </c>
      <c r="H5" s="27"/>
      <c r="I5" s="27"/>
      <c r="J5" s="27" t="s">
        <v>62</v>
      </c>
      <c r="K5" s="27"/>
      <c r="L5" s="27"/>
    </row>
    <row r="6" spans="1:12" ht="25.05" customHeight="1">
      <c r="A6" s="28">
        <f>COUNTA(CHECKLIST!$A$9:$A$168)</f>
        <v>160</v>
      </c>
      <c r="B6" s="28"/>
      <c r="C6" s="28"/>
      <c r="D6" s="28">
        <f>COUNTIF(CHECKLIST!$N$9:$N$168,"Completa")</f>
        <v>0</v>
      </c>
      <c r="E6" s="28"/>
      <c r="F6" s="28"/>
      <c r="G6" s="29">
        <f>IFERROR(D6/A6,0)</f>
        <v>0</v>
      </c>
      <c r="H6" s="28"/>
      <c r="I6" s="28"/>
      <c r="J6" s="29" t="str">
        <f>IF(COUNT(CHECKLIST!$M$9:$M$168)=0,"n.d.",SUM(CHECKLIST!$M$9:$M$168)/COUNT(CHECKLIST!$M$9:$M$168))</f>
        <v>n.d.</v>
      </c>
      <c r="K6" s="28"/>
      <c r="L6" s="28"/>
    </row>
    <row r="7" spans="1:12" ht="25.05" customHeight="1">
      <c r="A7" s="28"/>
      <c r="B7" s="28"/>
      <c r="C7" s="28"/>
      <c r="D7" s="28"/>
      <c r="E7" s="28"/>
      <c r="F7" s="28"/>
      <c r="G7" s="28"/>
      <c r="H7" s="28"/>
      <c r="I7" s="28"/>
      <c r="J7" s="28"/>
      <c r="K7" s="28"/>
      <c r="L7" s="28"/>
    </row>
    <row r="8" spans="1:12" ht="25.05" customHeight="1">
      <c r="A8" s="28"/>
      <c r="B8" s="28"/>
      <c r="C8" s="28"/>
      <c r="D8" s="28"/>
      <c r="E8" s="28"/>
      <c r="F8" s="28"/>
      <c r="G8" s="28"/>
      <c r="H8" s="28"/>
      <c r="I8" s="28"/>
      <c r="J8" s="28"/>
      <c r="K8" s="28"/>
      <c r="L8" s="28"/>
    </row>
    <row r="9" spans="1:12" ht="24" customHeight="1"/>
    <row r="10" spans="1:12" ht="24" customHeight="1">
      <c r="A10" s="27" t="s">
        <v>63</v>
      </c>
      <c r="B10" s="27"/>
      <c r="C10" s="27"/>
      <c r="D10" s="27" t="s">
        <v>64</v>
      </c>
      <c r="E10" s="27"/>
      <c r="F10" s="27"/>
      <c r="G10" s="27" t="s">
        <v>65</v>
      </c>
      <c r="H10" s="27"/>
      <c r="I10" s="27"/>
      <c r="J10" s="27" t="s">
        <v>66</v>
      </c>
      <c r="K10" s="27"/>
      <c r="L10" s="27"/>
    </row>
    <row r="11" spans="1:12" ht="25.05" customHeight="1">
      <c r="A11" s="28">
        <f>COUNTIF(CHECKLIST!$O$9:$O$168,"Miglioramento")</f>
        <v>0</v>
      </c>
      <c r="B11" s="28"/>
      <c r="C11" s="28"/>
      <c r="D11" s="28">
        <f>COUNTIFS(PIANO_AZIONI!$D$9:$D$168,"Miglioramento",PIANO_AZIONI!$V$9:$V$168,"&lt;&gt;CHIUSA VALIDATA")</f>
        <v>0</v>
      </c>
      <c r="E11" s="28"/>
      <c r="F11" s="28"/>
      <c r="G11" s="28">
        <f ca="1">COUNTIF(PIANO_AZIONI!$U$9:$U$168,"&lt;0")</f>
        <v>0</v>
      </c>
      <c r="H11" s="28"/>
      <c r="I11" s="28"/>
      <c r="J11" s="28">
        <f>COUNTIFS(CHECKLIST!$F$9:$F$168,"&lt;&gt;Da verificare",CHECKLIST!$F$9:$F$168,"&lt;&gt;",CHECKLIST!$N$9:$N$168,"Da completare")</f>
        <v>0</v>
      </c>
      <c r="K11" s="28"/>
      <c r="L11" s="28"/>
    </row>
    <row r="12" spans="1:12" ht="25.05" customHeight="1">
      <c r="A12" s="28"/>
      <c r="B12" s="28"/>
      <c r="C12" s="28"/>
      <c r="D12" s="28"/>
      <c r="E12" s="28"/>
      <c r="F12" s="28"/>
      <c r="G12" s="28"/>
      <c r="H12" s="28"/>
      <c r="I12" s="28"/>
      <c r="J12" s="28"/>
      <c r="K12" s="28"/>
      <c r="L12" s="28"/>
    </row>
    <row r="13" spans="1:12" ht="25.05" customHeight="1">
      <c r="A13" s="28"/>
      <c r="B13" s="28"/>
      <c r="C13" s="28"/>
      <c r="D13" s="28"/>
      <c r="E13" s="28"/>
      <c r="F13" s="28"/>
      <c r="G13" s="28"/>
      <c r="H13" s="28"/>
      <c r="I13" s="28"/>
      <c r="J13" s="28"/>
      <c r="K13" s="28"/>
      <c r="L13" s="28"/>
    </row>
    <row r="14" spans="1:12" ht="24" customHeight="1"/>
    <row r="15" spans="1:12" ht="24" customHeight="1">
      <c r="A15" s="30" t="s">
        <v>67</v>
      </c>
      <c r="B15" s="30"/>
      <c r="C15" s="30"/>
      <c r="D15" s="30"/>
      <c r="E15" s="30"/>
      <c r="F15" s="30"/>
      <c r="G15" s="30"/>
      <c r="H15" s="30"/>
      <c r="I15" s="30"/>
      <c r="J15" s="30"/>
      <c r="K15" s="30"/>
      <c r="L15" s="30"/>
    </row>
    <row r="16" spans="1:12" ht="24" customHeight="1">
      <c r="A16" s="30"/>
      <c r="B16" s="30"/>
      <c r="C16" s="30"/>
      <c r="D16" s="30"/>
      <c r="E16" s="30"/>
      <c r="F16" s="30"/>
      <c r="G16" s="30"/>
      <c r="H16" s="30"/>
      <c r="I16" s="30"/>
      <c r="J16" s="30"/>
      <c r="K16" s="30"/>
      <c r="L16" s="30"/>
    </row>
    <row r="17" s="23" customFormat="1" ht="24" customHeight="1"/>
    <row r="18" s="23" customFormat="1" ht="24" customHeight="1"/>
    <row r="19" s="23" customFormat="1" ht="24" customHeight="1"/>
    <row r="20" s="23" customFormat="1" ht="24" customHeight="1"/>
    <row r="21" s="23" customFormat="1" ht="24" customHeight="1"/>
    <row r="22" s="23" customFormat="1" ht="24" customHeight="1"/>
    <row r="23" s="23" customFormat="1" ht="24" customHeight="1"/>
    <row r="24" s="23" customFormat="1" ht="24" customHeight="1"/>
    <row r="25" s="23" customFormat="1" ht="24" customHeight="1"/>
    <row r="26" s="23" customFormat="1" ht="24" customHeight="1"/>
    <row r="27" s="23" customFormat="1" ht="24" customHeight="1"/>
    <row r="28" s="23" customFormat="1" ht="24" customHeight="1"/>
    <row r="29" s="23" customFormat="1" ht="24" customHeight="1"/>
    <row r="30" s="23" customFormat="1" ht="24" customHeight="1"/>
    <row r="31" s="23" customFormat="1" ht="24" customHeight="1"/>
    <row r="32" s="23" customFormat="1" ht="24" customHeight="1"/>
    <row r="33" spans="1:17" ht="24" customHeight="1"/>
    <row r="34" spans="1:17" ht="24" customHeight="1"/>
    <row r="35" spans="1:17" ht="24" customHeight="1"/>
    <row r="36" spans="1:17" ht="24" customHeight="1"/>
    <row r="37" spans="1:17" ht="24" customHeight="1"/>
    <row r="38" spans="1:17" ht="24" customHeight="1"/>
    <row r="39" spans="1:17" ht="28.05" customHeight="1">
      <c r="A39" s="31" t="s">
        <v>68</v>
      </c>
      <c r="B39" s="31" t="s">
        <v>69</v>
      </c>
      <c r="D39" s="27" t="s">
        <v>70</v>
      </c>
      <c r="E39" s="27"/>
      <c r="F39" s="27"/>
      <c r="G39" s="27" t="s">
        <v>71</v>
      </c>
      <c r="H39" s="27"/>
      <c r="I39" s="27"/>
      <c r="J39" s="27" t="s">
        <v>72</v>
      </c>
      <c r="K39" s="27"/>
      <c r="L39" s="27"/>
    </row>
    <row r="40" spans="1:17" ht="25.05" customHeight="1">
      <c r="A40" s="32" t="s">
        <v>73</v>
      </c>
      <c r="B40" s="33">
        <f>COUNTIF(CHECKLIST!$F$9:$F$168,"Sì")</f>
        <v>0</v>
      </c>
      <c r="D40" s="34" t="s">
        <v>74</v>
      </c>
      <c r="E40" s="34"/>
      <c r="F40" s="35">
        <f ca="1">COUNTIF(PIANO_AZIONI!$V$9:$V$168,"CHIUSA VALIDATA")</f>
        <v>0</v>
      </c>
      <c r="G40" s="34" t="s">
        <v>75</v>
      </c>
      <c r="H40" s="34"/>
      <c r="I40" s="36">
        <f>COUNTIFS(CHECKLIST!$F$9:$F$168,"Non applicabile",CHECKLIST!$N$9:$N$168,"Completa")</f>
        <v>0</v>
      </c>
      <c r="J40" s="37">
        <f ca="1">AZIENDA!E20</f>
        <v>46273</v>
      </c>
      <c r="K40" s="38"/>
      <c r="L40" s="38"/>
    </row>
    <row r="41" spans="1:17" ht="25.05" customHeight="1">
      <c r="A41" s="39" t="s">
        <v>76</v>
      </c>
      <c r="B41" s="40">
        <f>COUNTIF(CHECKLIST!$F$9:$F$168,"Parziale")</f>
        <v>0</v>
      </c>
      <c r="D41" s="34" t="s">
        <v>77</v>
      </c>
      <c r="E41" s="34"/>
      <c r="F41" s="35">
        <f ca="1">COUNTIF(PIANO_AZIONI!$V$9:$V$168,"CHIUSURA DA VALIDARE")</f>
        <v>0</v>
      </c>
      <c r="G41" s="34" t="s">
        <v>78</v>
      </c>
      <c r="H41" s="34"/>
      <c r="I41" s="36">
        <f>COUNTIFS(CHECKLIST!$F$9:$F$168,"Non applicabile",CHECKLIST!$N$9:$N$168,"Da completare")</f>
        <v>0</v>
      </c>
      <c r="J41" s="38"/>
      <c r="K41" s="38"/>
      <c r="L41" s="38"/>
    </row>
    <row r="42" spans="1:17" ht="27" customHeight="1">
      <c r="A42" s="41" t="s">
        <v>79</v>
      </c>
      <c r="B42" s="42">
        <f>COUNTIF(CHECKLIST!$F$9:$F$168,"No")</f>
        <v>0</v>
      </c>
      <c r="D42" s="34" t="s">
        <v>80</v>
      </c>
      <c r="E42" s="34"/>
      <c r="F42" s="35">
        <f ca="1">COUNTIF(PIANO_AZIONI!$V$9:$V$168,"DA RIESAMINARE")</f>
        <v>0</v>
      </c>
      <c r="G42" s="43" t="s">
        <v>81</v>
      </c>
      <c r="H42" s="43"/>
      <c r="I42" s="43"/>
      <c r="J42" s="44" t="s">
        <v>82</v>
      </c>
      <c r="K42" s="44"/>
      <c r="L42" s="44"/>
    </row>
    <row r="43" spans="1:17" ht="27" customHeight="1">
      <c r="A43" s="45" t="s">
        <v>83</v>
      </c>
      <c r="B43" s="46">
        <f>COUNTIF(CHECKLIST!$F$9:$F$168,"Non applicabile")</f>
        <v>0</v>
      </c>
      <c r="D43" s="34" t="s">
        <v>84</v>
      </c>
      <c r="E43" s="34"/>
      <c r="F43" s="35">
        <f ca="1">COUNTIF(PIANO_AZIONI!$V$9:$V$168,"DATI DA CORREGGERE")</f>
        <v>0</v>
      </c>
      <c r="G43" s="43"/>
      <c r="H43" s="43"/>
      <c r="I43" s="43"/>
      <c r="J43" s="44"/>
      <c r="K43" s="44"/>
      <c r="L43" s="44"/>
    </row>
    <row r="44" spans="1:17" ht="43.95" customHeight="1">
      <c r="A44" s="47" t="s">
        <v>85</v>
      </c>
      <c r="B44" s="48">
        <f>$A$6-SUM(B40:B43)</f>
        <v>160</v>
      </c>
      <c r="D44" s="34" t="s">
        <v>86</v>
      </c>
      <c r="E44" s="34"/>
      <c r="F44" s="35">
        <f ca="1">COUNTIF(PIANO_AZIONI!$V$9:$V$168,"DA PIANIFICARE")</f>
        <v>160</v>
      </c>
      <c r="G44" s="43"/>
      <c r="H44" s="43"/>
      <c r="I44" s="43"/>
      <c r="J44" s="44"/>
      <c r="K44" s="44"/>
      <c r="L44" s="44"/>
    </row>
    <row r="45" spans="1:17" ht="24" customHeight="1"/>
    <row r="46" spans="1:17" ht="24" customHeight="1"/>
    <row r="47" spans="1:17" ht="28.05" customHeight="1">
      <c r="A47" s="49" t="s">
        <v>87</v>
      </c>
      <c r="B47" s="49"/>
      <c r="C47" s="49"/>
      <c r="D47" s="49"/>
      <c r="E47" s="49"/>
      <c r="F47" s="49"/>
      <c r="G47" s="49"/>
      <c r="H47" s="49"/>
      <c r="I47" s="49"/>
      <c r="J47" s="49"/>
      <c r="K47" s="49"/>
      <c r="L47" s="49"/>
    </row>
    <row r="48" spans="1:17" ht="43.95" customHeight="1">
      <c r="A48" s="31" t="s">
        <v>88</v>
      </c>
      <c r="B48" s="31" t="s">
        <v>89</v>
      </c>
      <c r="C48" s="31" t="s">
        <v>90</v>
      </c>
      <c r="D48" s="31" t="s">
        <v>91</v>
      </c>
      <c r="E48" s="31" t="s">
        <v>73</v>
      </c>
      <c r="F48" s="31" t="s">
        <v>92</v>
      </c>
      <c r="G48" s="31" t="s">
        <v>79</v>
      </c>
      <c r="H48" s="31" t="s">
        <v>93</v>
      </c>
      <c r="I48" s="31" t="s">
        <v>94</v>
      </c>
      <c r="J48" s="31" t="s">
        <v>95</v>
      </c>
      <c r="K48" s="31" t="s">
        <v>96</v>
      </c>
      <c r="L48" s="31" t="s">
        <v>97</v>
      </c>
      <c r="N48" s="50" t="s">
        <v>88</v>
      </c>
      <c r="O48" s="50" t="s">
        <v>97</v>
      </c>
      <c r="P48" s="50" t="s">
        <v>90</v>
      </c>
      <c r="Q48" s="50"/>
    </row>
    <row r="49" spans="1:17" ht="61.95" customHeight="1">
      <c r="A49" s="51" t="s">
        <v>98</v>
      </c>
      <c r="B49" s="52">
        <f>COUNTIF(CHECKLIST!$B$9:$B$168,A49)</f>
        <v>8</v>
      </c>
      <c r="C49" s="52">
        <f>COUNTIFS(CHECKLIST!$B$9:$B$168,A49,CHECKLIST!$N$9:$N$168,"Completa")</f>
        <v>0</v>
      </c>
      <c r="D49" s="53">
        <f t="shared" ref="D49:D64" si="0">IFERROR(C49/B49,0)</f>
        <v>0</v>
      </c>
      <c r="E49" s="52">
        <f>COUNTIFS(CHECKLIST!$B$9:$B$168,A49,CHECKLIST!$F$9:$F$168,"Sì",CHECKLIST!$N$9:$N$168,"Completa")</f>
        <v>0</v>
      </c>
      <c r="F49" s="52">
        <f>COUNTIFS(CHECKLIST!$B$9:$B$168,A49,CHECKLIST!$F$9:$F$168,"Parziale",CHECKLIST!$N$9:$N$168,"Completa")</f>
        <v>0</v>
      </c>
      <c r="G49" s="52">
        <f>COUNTIFS(CHECKLIST!$B$9:$B$168,A49,CHECKLIST!$F$9:$F$168,"No",CHECKLIST!$N$9:$N$168,"Completa")</f>
        <v>0</v>
      </c>
      <c r="H49" s="52">
        <f>COUNTIFS(CHECKLIST!$B$9:$B$168,A49,CHECKLIST!$F$9:$F$168,"Non applicabile",CHECKLIST!$N$9:$N$168,"Completa")</f>
        <v>0</v>
      </c>
      <c r="I49" s="53" t="str">
        <f>IF(SUM(E49:G49)=0,"",SUMIFS(CHECKLIST!$M$9:$M$168,CHECKLIST!$B$9:$B$168,A49)/SUM(E49:G49))</f>
        <v/>
      </c>
      <c r="J49" s="52">
        <f>COUNTIFS(PIANO_AZIONI!$B$9:$B$168,A49,PIANO_AZIONI!$D$9:$D$168,"Miglioramento",PIANO_AZIONI!$V$9:$V$168,"&lt;&gt;CHIUSA VALIDATA")</f>
        <v>0</v>
      </c>
      <c r="K49" s="52">
        <f ca="1">COUNTIFS(PIANO_AZIONI!$B$9:$B$168,A49,PIANO_AZIONI!$U$9:$U$168,"&lt;0")</f>
        <v>0</v>
      </c>
      <c r="L49" s="52">
        <f t="shared" ref="L49:L64" si="1">B49-C49</f>
        <v>8</v>
      </c>
      <c r="N49" s="50" t="s">
        <v>99</v>
      </c>
      <c r="O49" s="50">
        <f t="shared" ref="O49:O64" si="2">L49</f>
        <v>8</v>
      </c>
      <c r="P49" s="50">
        <f t="shared" ref="P49:P64" si="3">C49</f>
        <v>0</v>
      </c>
      <c r="Q49" s="50"/>
    </row>
    <row r="50" spans="1:17" ht="61.95" customHeight="1">
      <c r="A50" s="54" t="s">
        <v>100</v>
      </c>
      <c r="B50" s="55">
        <f>COUNTIF(CHECKLIST!$B$9:$B$168,A50)</f>
        <v>9</v>
      </c>
      <c r="C50" s="55">
        <f>COUNTIFS(CHECKLIST!$B$9:$B$168,A50,CHECKLIST!$N$9:$N$168,"Completa")</f>
        <v>0</v>
      </c>
      <c r="D50" s="56">
        <f t="shared" si="0"/>
        <v>0</v>
      </c>
      <c r="E50" s="55">
        <f>COUNTIFS(CHECKLIST!$B$9:$B$168,A50,CHECKLIST!$F$9:$F$168,"Sì",CHECKLIST!$N$9:$N$168,"Completa")</f>
        <v>0</v>
      </c>
      <c r="F50" s="55">
        <f>COUNTIFS(CHECKLIST!$B$9:$B$168,A50,CHECKLIST!$F$9:$F$168,"Parziale",CHECKLIST!$N$9:$N$168,"Completa")</f>
        <v>0</v>
      </c>
      <c r="G50" s="55">
        <f>COUNTIFS(CHECKLIST!$B$9:$B$168,A50,CHECKLIST!$F$9:$F$168,"No",CHECKLIST!$N$9:$N$168,"Completa")</f>
        <v>0</v>
      </c>
      <c r="H50" s="55">
        <f>COUNTIFS(CHECKLIST!$B$9:$B$168,A50,CHECKLIST!$F$9:$F$168,"Non applicabile",CHECKLIST!$N$9:$N$168,"Completa")</f>
        <v>0</v>
      </c>
      <c r="I50" s="56" t="str">
        <f>IF(SUM(E50:G50)=0,"",SUMIFS(CHECKLIST!$M$9:$M$168,CHECKLIST!$B$9:$B$168,A50)/SUM(E50:G50))</f>
        <v/>
      </c>
      <c r="J50" s="55">
        <f>COUNTIFS(PIANO_AZIONI!$B$9:$B$168,A50,PIANO_AZIONI!$D$9:$D$168,"Miglioramento",PIANO_AZIONI!$V$9:$V$168,"&lt;&gt;CHIUSA VALIDATA")</f>
        <v>0</v>
      </c>
      <c r="K50" s="55">
        <f ca="1">COUNTIFS(PIANO_AZIONI!$B$9:$B$168,A50,PIANO_AZIONI!$U$9:$U$168,"&lt;0")</f>
        <v>0</v>
      </c>
      <c r="L50" s="55">
        <f t="shared" si="1"/>
        <v>9</v>
      </c>
      <c r="N50" s="50" t="s">
        <v>101</v>
      </c>
      <c r="O50" s="50">
        <f t="shared" si="2"/>
        <v>9</v>
      </c>
      <c r="P50" s="50">
        <f t="shared" si="3"/>
        <v>0</v>
      </c>
      <c r="Q50" s="50"/>
    </row>
    <row r="51" spans="1:17" ht="61.95" customHeight="1">
      <c r="A51" s="51" t="s">
        <v>102</v>
      </c>
      <c r="B51" s="52">
        <f>COUNTIF(CHECKLIST!$B$9:$B$168,A51)</f>
        <v>8</v>
      </c>
      <c r="C51" s="52">
        <f>COUNTIFS(CHECKLIST!$B$9:$B$168,A51,CHECKLIST!$N$9:$N$168,"Completa")</f>
        <v>0</v>
      </c>
      <c r="D51" s="53">
        <f t="shared" si="0"/>
        <v>0</v>
      </c>
      <c r="E51" s="52">
        <f>COUNTIFS(CHECKLIST!$B$9:$B$168,A51,CHECKLIST!$F$9:$F$168,"Sì",CHECKLIST!$N$9:$N$168,"Completa")</f>
        <v>0</v>
      </c>
      <c r="F51" s="52">
        <f>COUNTIFS(CHECKLIST!$B$9:$B$168,A51,CHECKLIST!$F$9:$F$168,"Parziale",CHECKLIST!$N$9:$N$168,"Completa")</f>
        <v>0</v>
      </c>
      <c r="G51" s="52">
        <f>COUNTIFS(CHECKLIST!$B$9:$B$168,A51,CHECKLIST!$F$9:$F$168,"No",CHECKLIST!$N$9:$N$168,"Completa")</f>
        <v>0</v>
      </c>
      <c r="H51" s="52">
        <f>COUNTIFS(CHECKLIST!$B$9:$B$168,A51,CHECKLIST!$F$9:$F$168,"Non applicabile",CHECKLIST!$N$9:$N$168,"Completa")</f>
        <v>0</v>
      </c>
      <c r="I51" s="53" t="str">
        <f>IF(SUM(E51:G51)=0,"",SUMIFS(CHECKLIST!$M$9:$M$168,CHECKLIST!$B$9:$B$168,A51)/SUM(E51:G51))</f>
        <v/>
      </c>
      <c r="J51" s="52">
        <f>COUNTIFS(PIANO_AZIONI!$B$9:$B$168,A51,PIANO_AZIONI!$D$9:$D$168,"Miglioramento",PIANO_AZIONI!$V$9:$V$168,"&lt;&gt;CHIUSA VALIDATA")</f>
        <v>0</v>
      </c>
      <c r="K51" s="52">
        <f ca="1">COUNTIFS(PIANO_AZIONI!$B$9:$B$168,A51,PIANO_AZIONI!$U$9:$U$168,"&lt;0")</f>
        <v>0</v>
      </c>
      <c r="L51" s="52">
        <f t="shared" si="1"/>
        <v>8</v>
      </c>
      <c r="N51" s="50" t="s">
        <v>103</v>
      </c>
      <c r="O51" s="50">
        <f t="shared" si="2"/>
        <v>8</v>
      </c>
      <c r="P51" s="50">
        <f t="shared" si="3"/>
        <v>0</v>
      </c>
      <c r="Q51" s="50"/>
    </row>
    <row r="52" spans="1:17" ht="61.95" customHeight="1">
      <c r="A52" s="54" t="s">
        <v>104</v>
      </c>
      <c r="B52" s="55">
        <f>COUNTIF(CHECKLIST!$B$9:$B$168,A52)</f>
        <v>5</v>
      </c>
      <c r="C52" s="55">
        <f>COUNTIFS(CHECKLIST!$B$9:$B$168,A52,CHECKLIST!$N$9:$N$168,"Completa")</f>
        <v>0</v>
      </c>
      <c r="D52" s="56">
        <f t="shared" si="0"/>
        <v>0</v>
      </c>
      <c r="E52" s="55">
        <f>COUNTIFS(CHECKLIST!$B$9:$B$168,A52,CHECKLIST!$F$9:$F$168,"Sì",CHECKLIST!$N$9:$N$168,"Completa")</f>
        <v>0</v>
      </c>
      <c r="F52" s="55">
        <f>COUNTIFS(CHECKLIST!$B$9:$B$168,A52,CHECKLIST!$F$9:$F$168,"Parziale",CHECKLIST!$N$9:$N$168,"Completa")</f>
        <v>0</v>
      </c>
      <c r="G52" s="55">
        <f>COUNTIFS(CHECKLIST!$B$9:$B$168,A52,CHECKLIST!$F$9:$F$168,"No",CHECKLIST!$N$9:$N$168,"Completa")</f>
        <v>0</v>
      </c>
      <c r="H52" s="55">
        <f>COUNTIFS(CHECKLIST!$B$9:$B$168,A52,CHECKLIST!$F$9:$F$168,"Non applicabile",CHECKLIST!$N$9:$N$168,"Completa")</f>
        <v>0</v>
      </c>
      <c r="I52" s="56" t="str">
        <f>IF(SUM(E52:G52)=0,"",SUMIFS(CHECKLIST!$M$9:$M$168,CHECKLIST!$B$9:$B$168,A52)/SUM(E52:G52))</f>
        <v/>
      </c>
      <c r="J52" s="55">
        <f>COUNTIFS(PIANO_AZIONI!$B$9:$B$168,A52,PIANO_AZIONI!$D$9:$D$168,"Miglioramento",PIANO_AZIONI!$V$9:$V$168,"&lt;&gt;CHIUSA VALIDATA")</f>
        <v>0</v>
      </c>
      <c r="K52" s="55">
        <f ca="1">COUNTIFS(PIANO_AZIONI!$B$9:$B$168,A52,PIANO_AZIONI!$U$9:$U$168,"&lt;0")</f>
        <v>0</v>
      </c>
      <c r="L52" s="55">
        <f t="shared" si="1"/>
        <v>5</v>
      </c>
      <c r="N52" s="50" t="s">
        <v>105</v>
      </c>
      <c r="O52" s="50">
        <f t="shared" si="2"/>
        <v>5</v>
      </c>
      <c r="P52" s="50">
        <f t="shared" si="3"/>
        <v>0</v>
      </c>
      <c r="Q52" s="50"/>
    </row>
    <row r="53" spans="1:17" ht="61.95" customHeight="1">
      <c r="A53" s="51" t="s">
        <v>106</v>
      </c>
      <c r="B53" s="52">
        <f>COUNTIF(CHECKLIST!$B$9:$B$168,A53)</f>
        <v>14</v>
      </c>
      <c r="C53" s="52">
        <f>COUNTIFS(CHECKLIST!$B$9:$B$168,A53,CHECKLIST!$N$9:$N$168,"Completa")</f>
        <v>0</v>
      </c>
      <c r="D53" s="53">
        <f t="shared" si="0"/>
        <v>0</v>
      </c>
      <c r="E53" s="52">
        <f>COUNTIFS(CHECKLIST!$B$9:$B$168,A53,CHECKLIST!$F$9:$F$168,"Sì",CHECKLIST!$N$9:$N$168,"Completa")</f>
        <v>0</v>
      </c>
      <c r="F53" s="52">
        <f>COUNTIFS(CHECKLIST!$B$9:$B$168,A53,CHECKLIST!$F$9:$F$168,"Parziale",CHECKLIST!$N$9:$N$168,"Completa")</f>
        <v>0</v>
      </c>
      <c r="G53" s="52">
        <f>COUNTIFS(CHECKLIST!$B$9:$B$168,A53,CHECKLIST!$F$9:$F$168,"No",CHECKLIST!$N$9:$N$168,"Completa")</f>
        <v>0</v>
      </c>
      <c r="H53" s="52">
        <f>COUNTIFS(CHECKLIST!$B$9:$B$168,A53,CHECKLIST!$F$9:$F$168,"Non applicabile",CHECKLIST!$N$9:$N$168,"Completa")</f>
        <v>0</v>
      </c>
      <c r="I53" s="53" t="str">
        <f>IF(SUM(E53:G53)=0,"",SUMIFS(CHECKLIST!$M$9:$M$168,CHECKLIST!$B$9:$B$168,A53)/SUM(E53:G53))</f>
        <v/>
      </c>
      <c r="J53" s="52">
        <f>COUNTIFS(PIANO_AZIONI!$B$9:$B$168,A53,PIANO_AZIONI!$D$9:$D$168,"Miglioramento",PIANO_AZIONI!$V$9:$V$168,"&lt;&gt;CHIUSA VALIDATA")</f>
        <v>0</v>
      </c>
      <c r="K53" s="52">
        <f ca="1">COUNTIFS(PIANO_AZIONI!$B$9:$B$168,A53,PIANO_AZIONI!$U$9:$U$168,"&lt;0")</f>
        <v>0</v>
      </c>
      <c r="L53" s="52">
        <f t="shared" si="1"/>
        <v>14</v>
      </c>
      <c r="N53" s="50" t="s">
        <v>107</v>
      </c>
      <c r="O53" s="50">
        <f t="shared" si="2"/>
        <v>14</v>
      </c>
      <c r="P53" s="50">
        <f t="shared" si="3"/>
        <v>0</v>
      </c>
      <c r="Q53" s="50"/>
    </row>
    <row r="54" spans="1:17" ht="61.95" customHeight="1">
      <c r="A54" s="54" t="s">
        <v>108</v>
      </c>
      <c r="B54" s="55">
        <f>COUNTIF(CHECKLIST!$B$9:$B$168,A54)</f>
        <v>12</v>
      </c>
      <c r="C54" s="55">
        <f>COUNTIFS(CHECKLIST!$B$9:$B$168,A54,CHECKLIST!$N$9:$N$168,"Completa")</f>
        <v>0</v>
      </c>
      <c r="D54" s="56">
        <f t="shared" si="0"/>
        <v>0</v>
      </c>
      <c r="E54" s="55">
        <f>COUNTIFS(CHECKLIST!$B$9:$B$168,A54,CHECKLIST!$F$9:$F$168,"Sì",CHECKLIST!$N$9:$N$168,"Completa")</f>
        <v>0</v>
      </c>
      <c r="F54" s="55">
        <f>COUNTIFS(CHECKLIST!$B$9:$B$168,A54,CHECKLIST!$F$9:$F$168,"Parziale",CHECKLIST!$N$9:$N$168,"Completa")</f>
        <v>0</v>
      </c>
      <c r="G54" s="55">
        <f>COUNTIFS(CHECKLIST!$B$9:$B$168,A54,CHECKLIST!$F$9:$F$168,"No",CHECKLIST!$N$9:$N$168,"Completa")</f>
        <v>0</v>
      </c>
      <c r="H54" s="55">
        <f>COUNTIFS(CHECKLIST!$B$9:$B$168,A54,CHECKLIST!$F$9:$F$168,"Non applicabile",CHECKLIST!$N$9:$N$168,"Completa")</f>
        <v>0</v>
      </c>
      <c r="I54" s="56" t="str">
        <f>IF(SUM(E54:G54)=0,"",SUMIFS(CHECKLIST!$M$9:$M$168,CHECKLIST!$B$9:$B$168,A54)/SUM(E54:G54))</f>
        <v/>
      </c>
      <c r="J54" s="55">
        <f>COUNTIFS(PIANO_AZIONI!$B$9:$B$168,A54,PIANO_AZIONI!$D$9:$D$168,"Miglioramento",PIANO_AZIONI!$V$9:$V$168,"&lt;&gt;CHIUSA VALIDATA")</f>
        <v>0</v>
      </c>
      <c r="K54" s="55">
        <f ca="1">COUNTIFS(PIANO_AZIONI!$B$9:$B$168,A54,PIANO_AZIONI!$U$9:$U$168,"&lt;0")</f>
        <v>0</v>
      </c>
      <c r="L54" s="55">
        <f t="shared" si="1"/>
        <v>12</v>
      </c>
      <c r="N54" s="50" t="s">
        <v>109</v>
      </c>
      <c r="O54" s="50">
        <f t="shared" si="2"/>
        <v>12</v>
      </c>
      <c r="P54" s="50">
        <f t="shared" si="3"/>
        <v>0</v>
      </c>
      <c r="Q54" s="50"/>
    </row>
    <row r="55" spans="1:17" ht="61.95" customHeight="1">
      <c r="A55" s="51" t="s">
        <v>110</v>
      </c>
      <c r="B55" s="52">
        <f>COUNTIF(CHECKLIST!$B$9:$B$168,A55)</f>
        <v>14</v>
      </c>
      <c r="C55" s="52">
        <f>COUNTIFS(CHECKLIST!$B$9:$B$168,A55,CHECKLIST!$N$9:$N$168,"Completa")</f>
        <v>0</v>
      </c>
      <c r="D55" s="53">
        <f t="shared" si="0"/>
        <v>0</v>
      </c>
      <c r="E55" s="52">
        <f>COUNTIFS(CHECKLIST!$B$9:$B$168,A55,CHECKLIST!$F$9:$F$168,"Sì",CHECKLIST!$N$9:$N$168,"Completa")</f>
        <v>0</v>
      </c>
      <c r="F55" s="52">
        <f>COUNTIFS(CHECKLIST!$B$9:$B$168,A55,CHECKLIST!$F$9:$F$168,"Parziale",CHECKLIST!$N$9:$N$168,"Completa")</f>
        <v>0</v>
      </c>
      <c r="G55" s="52">
        <f>COUNTIFS(CHECKLIST!$B$9:$B$168,A55,CHECKLIST!$F$9:$F$168,"No",CHECKLIST!$N$9:$N$168,"Completa")</f>
        <v>0</v>
      </c>
      <c r="H55" s="52">
        <f>COUNTIFS(CHECKLIST!$B$9:$B$168,A55,CHECKLIST!$F$9:$F$168,"Non applicabile",CHECKLIST!$N$9:$N$168,"Completa")</f>
        <v>0</v>
      </c>
      <c r="I55" s="53" t="str">
        <f>IF(SUM(E55:G55)=0,"",SUMIFS(CHECKLIST!$M$9:$M$168,CHECKLIST!$B$9:$B$168,A55)/SUM(E55:G55))</f>
        <v/>
      </c>
      <c r="J55" s="52">
        <f>COUNTIFS(PIANO_AZIONI!$B$9:$B$168,A55,PIANO_AZIONI!$D$9:$D$168,"Miglioramento",PIANO_AZIONI!$V$9:$V$168,"&lt;&gt;CHIUSA VALIDATA")</f>
        <v>0</v>
      </c>
      <c r="K55" s="52">
        <f ca="1">COUNTIFS(PIANO_AZIONI!$B$9:$B$168,A55,PIANO_AZIONI!$U$9:$U$168,"&lt;0")</f>
        <v>0</v>
      </c>
      <c r="L55" s="52">
        <f t="shared" si="1"/>
        <v>14</v>
      </c>
      <c r="N55" s="50" t="s">
        <v>111</v>
      </c>
      <c r="O55" s="50">
        <f t="shared" si="2"/>
        <v>14</v>
      </c>
      <c r="P55" s="50">
        <f t="shared" si="3"/>
        <v>0</v>
      </c>
      <c r="Q55" s="50"/>
    </row>
    <row r="56" spans="1:17" ht="61.95" customHeight="1">
      <c r="A56" s="54" t="s">
        <v>112</v>
      </c>
      <c r="B56" s="55">
        <f>COUNTIF(CHECKLIST!$B$9:$B$168,A56)</f>
        <v>9</v>
      </c>
      <c r="C56" s="55">
        <f>COUNTIFS(CHECKLIST!$B$9:$B$168,A56,CHECKLIST!$N$9:$N$168,"Completa")</f>
        <v>0</v>
      </c>
      <c r="D56" s="56">
        <f t="shared" si="0"/>
        <v>0</v>
      </c>
      <c r="E56" s="55">
        <f>COUNTIFS(CHECKLIST!$B$9:$B$168,A56,CHECKLIST!$F$9:$F$168,"Sì",CHECKLIST!$N$9:$N$168,"Completa")</f>
        <v>0</v>
      </c>
      <c r="F56" s="55">
        <f>COUNTIFS(CHECKLIST!$B$9:$B$168,A56,CHECKLIST!$F$9:$F$168,"Parziale",CHECKLIST!$N$9:$N$168,"Completa")</f>
        <v>0</v>
      </c>
      <c r="G56" s="55">
        <f>COUNTIFS(CHECKLIST!$B$9:$B$168,A56,CHECKLIST!$F$9:$F$168,"No",CHECKLIST!$N$9:$N$168,"Completa")</f>
        <v>0</v>
      </c>
      <c r="H56" s="55">
        <f>COUNTIFS(CHECKLIST!$B$9:$B$168,A56,CHECKLIST!$F$9:$F$168,"Non applicabile",CHECKLIST!$N$9:$N$168,"Completa")</f>
        <v>0</v>
      </c>
      <c r="I56" s="56" t="str">
        <f>IF(SUM(E56:G56)=0,"",SUMIFS(CHECKLIST!$M$9:$M$168,CHECKLIST!$B$9:$B$168,A56)/SUM(E56:G56))</f>
        <v/>
      </c>
      <c r="J56" s="55">
        <f>COUNTIFS(PIANO_AZIONI!$B$9:$B$168,A56,PIANO_AZIONI!$D$9:$D$168,"Miglioramento",PIANO_AZIONI!$V$9:$V$168,"&lt;&gt;CHIUSA VALIDATA")</f>
        <v>0</v>
      </c>
      <c r="K56" s="55">
        <f ca="1">COUNTIFS(PIANO_AZIONI!$B$9:$B$168,A56,PIANO_AZIONI!$U$9:$U$168,"&lt;0")</f>
        <v>0</v>
      </c>
      <c r="L56" s="55">
        <f t="shared" si="1"/>
        <v>9</v>
      </c>
      <c r="N56" s="50" t="s">
        <v>113</v>
      </c>
      <c r="O56" s="50">
        <f t="shared" si="2"/>
        <v>9</v>
      </c>
      <c r="P56" s="50">
        <f t="shared" si="3"/>
        <v>0</v>
      </c>
      <c r="Q56" s="50"/>
    </row>
    <row r="57" spans="1:17" ht="61.95" customHeight="1">
      <c r="A57" s="51" t="s">
        <v>114</v>
      </c>
      <c r="B57" s="52">
        <f>COUNTIF(CHECKLIST!$B$9:$B$168,A57)</f>
        <v>13</v>
      </c>
      <c r="C57" s="52">
        <f>COUNTIFS(CHECKLIST!$B$9:$B$168,A57,CHECKLIST!$N$9:$N$168,"Completa")</f>
        <v>0</v>
      </c>
      <c r="D57" s="53">
        <f t="shared" si="0"/>
        <v>0</v>
      </c>
      <c r="E57" s="52">
        <f>COUNTIFS(CHECKLIST!$B$9:$B$168,A57,CHECKLIST!$F$9:$F$168,"Sì",CHECKLIST!$N$9:$N$168,"Completa")</f>
        <v>0</v>
      </c>
      <c r="F57" s="52">
        <f>COUNTIFS(CHECKLIST!$B$9:$B$168,A57,CHECKLIST!$F$9:$F$168,"Parziale",CHECKLIST!$N$9:$N$168,"Completa")</f>
        <v>0</v>
      </c>
      <c r="G57" s="52">
        <f>COUNTIFS(CHECKLIST!$B$9:$B$168,A57,CHECKLIST!$F$9:$F$168,"No",CHECKLIST!$N$9:$N$168,"Completa")</f>
        <v>0</v>
      </c>
      <c r="H57" s="52">
        <f>COUNTIFS(CHECKLIST!$B$9:$B$168,A57,CHECKLIST!$F$9:$F$168,"Non applicabile",CHECKLIST!$N$9:$N$168,"Completa")</f>
        <v>0</v>
      </c>
      <c r="I57" s="53" t="str">
        <f>IF(SUM(E57:G57)=0,"",SUMIFS(CHECKLIST!$M$9:$M$168,CHECKLIST!$B$9:$B$168,A57)/SUM(E57:G57))</f>
        <v/>
      </c>
      <c r="J57" s="52">
        <f>COUNTIFS(PIANO_AZIONI!$B$9:$B$168,A57,PIANO_AZIONI!$D$9:$D$168,"Miglioramento",PIANO_AZIONI!$V$9:$V$168,"&lt;&gt;CHIUSA VALIDATA")</f>
        <v>0</v>
      </c>
      <c r="K57" s="52">
        <f ca="1">COUNTIFS(PIANO_AZIONI!$B$9:$B$168,A57,PIANO_AZIONI!$U$9:$U$168,"&lt;0")</f>
        <v>0</v>
      </c>
      <c r="L57" s="52">
        <f t="shared" si="1"/>
        <v>13</v>
      </c>
      <c r="N57" s="50" t="s">
        <v>115</v>
      </c>
      <c r="O57" s="50">
        <f t="shared" si="2"/>
        <v>13</v>
      </c>
      <c r="P57" s="50">
        <f t="shared" si="3"/>
        <v>0</v>
      </c>
      <c r="Q57" s="50"/>
    </row>
    <row r="58" spans="1:17" ht="61.95" customHeight="1">
      <c r="A58" s="54" t="s">
        <v>116</v>
      </c>
      <c r="B58" s="55">
        <f>COUNTIF(CHECKLIST!$B$9:$B$168,A58)</f>
        <v>9</v>
      </c>
      <c r="C58" s="55">
        <f>COUNTIFS(CHECKLIST!$B$9:$B$168,A58,CHECKLIST!$N$9:$N$168,"Completa")</f>
        <v>0</v>
      </c>
      <c r="D58" s="56">
        <f t="shared" si="0"/>
        <v>0</v>
      </c>
      <c r="E58" s="55">
        <f>COUNTIFS(CHECKLIST!$B$9:$B$168,A58,CHECKLIST!$F$9:$F$168,"Sì",CHECKLIST!$N$9:$N$168,"Completa")</f>
        <v>0</v>
      </c>
      <c r="F58" s="55">
        <f>COUNTIFS(CHECKLIST!$B$9:$B$168,A58,CHECKLIST!$F$9:$F$168,"Parziale",CHECKLIST!$N$9:$N$168,"Completa")</f>
        <v>0</v>
      </c>
      <c r="G58" s="55">
        <f>COUNTIFS(CHECKLIST!$B$9:$B$168,A58,CHECKLIST!$F$9:$F$168,"No",CHECKLIST!$N$9:$N$168,"Completa")</f>
        <v>0</v>
      </c>
      <c r="H58" s="55">
        <f>COUNTIFS(CHECKLIST!$B$9:$B$168,A58,CHECKLIST!$F$9:$F$168,"Non applicabile",CHECKLIST!$N$9:$N$168,"Completa")</f>
        <v>0</v>
      </c>
      <c r="I58" s="56" t="str">
        <f>IF(SUM(E58:G58)=0,"",SUMIFS(CHECKLIST!$M$9:$M$168,CHECKLIST!$B$9:$B$168,A58)/SUM(E58:G58))</f>
        <v/>
      </c>
      <c r="J58" s="55">
        <f>COUNTIFS(PIANO_AZIONI!$B$9:$B$168,A58,PIANO_AZIONI!$D$9:$D$168,"Miglioramento",PIANO_AZIONI!$V$9:$V$168,"&lt;&gt;CHIUSA VALIDATA")</f>
        <v>0</v>
      </c>
      <c r="K58" s="55">
        <f ca="1">COUNTIFS(PIANO_AZIONI!$B$9:$B$168,A58,PIANO_AZIONI!$U$9:$U$168,"&lt;0")</f>
        <v>0</v>
      </c>
      <c r="L58" s="55">
        <f t="shared" si="1"/>
        <v>9</v>
      </c>
      <c r="N58" s="50" t="s">
        <v>117</v>
      </c>
      <c r="O58" s="50">
        <f t="shared" si="2"/>
        <v>9</v>
      </c>
      <c r="P58" s="50">
        <f t="shared" si="3"/>
        <v>0</v>
      </c>
      <c r="Q58" s="50"/>
    </row>
    <row r="59" spans="1:17" ht="61.95" customHeight="1">
      <c r="A59" s="51" t="s">
        <v>118</v>
      </c>
      <c r="B59" s="52">
        <f>COUNTIF(CHECKLIST!$B$9:$B$168,A59)</f>
        <v>13</v>
      </c>
      <c r="C59" s="52">
        <f>COUNTIFS(CHECKLIST!$B$9:$B$168,A59,CHECKLIST!$N$9:$N$168,"Completa")</f>
        <v>0</v>
      </c>
      <c r="D59" s="53">
        <f t="shared" si="0"/>
        <v>0</v>
      </c>
      <c r="E59" s="52">
        <f>COUNTIFS(CHECKLIST!$B$9:$B$168,A59,CHECKLIST!$F$9:$F$168,"Sì",CHECKLIST!$N$9:$N$168,"Completa")</f>
        <v>0</v>
      </c>
      <c r="F59" s="52">
        <f>COUNTIFS(CHECKLIST!$B$9:$B$168,A59,CHECKLIST!$F$9:$F$168,"Parziale",CHECKLIST!$N$9:$N$168,"Completa")</f>
        <v>0</v>
      </c>
      <c r="G59" s="52">
        <f>COUNTIFS(CHECKLIST!$B$9:$B$168,A59,CHECKLIST!$F$9:$F$168,"No",CHECKLIST!$N$9:$N$168,"Completa")</f>
        <v>0</v>
      </c>
      <c r="H59" s="52">
        <f>COUNTIFS(CHECKLIST!$B$9:$B$168,A59,CHECKLIST!$F$9:$F$168,"Non applicabile",CHECKLIST!$N$9:$N$168,"Completa")</f>
        <v>0</v>
      </c>
      <c r="I59" s="53" t="str">
        <f>IF(SUM(E59:G59)=0,"",SUMIFS(CHECKLIST!$M$9:$M$168,CHECKLIST!$B$9:$B$168,A59)/SUM(E59:G59))</f>
        <v/>
      </c>
      <c r="J59" s="52">
        <f>COUNTIFS(PIANO_AZIONI!$B$9:$B$168,A59,PIANO_AZIONI!$D$9:$D$168,"Miglioramento",PIANO_AZIONI!$V$9:$V$168,"&lt;&gt;CHIUSA VALIDATA")</f>
        <v>0</v>
      </c>
      <c r="K59" s="52">
        <f ca="1">COUNTIFS(PIANO_AZIONI!$B$9:$B$168,A59,PIANO_AZIONI!$U$9:$U$168,"&lt;0")</f>
        <v>0</v>
      </c>
      <c r="L59" s="52">
        <f t="shared" si="1"/>
        <v>13</v>
      </c>
      <c r="N59" s="50" t="s">
        <v>119</v>
      </c>
      <c r="O59" s="50">
        <f t="shared" si="2"/>
        <v>13</v>
      </c>
      <c r="P59" s="50">
        <f t="shared" si="3"/>
        <v>0</v>
      </c>
      <c r="Q59" s="50"/>
    </row>
    <row r="60" spans="1:17" ht="61.95" customHeight="1">
      <c r="A60" s="54" t="s">
        <v>120</v>
      </c>
      <c r="B60" s="55">
        <f>COUNTIF(CHECKLIST!$B$9:$B$168,A60)</f>
        <v>8</v>
      </c>
      <c r="C60" s="55">
        <f>COUNTIFS(CHECKLIST!$B$9:$B$168,A60,CHECKLIST!$N$9:$N$168,"Completa")</f>
        <v>0</v>
      </c>
      <c r="D60" s="56">
        <f t="shared" si="0"/>
        <v>0</v>
      </c>
      <c r="E60" s="55">
        <f>COUNTIFS(CHECKLIST!$B$9:$B$168,A60,CHECKLIST!$F$9:$F$168,"Sì",CHECKLIST!$N$9:$N$168,"Completa")</f>
        <v>0</v>
      </c>
      <c r="F60" s="55">
        <f>COUNTIFS(CHECKLIST!$B$9:$B$168,A60,CHECKLIST!$F$9:$F$168,"Parziale",CHECKLIST!$N$9:$N$168,"Completa")</f>
        <v>0</v>
      </c>
      <c r="G60" s="55">
        <f>COUNTIFS(CHECKLIST!$B$9:$B$168,A60,CHECKLIST!$F$9:$F$168,"No",CHECKLIST!$N$9:$N$168,"Completa")</f>
        <v>0</v>
      </c>
      <c r="H60" s="55">
        <f>COUNTIFS(CHECKLIST!$B$9:$B$168,A60,CHECKLIST!$F$9:$F$168,"Non applicabile",CHECKLIST!$N$9:$N$168,"Completa")</f>
        <v>0</v>
      </c>
      <c r="I60" s="56" t="str">
        <f>IF(SUM(E60:G60)=0,"",SUMIFS(CHECKLIST!$M$9:$M$168,CHECKLIST!$B$9:$B$168,A60)/SUM(E60:G60))</f>
        <v/>
      </c>
      <c r="J60" s="55">
        <f>COUNTIFS(PIANO_AZIONI!$B$9:$B$168,A60,PIANO_AZIONI!$D$9:$D$168,"Miglioramento",PIANO_AZIONI!$V$9:$V$168,"&lt;&gt;CHIUSA VALIDATA")</f>
        <v>0</v>
      </c>
      <c r="K60" s="55">
        <f ca="1">COUNTIFS(PIANO_AZIONI!$B$9:$B$168,A60,PIANO_AZIONI!$U$9:$U$168,"&lt;0")</f>
        <v>0</v>
      </c>
      <c r="L60" s="55">
        <f t="shared" si="1"/>
        <v>8</v>
      </c>
      <c r="N60" s="50" t="s">
        <v>121</v>
      </c>
      <c r="O60" s="50">
        <f t="shared" si="2"/>
        <v>8</v>
      </c>
      <c r="P60" s="50">
        <f t="shared" si="3"/>
        <v>0</v>
      </c>
      <c r="Q60" s="50"/>
    </row>
    <row r="61" spans="1:17" ht="61.95" customHeight="1">
      <c r="A61" s="51" t="s">
        <v>122</v>
      </c>
      <c r="B61" s="52">
        <f>COUNTIF(CHECKLIST!$B$9:$B$168,A61)</f>
        <v>12</v>
      </c>
      <c r="C61" s="52">
        <f>COUNTIFS(CHECKLIST!$B$9:$B$168,A61,CHECKLIST!$N$9:$N$168,"Completa")</f>
        <v>0</v>
      </c>
      <c r="D61" s="53">
        <f t="shared" si="0"/>
        <v>0</v>
      </c>
      <c r="E61" s="52">
        <f>COUNTIFS(CHECKLIST!$B$9:$B$168,A61,CHECKLIST!$F$9:$F$168,"Sì",CHECKLIST!$N$9:$N$168,"Completa")</f>
        <v>0</v>
      </c>
      <c r="F61" s="52">
        <f>COUNTIFS(CHECKLIST!$B$9:$B$168,A61,CHECKLIST!$F$9:$F$168,"Parziale",CHECKLIST!$N$9:$N$168,"Completa")</f>
        <v>0</v>
      </c>
      <c r="G61" s="52">
        <f>COUNTIFS(CHECKLIST!$B$9:$B$168,A61,CHECKLIST!$F$9:$F$168,"No",CHECKLIST!$N$9:$N$168,"Completa")</f>
        <v>0</v>
      </c>
      <c r="H61" s="52">
        <f>COUNTIFS(CHECKLIST!$B$9:$B$168,A61,CHECKLIST!$F$9:$F$168,"Non applicabile",CHECKLIST!$N$9:$N$168,"Completa")</f>
        <v>0</v>
      </c>
      <c r="I61" s="53" t="str">
        <f>IF(SUM(E61:G61)=0,"",SUMIFS(CHECKLIST!$M$9:$M$168,CHECKLIST!$B$9:$B$168,A61)/SUM(E61:G61))</f>
        <v/>
      </c>
      <c r="J61" s="52">
        <f>COUNTIFS(PIANO_AZIONI!$B$9:$B$168,A61,PIANO_AZIONI!$D$9:$D$168,"Miglioramento",PIANO_AZIONI!$V$9:$V$168,"&lt;&gt;CHIUSA VALIDATA")</f>
        <v>0</v>
      </c>
      <c r="K61" s="52">
        <f ca="1">COUNTIFS(PIANO_AZIONI!$B$9:$B$168,A61,PIANO_AZIONI!$U$9:$U$168,"&lt;0")</f>
        <v>0</v>
      </c>
      <c r="L61" s="52">
        <f t="shared" si="1"/>
        <v>12</v>
      </c>
      <c r="N61" s="50" t="s">
        <v>123</v>
      </c>
      <c r="O61" s="50">
        <f t="shared" si="2"/>
        <v>12</v>
      </c>
      <c r="P61" s="50">
        <f t="shared" si="3"/>
        <v>0</v>
      </c>
      <c r="Q61" s="50"/>
    </row>
    <row r="62" spans="1:17" ht="61.95" customHeight="1">
      <c r="A62" s="54" t="s">
        <v>124</v>
      </c>
      <c r="B62" s="55">
        <f>COUNTIF(CHECKLIST!$B$9:$B$168,A62)</f>
        <v>9</v>
      </c>
      <c r="C62" s="55">
        <f>COUNTIFS(CHECKLIST!$B$9:$B$168,A62,CHECKLIST!$N$9:$N$168,"Completa")</f>
        <v>0</v>
      </c>
      <c r="D62" s="56">
        <f t="shared" si="0"/>
        <v>0</v>
      </c>
      <c r="E62" s="55">
        <f>COUNTIFS(CHECKLIST!$B$9:$B$168,A62,CHECKLIST!$F$9:$F$168,"Sì",CHECKLIST!$N$9:$N$168,"Completa")</f>
        <v>0</v>
      </c>
      <c r="F62" s="55">
        <f>COUNTIFS(CHECKLIST!$B$9:$B$168,A62,CHECKLIST!$F$9:$F$168,"Parziale",CHECKLIST!$N$9:$N$168,"Completa")</f>
        <v>0</v>
      </c>
      <c r="G62" s="55">
        <f>COUNTIFS(CHECKLIST!$B$9:$B$168,A62,CHECKLIST!$F$9:$F$168,"No",CHECKLIST!$N$9:$N$168,"Completa")</f>
        <v>0</v>
      </c>
      <c r="H62" s="55">
        <f>COUNTIFS(CHECKLIST!$B$9:$B$168,A62,CHECKLIST!$F$9:$F$168,"Non applicabile",CHECKLIST!$N$9:$N$168,"Completa")</f>
        <v>0</v>
      </c>
      <c r="I62" s="56" t="str">
        <f>IF(SUM(E62:G62)=0,"",SUMIFS(CHECKLIST!$M$9:$M$168,CHECKLIST!$B$9:$B$168,A62)/SUM(E62:G62))</f>
        <v/>
      </c>
      <c r="J62" s="55">
        <f>COUNTIFS(PIANO_AZIONI!$B$9:$B$168,A62,PIANO_AZIONI!$D$9:$D$168,"Miglioramento",PIANO_AZIONI!$V$9:$V$168,"&lt;&gt;CHIUSA VALIDATA")</f>
        <v>0</v>
      </c>
      <c r="K62" s="55">
        <f ca="1">COUNTIFS(PIANO_AZIONI!$B$9:$B$168,A62,PIANO_AZIONI!$U$9:$U$168,"&lt;0")</f>
        <v>0</v>
      </c>
      <c r="L62" s="55">
        <f t="shared" si="1"/>
        <v>9</v>
      </c>
      <c r="N62" s="50" t="s">
        <v>125</v>
      </c>
      <c r="O62" s="50">
        <f t="shared" si="2"/>
        <v>9</v>
      </c>
      <c r="P62" s="50">
        <f t="shared" si="3"/>
        <v>0</v>
      </c>
      <c r="Q62" s="50"/>
    </row>
    <row r="63" spans="1:17" ht="61.95" customHeight="1">
      <c r="A63" s="51" t="s">
        <v>126</v>
      </c>
      <c r="B63" s="52">
        <f>COUNTIF(CHECKLIST!$B$9:$B$168,A63)</f>
        <v>8</v>
      </c>
      <c r="C63" s="52">
        <f>COUNTIFS(CHECKLIST!$B$9:$B$168,A63,CHECKLIST!$N$9:$N$168,"Completa")</f>
        <v>0</v>
      </c>
      <c r="D63" s="53">
        <f t="shared" si="0"/>
        <v>0</v>
      </c>
      <c r="E63" s="52">
        <f>COUNTIFS(CHECKLIST!$B$9:$B$168,A63,CHECKLIST!$F$9:$F$168,"Sì",CHECKLIST!$N$9:$N$168,"Completa")</f>
        <v>0</v>
      </c>
      <c r="F63" s="52">
        <f>COUNTIFS(CHECKLIST!$B$9:$B$168,A63,CHECKLIST!$F$9:$F$168,"Parziale",CHECKLIST!$N$9:$N$168,"Completa")</f>
        <v>0</v>
      </c>
      <c r="G63" s="52">
        <f>COUNTIFS(CHECKLIST!$B$9:$B$168,A63,CHECKLIST!$F$9:$F$168,"No",CHECKLIST!$N$9:$N$168,"Completa")</f>
        <v>0</v>
      </c>
      <c r="H63" s="52">
        <f>COUNTIFS(CHECKLIST!$B$9:$B$168,A63,CHECKLIST!$F$9:$F$168,"Non applicabile",CHECKLIST!$N$9:$N$168,"Completa")</f>
        <v>0</v>
      </c>
      <c r="I63" s="53" t="str">
        <f>IF(SUM(E63:G63)=0,"",SUMIFS(CHECKLIST!$M$9:$M$168,CHECKLIST!$B$9:$B$168,A63)/SUM(E63:G63))</f>
        <v/>
      </c>
      <c r="J63" s="52">
        <f>COUNTIFS(PIANO_AZIONI!$B$9:$B$168,A63,PIANO_AZIONI!$D$9:$D$168,"Miglioramento",PIANO_AZIONI!$V$9:$V$168,"&lt;&gt;CHIUSA VALIDATA")</f>
        <v>0</v>
      </c>
      <c r="K63" s="52">
        <f ca="1">COUNTIFS(PIANO_AZIONI!$B$9:$B$168,A63,PIANO_AZIONI!$U$9:$U$168,"&lt;0")</f>
        <v>0</v>
      </c>
      <c r="L63" s="52">
        <f t="shared" si="1"/>
        <v>8</v>
      </c>
      <c r="N63" s="50" t="s">
        <v>127</v>
      </c>
      <c r="O63" s="50">
        <f t="shared" si="2"/>
        <v>8</v>
      </c>
      <c r="P63" s="50">
        <f t="shared" si="3"/>
        <v>0</v>
      </c>
      <c r="Q63" s="50"/>
    </row>
    <row r="64" spans="1:17" ht="61.95" customHeight="1">
      <c r="A64" s="54" t="s">
        <v>128</v>
      </c>
      <c r="B64" s="55">
        <f>COUNTIF(CHECKLIST!$B$9:$B$168,A64)</f>
        <v>9</v>
      </c>
      <c r="C64" s="55">
        <f>COUNTIFS(CHECKLIST!$B$9:$B$168,A64,CHECKLIST!$N$9:$N$168,"Completa")</f>
        <v>0</v>
      </c>
      <c r="D64" s="56">
        <f t="shared" si="0"/>
        <v>0</v>
      </c>
      <c r="E64" s="55">
        <f>COUNTIFS(CHECKLIST!$B$9:$B$168,A64,CHECKLIST!$F$9:$F$168,"Sì",CHECKLIST!$N$9:$N$168,"Completa")</f>
        <v>0</v>
      </c>
      <c r="F64" s="55">
        <f>COUNTIFS(CHECKLIST!$B$9:$B$168,A64,CHECKLIST!$F$9:$F$168,"Parziale",CHECKLIST!$N$9:$N$168,"Completa")</f>
        <v>0</v>
      </c>
      <c r="G64" s="55">
        <f>COUNTIFS(CHECKLIST!$B$9:$B$168,A64,CHECKLIST!$F$9:$F$168,"No",CHECKLIST!$N$9:$N$168,"Completa")</f>
        <v>0</v>
      </c>
      <c r="H64" s="55">
        <f>COUNTIFS(CHECKLIST!$B$9:$B$168,A64,CHECKLIST!$F$9:$F$168,"Non applicabile",CHECKLIST!$N$9:$N$168,"Completa")</f>
        <v>0</v>
      </c>
      <c r="I64" s="56" t="str">
        <f>IF(SUM(E64:G64)=0,"",SUMIFS(CHECKLIST!$M$9:$M$168,CHECKLIST!$B$9:$B$168,A64)/SUM(E64:G64))</f>
        <v/>
      </c>
      <c r="J64" s="55">
        <f>COUNTIFS(PIANO_AZIONI!$B$9:$B$168,A64,PIANO_AZIONI!$D$9:$D$168,"Miglioramento",PIANO_AZIONI!$V$9:$V$168,"&lt;&gt;CHIUSA VALIDATA")</f>
        <v>0</v>
      </c>
      <c r="K64" s="55">
        <f ca="1">COUNTIFS(PIANO_AZIONI!$B$9:$B$168,A64,PIANO_AZIONI!$U$9:$U$168,"&lt;0")</f>
        <v>0</v>
      </c>
      <c r="L64" s="55">
        <f t="shared" si="1"/>
        <v>9</v>
      </c>
      <c r="N64" s="50" t="s">
        <v>129</v>
      </c>
      <c r="O64" s="50">
        <f t="shared" si="2"/>
        <v>9</v>
      </c>
      <c r="P64" s="50">
        <f t="shared" si="3"/>
        <v>0</v>
      </c>
      <c r="Q64" s="50"/>
    </row>
    <row r="65" spans="1:17" ht="24" customHeight="1">
      <c r="N65" s="50"/>
      <c r="O65" s="50"/>
      <c r="P65" s="50"/>
      <c r="Q65" s="50"/>
    </row>
    <row r="66" spans="1:17" ht="24" customHeight="1"/>
    <row r="67" spans="1:17" ht="24" customHeight="1">
      <c r="A67" s="57" t="s">
        <v>130</v>
      </c>
      <c r="B67" s="57"/>
      <c r="C67" s="57"/>
      <c r="D67" s="57"/>
      <c r="E67" s="57"/>
      <c r="F67" s="57"/>
      <c r="G67" s="57"/>
      <c r="H67" s="57"/>
      <c r="I67" s="57"/>
      <c r="J67" s="57"/>
      <c r="K67" s="57"/>
      <c r="L67" s="57"/>
    </row>
    <row r="68" spans="1:17" ht="24" customHeight="1">
      <c r="A68" s="57"/>
      <c r="B68" s="57"/>
      <c r="C68" s="57"/>
      <c r="D68" s="57"/>
      <c r="E68" s="57"/>
      <c r="F68" s="57"/>
      <c r="G68" s="57"/>
      <c r="H68" s="57"/>
      <c r="I68" s="57"/>
      <c r="J68" s="57"/>
      <c r="K68" s="57"/>
      <c r="L68" s="57"/>
    </row>
    <row r="69" spans="1:17" ht="24" customHeight="1">
      <c r="A69" s="57"/>
      <c r="B69" s="57"/>
      <c r="C69" s="57"/>
      <c r="D69" s="57"/>
      <c r="E69" s="57"/>
      <c r="F69" s="57"/>
      <c r="G69" s="57"/>
      <c r="H69" s="57"/>
      <c r="I69" s="57"/>
      <c r="J69" s="57"/>
      <c r="K69" s="57"/>
      <c r="L69" s="57"/>
    </row>
    <row r="70" spans="1:17" ht="24" customHeight="1"/>
    <row r="71" spans="1:17" ht="24" customHeight="1"/>
    <row r="72" spans="1:17" ht="24" customHeight="1"/>
    <row r="73" spans="1:17" ht="24" customHeight="1"/>
    <row r="74" spans="1:17" ht="24" customHeight="1"/>
    <row r="75" spans="1:17" ht="24" customHeight="1"/>
  </sheetData>
  <sheetProtection algorithmName="SHA-512" hashValue="oCeSukriDUPwBAbwuX8V8z9w5lXjt0tLYntFHFUEHtzBnYiAWiiYE5nEte/tUlL3yL0nk+LGf7PVbHGpIgv9Mg==" saltValue="1Rqf65Q03lSHweQgtv1nQQ==" spinCount="100000" sheet="1" objects="1" scenarios="1" selectLockedCells="1" selectUnlockedCells="1"/>
  <mergeCells count="34">
    <mergeCell ref="A47:L47"/>
    <mergeCell ref="A67:L69"/>
    <mergeCell ref="G40:H40"/>
    <mergeCell ref="G41:H41"/>
    <mergeCell ref="G42:I44"/>
    <mergeCell ref="J40:L41"/>
    <mergeCell ref="J42:L44"/>
    <mergeCell ref="D40:E40"/>
    <mergeCell ref="D41:E41"/>
    <mergeCell ref="D42:E42"/>
    <mergeCell ref="D43:E43"/>
    <mergeCell ref="D44:E44"/>
    <mergeCell ref="J10:L10"/>
    <mergeCell ref="J11:L13"/>
    <mergeCell ref="A15:L16"/>
    <mergeCell ref="D39:F39"/>
    <mergeCell ref="G39:I39"/>
    <mergeCell ref="J39:L39"/>
    <mergeCell ref="A10:C10"/>
    <mergeCell ref="A11:C13"/>
    <mergeCell ref="D10:F10"/>
    <mergeCell ref="D11:F13"/>
    <mergeCell ref="G10:I10"/>
    <mergeCell ref="G11:I13"/>
    <mergeCell ref="A1:L2"/>
    <mergeCell ref="A3:L3"/>
    <mergeCell ref="A5:C5"/>
    <mergeCell ref="A6:C8"/>
    <mergeCell ref="D5:F5"/>
    <mergeCell ref="D6:F8"/>
    <mergeCell ref="G5:I5"/>
    <mergeCell ref="G6:I8"/>
    <mergeCell ref="J5:L5"/>
    <mergeCell ref="J6:L8"/>
  </mergeCells>
  <conditionalFormatting sqref="D49:D64">
    <cfRule type="dataBar" priority="1">
      <dataBar>
        <cfvo type="min"/>
        <cfvo type="max"/>
        <color rgb="FF007F82"/>
      </dataBar>
    </cfRule>
    <cfRule type="dataBar" priority="4">
      <dataBar>
        <cfvo type="min"/>
        <cfvo type="max"/>
        <color rgb="FF007F82"/>
      </dataBar>
      <extLst>
        <ext xmlns:x14="http://schemas.microsoft.com/office/spreadsheetml/2009/9/main" uri="{B025F937-C7B1-47D3-B67F-A62EFF666E3E}">
          <x14:id>{73AC565A-CD0F-A125-1140-E257223D1650}</x14:id>
        </ext>
      </extLst>
    </cfRule>
  </conditionalFormatting>
  <conditionalFormatting sqref="I49:I64">
    <cfRule type="dataBar" priority="2">
      <dataBar>
        <cfvo type="min"/>
        <cfvo type="max"/>
        <color rgb="FF007F82"/>
      </dataBar>
    </cfRule>
    <cfRule type="dataBar" priority="5">
      <dataBar>
        <cfvo type="min"/>
        <cfvo type="max"/>
        <color rgb="FF007F82"/>
      </dataBar>
      <extLst>
        <ext xmlns:x14="http://schemas.microsoft.com/office/spreadsheetml/2009/9/main" uri="{B025F937-C7B1-47D3-B67F-A62EFF666E3E}">
          <x14:id>{427FBFB4-E6E5-8C44-3070-0A9381FDC6F9}</x14:id>
        </ext>
      </extLst>
    </cfRule>
  </conditionalFormatting>
  <conditionalFormatting sqref="J49:K64">
    <cfRule type="cellIs" dxfId="81" priority="3" operator="greaterThan">
      <formula>0</formula>
    </cfRule>
  </conditionalFormatting>
  <pageMargins left="0.70866141732283472" right="0.70866141732283472" top="0.74803149606299213" bottom="0.74803149606299213" header="0.31496062992125984" footer="0.31496062992125984"/>
  <pageSetup paperSize="9" scale="56" fitToHeight="0" orientation="portrait" r:id="rId1"/>
  <rowBreaks count="1" manualBreakCount="1">
    <brk id="45" max="16383" man="1"/>
  </rowBreaks>
  <drawing r:id="rId2"/>
  <extLst>
    <ext xmlns:x14="http://schemas.microsoft.com/office/spreadsheetml/2009/9/main" uri="{78C0D931-6437-407d-A8EE-F0AAD7539E65}">
      <x14:conditionalFormattings>
        <x14:conditionalFormatting xmlns:xm="http://schemas.microsoft.com/office/excel/2006/main">
          <x14:cfRule type="dataBar" id="{73AC565A-CD0F-A125-1140-E257223D1650}">
            <x14:dataBar gradient="0">
              <x14:cfvo type="min"/>
              <x14:cfvo type="max"/>
              <x14:negativeFillColor auto="1"/>
              <x14:axisColor auto="1"/>
            </x14:dataBar>
          </x14:cfRule>
          <xm:sqref>D49:D64</xm:sqref>
        </x14:conditionalFormatting>
        <x14:conditionalFormatting xmlns:xm="http://schemas.microsoft.com/office/excel/2006/main">
          <x14:cfRule type="dataBar" id="{427FBFB4-E6E5-8C44-3070-0A9381FDC6F9}">
            <x14:dataBar gradient="0">
              <x14:cfvo type="min"/>
              <x14:cfvo type="max"/>
              <x14:negativeFillColor auto="1"/>
              <x14:axisColor auto="1"/>
            </x14:dataBar>
          </x14:cfRule>
          <xm:sqref>I49:I64</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O168"/>
  <sheetViews>
    <sheetView showGridLines="0" workbookViewId="0">
      <selection activeCell="F9" sqref="F9"/>
    </sheetView>
  </sheetViews>
  <sheetFormatPr defaultRowHeight="13.8"/>
  <cols>
    <col min="1" max="1" width="12" customWidth="1"/>
    <col min="2" max="2" width="27" customWidth="1"/>
    <col min="3" max="3" width="25" customWidth="1"/>
    <col min="4" max="4" width="40" customWidth="1"/>
    <col min="5" max="5" width="38" customWidth="1"/>
    <col min="6" max="6" width="20" customWidth="1"/>
    <col min="7" max="7" width="40" customWidth="1"/>
    <col min="8" max="8" width="14" customWidth="1"/>
    <col min="9" max="9" width="24" customWidth="1"/>
    <col min="10" max="10" width="38" customWidth="1"/>
    <col min="11" max="11" width="40" customWidth="1"/>
    <col min="12" max="12" width="26" customWidth="1"/>
    <col min="13" max="13" width="18" customWidth="1"/>
    <col min="14" max="14" width="20" customWidth="1"/>
    <col min="15" max="15" width="22" customWidth="1"/>
  </cols>
  <sheetData>
    <row r="1" spans="1:15" ht="28.05" customHeight="1">
      <c r="A1" s="5" t="s">
        <v>131</v>
      </c>
      <c r="B1" s="5"/>
      <c r="C1" s="5"/>
      <c r="D1" s="5"/>
      <c r="E1" s="5"/>
      <c r="F1" s="5"/>
      <c r="G1" s="5"/>
      <c r="H1" s="5"/>
      <c r="I1" s="5"/>
      <c r="J1" s="5"/>
      <c r="K1" s="5"/>
      <c r="L1" s="5"/>
    </row>
    <row r="2" spans="1:15" ht="28.05" customHeight="1">
      <c r="A2" s="5"/>
      <c r="B2" s="5"/>
      <c r="C2" s="5"/>
      <c r="D2" s="5"/>
      <c r="E2" s="5"/>
      <c r="F2" s="5"/>
      <c r="G2" s="5"/>
      <c r="H2" s="5"/>
      <c r="I2" s="5"/>
      <c r="J2" s="5"/>
      <c r="K2" s="5"/>
      <c r="L2" s="5"/>
    </row>
    <row r="3" spans="1:15" ht="31.95" customHeight="1">
      <c r="A3" s="13" t="s">
        <v>132</v>
      </c>
      <c r="B3" s="13"/>
      <c r="C3" s="13"/>
      <c r="D3" s="13"/>
      <c r="E3" s="13"/>
      <c r="F3" s="13"/>
      <c r="G3" s="13"/>
      <c r="H3" s="13"/>
      <c r="I3" s="13"/>
      <c r="J3" s="13"/>
      <c r="K3" s="13"/>
      <c r="L3" s="13"/>
    </row>
    <row r="4" spans="1:15" ht="22.05" customHeight="1">
      <c r="A4" s="4" t="s">
        <v>35</v>
      </c>
      <c r="B4" s="1"/>
      <c r="C4" s="1"/>
      <c r="D4" s="1"/>
      <c r="E4" s="1"/>
      <c r="F4" s="1"/>
      <c r="G4" s="1"/>
      <c r="H4" s="1"/>
      <c r="I4" s="1"/>
      <c r="J4" s="1"/>
      <c r="K4" s="1"/>
      <c r="L4" s="1"/>
    </row>
    <row r="5" spans="1:15" ht="24" customHeight="1">
      <c r="A5" s="8" t="s">
        <v>133</v>
      </c>
      <c r="B5" s="8"/>
      <c r="C5" s="8"/>
      <c r="D5" s="8"/>
      <c r="E5" s="8"/>
      <c r="F5" s="10" t="s">
        <v>134</v>
      </c>
      <c r="G5" s="10"/>
      <c r="H5" s="10"/>
      <c r="I5" s="10"/>
      <c r="J5" s="10"/>
      <c r="K5" s="8" t="s">
        <v>135</v>
      </c>
      <c r="L5" s="8"/>
      <c r="M5" s="8"/>
      <c r="N5" s="8"/>
      <c r="O5" s="8"/>
    </row>
    <row r="6" spans="1:15" ht="24" customHeight="1">
      <c r="A6" s="8"/>
      <c r="B6" s="8"/>
      <c r="C6" s="8"/>
      <c r="D6" s="8"/>
      <c r="E6" s="8"/>
      <c r="F6" s="10"/>
      <c r="G6" s="10"/>
      <c r="H6" s="10"/>
      <c r="I6" s="10"/>
      <c r="J6" s="10"/>
      <c r="K6" s="8"/>
      <c r="L6" s="8"/>
      <c r="M6" s="8"/>
      <c r="N6" s="8"/>
      <c r="O6" s="8"/>
    </row>
    <row r="8" spans="1:15" ht="43.95" customHeight="1">
      <c r="A8" s="58" t="s">
        <v>136</v>
      </c>
      <c r="B8" s="59" t="s">
        <v>137</v>
      </c>
      <c r="C8" s="59" t="s">
        <v>138</v>
      </c>
      <c r="D8" s="59" t="s">
        <v>139</v>
      </c>
      <c r="E8" s="59" t="s">
        <v>140</v>
      </c>
      <c r="F8" s="59" t="s">
        <v>141</v>
      </c>
      <c r="G8" s="59" t="s">
        <v>142</v>
      </c>
      <c r="H8" s="59" t="s">
        <v>143</v>
      </c>
      <c r="I8" s="59" t="s">
        <v>144</v>
      </c>
      <c r="J8" s="59" t="s">
        <v>145</v>
      </c>
      <c r="K8" s="59" t="s">
        <v>146</v>
      </c>
      <c r="L8" s="59" t="s">
        <v>147</v>
      </c>
      <c r="M8" s="59" t="s">
        <v>148</v>
      </c>
      <c r="N8" s="59" t="s">
        <v>149</v>
      </c>
      <c r="O8" s="60" t="s">
        <v>150</v>
      </c>
    </row>
    <row r="9" spans="1:15" ht="103.95" customHeight="1">
      <c r="A9" s="61" t="s">
        <v>151</v>
      </c>
      <c r="B9" s="62" t="str">
        <f>IFERROR(INDEX(CATALOGO!$B$9:$B$168,MATCH($A9,CATALOGO!$A$9:$A$168,0)),"ID NON TROVATO")</f>
        <v>01 | Governance e perimetro</v>
      </c>
      <c r="C9" s="63" t="str">
        <f>IFERROR(INDEX(CATALOGO!$C$9:$C$168,MATCH($A9,CATALOGO!$A$9:$A$168,0)),"ID NON TROVATO")</f>
        <v>1; 5.1; Allegato F.2</v>
      </c>
      <c r="D9" s="62" t="str">
        <f>IFERROR(INDEX(CATALOGO!$E$9:$E$168,MATCH($A9,CATALOGO!$A$9:$A$168,0)),"ID NON TROVATO")</f>
        <v>È definito il perimetro di sedi, attività e persone cui si applica il programma di supporto?</v>
      </c>
      <c r="E9" s="62" t="str">
        <f>IFERROR(INDEX(CATALOGO!$F$9:$F$168,MATCH($A9,CATALOGO!$A$9:$A$168,0)),"ID NON TROVATO")</f>
        <v>Documento di perimetro; elenco sedi, turni e forme di lavoro; eventuali esclusioni motivate.</v>
      </c>
      <c r="F9" s="64" t="s">
        <v>152</v>
      </c>
      <c r="G9" s="64"/>
      <c r="H9" s="65"/>
      <c r="I9" s="64"/>
      <c r="J9" s="64"/>
      <c r="K9" s="66" t="str">
        <f>IFERROR(IF(F9="Sì",INDEX(CATALOGO!$K$9:$K$168,MATCH($A9,CATALOGO!$A$9:$A$168,0)),IF(F9="Parziale",INDEX(CATALOGO!$L$9:$L$168,MATCH($A9,CATALOGO!$A$9:$A$168,0)),IF(F9="No",INDEX(CATALOGO!$M$9:$M$168,MATCH($A9,CATALOGO!$A$9:$A$168,0)),IF(F9="Non applicabile",INDEX(CATALOGO!$N$9:$N$168,MATCH($A9,CATALOGO!$A$9:$A$168,0)),INDEX(CATALOGO!$O$9:$O$168,MATCH($A9,CATALOGO!$A$9:$A$168,0)))))),"Verificare ID e catalogo")</f>
        <v>Eseguire la verifica senza dedurre condizioni personali. Esaminare: Documento di perimetro; elenco sedi, turni e forme di lavoro; eventuali esclusioni motivate. Poi registrare esito, evidenza, data e verificatore.</v>
      </c>
      <c r="L9" s="66" t="str">
        <f>IF(COUNTIF(CATALOGO!$A$9:$A$168,A9)&lt;&gt;1,"ID NON TROVATO",IF(COUNTIF($A$9:$A$168,A9)&lt;&gt;1,"ID DUPLICATO",IF(OR(F9="",F9="Da verificare"),"DA VERIFICARE",IF(COUNTIF(PARAMETRI!$A$7:$A$11,F9)&lt;&gt;1,"ESITO NON VALIDO",IF(LEN(TRIM(G9))=0,IF(F9="Non applicabile","MOTIVARE N.A.","INSERIRE EVIDENZA"),IF(NOT(ISNUMBER(H9)),"DATA MANCANTE / NON VALIDA",IF(OR(H9&lt;1,H9&gt;AZIENDA!$E$20),"DATA DA CORREGGERE",IF(LEN(TRIM(I9))=0,"VERIFICATORE MANCANTE","OK"))))))))</f>
        <v>DA VERIFICARE</v>
      </c>
      <c r="M9" s="67" t="str">
        <f>IF(N9&lt;&gt;"Completa","",IF(F9="Sì",PARAMETRI!$B$7,IF(F9="Parziale",PARAMETRI!$B$8,IF(F9="No",PARAMETRI!$B$9,""))))</f>
        <v/>
      </c>
      <c r="N9" s="66" t="str">
        <f t="shared" ref="N9:N40" si="0">IF(L9="OK","Completa","Da completare")</f>
        <v>Da completare</v>
      </c>
      <c r="O9" s="68" t="str">
        <f t="shared" ref="O9:O40" si="1">IF(OR(F9="No",F9="Parziale"),"Miglioramento",IF(L9&lt;&gt;"OK","Verifica",IF(F9="Non applicabile","Non applicabile","Mantenimento")))</f>
        <v>Verifica</v>
      </c>
    </row>
    <row r="10" spans="1:15" ht="103.95" customHeight="1">
      <c r="A10" s="69" t="s">
        <v>153</v>
      </c>
      <c r="B10" s="70" t="str">
        <f>IFERROR(INDEX(CATALOGO!$B$9:$B$168,MATCH($A10,CATALOGO!$A$9:$A$168,0)),"ID NON TROVATO")</f>
        <v>01 | Governance e perimetro</v>
      </c>
      <c r="C10" s="71" t="str">
        <f>IFERROR(INDEX(CATALOGO!$C$9:$C$168,MATCH($A10,CATALOGO!$A$9:$A$168,0)),"ID NON TROVATO")</f>
        <v>4; 5.1</v>
      </c>
      <c r="D10" s="70" t="str">
        <f>IFERROR(INDEX(CATALOGO!$E$9:$E$168,MATCH($A10,CATALOGO!$A$9:$A$168,0)),"ID NON TROVATO")</f>
        <v>Il riesame iniziale considera il rapporto reciproco tra condizioni di lavoro ed esigenze mestruali e menopausali, senza presumere limitazioni?</v>
      </c>
      <c r="E10" s="70" t="str">
        <f>IFERROR(INDEX(CATALOGO!$F$9:$F$168,MATCH($A10,CATALOGO!$A$9:$A$168,0)),"ID NON TROVATO")</f>
        <v>Analisi iniziale; consultazione; descrizioni delle mansioni e barriere segnalate in forma non identificante.</v>
      </c>
      <c r="F10" s="64" t="s">
        <v>152</v>
      </c>
      <c r="G10" s="64"/>
      <c r="H10" s="65"/>
      <c r="I10" s="64"/>
      <c r="J10" s="64"/>
      <c r="K10" s="66" t="str">
        <f>IFERROR(IF(F10="Sì",INDEX(CATALOGO!$K$9:$K$168,MATCH($A10,CATALOGO!$A$9:$A$168,0)),IF(F10="Parziale",INDEX(CATALOGO!$L$9:$L$168,MATCH($A10,CATALOGO!$A$9:$A$168,0)),IF(F10="No",INDEX(CATALOGO!$M$9:$M$168,MATCH($A10,CATALOGO!$A$9:$A$168,0)),IF(F10="Non applicabile",INDEX(CATALOGO!$N$9:$N$168,MATCH($A10,CATALOGO!$A$9:$A$168,0)),INDEX(CATALOGO!$O$9:$O$168,MATCH($A10,CATALOGO!$A$9:$A$168,0)))))),"Verificare ID e catalogo")</f>
        <v>Eseguire la verifica senza dedurre condizioni personali. Esaminare: Analisi iniziale; consultazione; descrizioni delle mansioni e barriere segnalate in forma non identificante. Poi registrare esito, evidenza, data e verificatore.</v>
      </c>
      <c r="L10" s="66" t="str">
        <f>IF(COUNTIF(CATALOGO!$A$9:$A$168,A10)&lt;&gt;1,"ID NON TROVATO",IF(COUNTIF($A$9:$A$168,A10)&lt;&gt;1,"ID DUPLICATO",IF(OR(F10="",F10="Da verificare"),"DA VERIFICARE",IF(COUNTIF(PARAMETRI!$A$7:$A$11,F10)&lt;&gt;1,"ESITO NON VALIDO",IF(LEN(TRIM(G10))=0,IF(F10="Non applicabile","MOTIVARE N.A.","INSERIRE EVIDENZA"),IF(NOT(ISNUMBER(H10)),"DATA MANCANTE / NON VALIDA",IF(OR(H10&lt;1,H10&gt;AZIENDA!$E$20),"DATA DA CORREGGERE",IF(LEN(TRIM(I10))=0,"VERIFICATORE MANCANTE","OK"))))))))</f>
        <v>DA VERIFICARE</v>
      </c>
      <c r="M10" s="67" t="str">
        <f>IF(N10&lt;&gt;"Completa","",IF(F10="Sì",PARAMETRI!$B$7,IF(F10="Parziale",PARAMETRI!$B$8,IF(F10="No",PARAMETRI!$B$9,""))))</f>
        <v/>
      </c>
      <c r="N10" s="66" t="str">
        <f t="shared" si="0"/>
        <v>Da completare</v>
      </c>
      <c r="O10" s="68" t="str">
        <f t="shared" si="1"/>
        <v>Verifica</v>
      </c>
    </row>
    <row r="11" spans="1:15" ht="103.95" customHeight="1">
      <c r="A11" s="61" t="s">
        <v>154</v>
      </c>
      <c r="B11" s="62" t="str">
        <f>IFERROR(INDEX(CATALOGO!$B$9:$B$168,MATCH($A11,CATALOGO!$A$9:$A$168,0)),"ID NON TROVATO")</f>
        <v>01 | Governance e perimetro</v>
      </c>
      <c r="C11" s="63" t="str">
        <f>IFERROR(INDEX(CATALOGO!$C$9:$C$168,MATCH($A11,CATALOGO!$A$9:$A$168,0)),"ID NON TROVATO")</f>
        <v>5.1; 5.3.1</v>
      </c>
      <c r="D11" s="62" t="str">
        <f>IFERROR(INDEX(CATALOGO!$E$9:$E$168,MATCH($A11,CATALOGO!$A$9:$A$168,0)),"ID NON TROVATO")</f>
        <v>Le iniziative sono integrate nei processi ordinari di salute, sicurezza, benessere e gestione del personale?</v>
      </c>
      <c r="E11" s="62" t="str">
        <f>IFERROR(INDEX(CATALOGO!$F$9:$F$168,MATCH($A11,CATALOGO!$A$9:$A$168,0)),"ID NON TROVATO")</f>
        <v>Mappa dei processi; rinvii tra policy; procedure operative e responsabilità.</v>
      </c>
      <c r="F11" s="64" t="s">
        <v>152</v>
      </c>
      <c r="G11" s="64"/>
      <c r="H11" s="65"/>
      <c r="I11" s="64"/>
      <c r="J11" s="64"/>
      <c r="K11" s="66" t="str">
        <f>IFERROR(IF(F11="Sì",INDEX(CATALOGO!$K$9:$K$168,MATCH($A11,CATALOGO!$A$9:$A$168,0)),IF(F11="Parziale",INDEX(CATALOGO!$L$9:$L$168,MATCH($A11,CATALOGO!$A$9:$A$168,0)),IF(F11="No",INDEX(CATALOGO!$M$9:$M$168,MATCH($A11,CATALOGO!$A$9:$A$168,0)),IF(F11="Non applicabile",INDEX(CATALOGO!$N$9:$N$168,MATCH($A11,CATALOGO!$A$9:$A$168,0)),INDEX(CATALOGO!$O$9:$O$168,MATCH($A11,CATALOGO!$A$9:$A$168,0)))))),"Verificare ID e catalogo")</f>
        <v>Eseguire la verifica senza dedurre condizioni personali. Esaminare: Mappa dei processi; rinvii tra policy; procedure operative e responsabilità. Poi registrare esito, evidenza, data e verificatore.</v>
      </c>
      <c r="L11" s="66" t="str">
        <f>IF(COUNTIF(CATALOGO!$A$9:$A$168,A11)&lt;&gt;1,"ID NON TROVATO",IF(COUNTIF($A$9:$A$168,A11)&lt;&gt;1,"ID DUPLICATO",IF(OR(F11="",F11="Da verificare"),"DA VERIFICARE",IF(COUNTIF(PARAMETRI!$A$7:$A$11,F11)&lt;&gt;1,"ESITO NON VALIDO",IF(LEN(TRIM(G11))=0,IF(F11="Non applicabile","MOTIVARE N.A.","INSERIRE EVIDENZA"),IF(NOT(ISNUMBER(H11)),"DATA MANCANTE / NON VALIDA",IF(OR(H11&lt;1,H11&gt;AZIENDA!$E$20),"DATA DA CORREGGERE",IF(LEN(TRIM(I11))=0,"VERIFICATORE MANCANTE","OK"))))))))</f>
        <v>DA VERIFICARE</v>
      </c>
      <c r="M11" s="67" t="str">
        <f>IF(N11&lt;&gt;"Completa","",IF(F11="Sì",PARAMETRI!$B$7,IF(F11="Parziale",PARAMETRI!$B$8,IF(F11="No",PARAMETRI!$B$9,""))))</f>
        <v/>
      </c>
      <c r="N11" s="66" t="str">
        <f t="shared" si="0"/>
        <v>Da completare</v>
      </c>
      <c r="O11" s="68" t="str">
        <f t="shared" si="1"/>
        <v>Verifica</v>
      </c>
    </row>
    <row r="12" spans="1:15" ht="103.95" customHeight="1">
      <c r="A12" s="69" t="s">
        <v>155</v>
      </c>
      <c r="B12" s="70" t="str">
        <f>IFERROR(INDEX(CATALOGO!$B$9:$B$168,MATCH($A12,CATALOGO!$A$9:$A$168,0)),"ID NON TROVATO")</f>
        <v>01 | Governance e perimetro</v>
      </c>
      <c r="C12" s="71" t="str">
        <f>IFERROR(INDEX(CATALOGO!$C$9:$C$168,MATCH($A12,CATALOGO!$A$9:$A$168,0)),"ID NON TROVATO")</f>
        <v>5.4.2.3 a); Allegato F.2</v>
      </c>
      <c r="D12" s="70" t="str">
        <f>IFERROR(INDEX(CATALOGO!$E$9:$E$168,MATCH($A12,CATALOGO!$A$9:$A$168,0)),"ID NON TROVATO")</f>
        <v>Sono assegnate responsabilità di direzione, coordinamento e attuazione delle misure?</v>
      </c>
      <c r="E12" s="70" t="str">
        <f>IFERROR(INDEX(CATALOGO!$F$9:$F$168,MATCH($A12,CATALOGO!$A$9:$A$168,0)),"ID NON TROVATO")</f>
        <v>Incarichi; organigramma; responsabilità dei manager; referente di direzione.</v>
      </c>
      <c r="F12" s="64" t="s">
        <v>152</v>
      </c>
      <c r="G12" s="64"/>
      <c r="H12" s="65"/>
      <c r="I12" s="64"/>
      <c r="J12" s="64"/>
      <c r="K12" s="66" t="str">
        <f>IFERROR(IF(F12="Sì",INDEX(CATALOGO!$K$9:$K$168,MATCH($A12,CATALOGO!$A$9:$A$168,0)),IF(F12="Parziale",INDEX(CATALOGO!$L$9:$L$168,MATCH($A12,CATALOGO!$A$9:$A$168,0)),IF(F12="No",INDEX(CATALOGO!$M$9:$M$168,MATCH($A12,CATALOGO!$A$9:$A$168,0)),IF(F12="Non applicabile",INDEX(CATALOGO!$N$9:$N$168,MATCH($A12,CATALOGO!$A$9:$A$168,0)),INDEX(CATALOGO!$O$9:$O$168,MATCH($A12,CATALOGO!$A$9:$A$168,0)))))),"Verificare ID e catalogo")</f>
        <v>Eseguire la verifica senza dedurre condizioni personali. Esaminare: Incarichi; organigramma; responsabilità dei manager; referente di direzione. Poi registrare esito, evidenza, data e verificatore.</v>
      </c>
      <c r="L12" s="66" t="str">
        <f>IF(COUNTIF(CATALOGO!$A$9:$A$168,A12)&lt;&gt;1,"ID NON TROVATO",IF(COUNTIF($A$9:$A$168,A12)&lt;&gt;1,"ID DUPLICATO",IF(OR(F12="",F12="Da verificare"),"DA VERIFICARE",IF(COUNTIF(PARAMETRI!$A$7:$A$11,F12)&lt;&gt;1,"ESITO NON VALIDO",IF(LEN(TRIM(G12))=0,IF(F12="Non applicabile","MOTIVARE N.A.","INSERIRE EVIDENZA"),IF(NOT(ISNUMBER(H12)),"DATA MANCANTE / NON VALIDA",IF(OR(H12&lt;1,H12&gt;AZIENDA!$E$20),"DATA DA CORREGGERE",IF(LEN(TRIM(I12))=0,"VERIFICATORE MANCANTE","OK"))))))))</f>
        <v>DA VERIFICARE</v>
      </c>
      <c r="M12" s="67" t="str">
        <f>IF(N12&lt;&gt;"Completa","",IF(F12="Sì",PARAMETRI!$B$7,IF(F12="Parziale",PARAMETRI!$B$8,IF(F12="No",PARAMETRI!$B$9,""))))</f>
        <v/>
      </c>
      <c r="N12" s="66" t="str">
        <f t="shared" si="0"/>
        <v>Da completare</v>
      </c>
      <c r="O12" s="68" t="str">
        <f t="shared" si="1"/>
        <v>Verifica</v>
      </c>
    </row>
    <row r="13" spans="1:15" ht="103.95" customHeight="1">
      <c r="A13" s="61" t="s">
        <v>156</v>
      </c>
      <c r="B13" s="62" t="str">
        <f>IFERROR(INDEX(CATALOGO!$B$9:$B$168,MATCH($A13,CATALOGO!$A$9:$A$168,0)),"ID NON TROVATO")</f>
        <v>01 | Governance e perimetro</v>
      </c>
      <c r="C13" s="63" t="str">
        <f>IFERROR(INDEX(CATALOGO!$C$9:$C$168,MATCH($A13,CATALOGO!$A$9:$A$168,0)),"ID NON TROVATO")</f>
        <v>5.3.2.1 a); 5.3.2.3 d)</v>
      </c>
      <c r="D13" s="62" t="str">
        <f>IFERROR(INDEX(CATALOGO!$E$9:$E$168,MATCH($A13,CATALOGO!$A$9:$A$168,0)),"ID NON TROVATO")</f>
        <v>La consultazione coinvolge lavoratori di ruoli e contesti diversi e, ove presenti, rappresentanti dei lavoratori e della sicurezza?</v>
      </c>
      <c r="E13" s="62" t="str">
        <f>IFERROR(INDEX(CATALOGO!$F$9:$F$168,MATCH($A13,CATALOGO!$A$9:$A$168,0)),"ID NON TROVATO")</f>
        <v>Piano di consultazione; inviti inclusivi; verbali senza dettagli sanitari individuali.</v>
      </c>
      <c r="F13" s="64" t="s">
        <v>152</v>
      </c>
      <c r="G13" s="64"/>
      <c r="H13" s="65"/>
      <c r="I13" s="64"/>
      <c r="J13" s="64"/>
      <c r="K13" s="66" t="str">
        <f>IFERROR(IF(F13="Sì",INDEX(CATALOGO!$K$9:$K$168,MATCH($A13,CATALOGO!$A$9:$A$168,0)),IF(F13="Parziale",INDEX(CATALOGO!$L$9:$L$168,MATCH($A13,CATALOGO!$A$9:$A$168,0)),IF(F13="No",INDEX(CATALOGO!$M$9:$M$168,MATCH($A13,CATALOGO!$A$9:$A$168,0)),IF(F13="Non applicabile",INDEX(CATALOGO!$N$9:$N$168,MATCH($A13,CATALOGO!$A$9:$A$168,0)),INDEX(CATALOGO!$O$9:$O$168,MATCH($A13,CATALOGO!$A$9:$A$168,0)))))),"Verificare ID e catalogo")</f>
        <v>Eseguire la verifica senza dedurre condizioni personali. Esaminare: Piano di consultazione; inviti inclusivi; verbali senza dettagli sanitari individuali. Poi registrare esito, evidenza, data e verificatore.</v>
      </c>
      <c r="L13" s="66" t="str">
        <f>IF(COUNTIF(CATALOGO!$A$9:$A$168,A13)&lt;&gt;1,"ID NON TROVATO",IF(COUNTIF($A$9:$A$168,A13)&lt;&gt;1,"ID DUPLICATO",IF(OR(F13="",F13="Da verificare"),"DA VERIFICARE",IF(COUNTIF(PARAMETRI!$A$7:$A$11,F13)&lt;&gt;1,"ESITO NON VALIDO",IF(LEN(TRIM(G13))=0,IF(F13="Non applicabile","MOTIVARE N.A.","INSERIRE EVIDENZA"),IF(NOT(ISNUMBER(H13)),"DATA MANCANTE / NON VALIDA",IF(OR(H13&lt;1,H13&gt;AZIENDA!$E$20),"DATA DA CORREGGERE",IF(LEN(TRIM(I13))=0,"VERIFICATORE MANCANTE","OK"))))))))</f>
        <v>DA VERIFICARE</v>
      </c>
      <c r="M13" s="67" t="str">
        <f>IF(N13&lt;&gt;"Completa","",IF(F13="Sì",PARAMETRI!$B$7,IF(F13="Parziale",PARAMETRI!$B$8,IF(F13="No",PARAMETRI!$B$9,""))))</f>
        <v/>
      </c>
      <c r="N13" s="66" t="str">
        <f t="shared" si="0"/>
        <v>Da completare</v>
      </c>
      <c r="O13" s="68" t="str">
        <f t="shared" si="1"/>
        <v>Verifica</v>
      </c>
    </row>
    <row r="14" spans="1:15" ht="103.95" customHeight="1">
      <c r="A14" s="69" t="s">
        <v>157</v>
      </c>
      <c r="B14" s="70" t="str">
        <f>IFERROR(INDEX(CATALOGO!$B$9:$B$168,MATCH($A14,CATALOGO!$A$9:$A$168,0)),"ID NON TROVATO")</f>
        <v>01 | Governance e perimetro</v>
      </c>
      <c r="C14" s="71" t="str">
        <f>IFERROR(INDEX(CATALOGO!$C$9:$C$168,MATCH($A14,CATALOGO!$A$9:$A$168,0)),"ID NON TROVATO")</f>
        <v>5.1; Allegato C</v>
      </c>
      <c r="D14" s="70" t="str">
        <f>IFERROR(INDEX(CATALOGO!$E$9:$E$168,MATCH($A14,CATALOGO!$A$9:$A$168,0)),"ID NON TROVATO")</f>
        <v>Gli adattamenti sono accessibili senza imporre la dichiarazione della condizione oltre quanto necessario a organizzare il supporto?</v>
      </c>
      <c r="E14" s="70" t="str">
        <f>IFERROR(INDEX(CATALOGO!$F$9:$F$168,MATCH($A14,CATALOGO!$A$9:$A$168,0)),"ID NON TROVATO")</f>
        <v>Procedura di richiesta; moduli; istruzioni ai responsabili; prova del percorso di accesso.</v>
      </c>
      <c r="F14" s="64" t="s">
        <v>152</v>
      </c>
      <c r="G14" s="64"/>
      <c r="H14" s="65"/>
      <c r="I14" s="64"/>
      <c r="J14" s="64"/>
      <c r="K14" s="66" t="str">
        <f>IFERROR(IF(F14="Sì",INDEX(CATALOGO!$K$9:$K$168,MATCH($A14,CATALOGO!$A$9:$A$168,0)),IF(F14="Parziale",INDEX(CATALOGO!$L$9:$L$168,MATCH($A14,CATALOGO!$A$9:$A$168,0)),IF(F14="No",INDEX(CATALOGO!$M$9:$M$168,MATCH($A14,CATALOGO!$A$9:$A$168,0)),IF(F14="Non applicabile",INDEX(CATALOGO!$N$9:$N$168,MATCH($A14,CATALOGO!$A$9:$A$168,0)),INDEX(CATALOGO!$O$9:$O$168,MATCH($A14,CATALOGO!$A$9:$A$168,0)))))),"Verificare ID e catalogo")</f>
        <v>Eseguire la verifica senza dedurre condizioni personali. Esaminare: Procedura di richiesta; moduli; istruzioni ai responsabili; prova del percorso di accesso. Poi registrare esito, evidenza, data e verificatore.</v>
      </c>
      <c r="L14" s="66" t="str">
        <f>IF(COUNTIF(CATALOGO!$A$9:$A$168,A14)&lt;&gt;1,"ID NON TROVATO",IF(COUNTIF($A$9:$A$168,A14)&lt;&gt;1,"ID DUPLICATO",IF(OR(F14="",F14="Da verificare"),"DA VERIFICARE",IF(COUNTIF(PARAMETRI!$A$7:$A$11,F14)&lt;&gt;1,"ESITO NON VALIDO",IF(LEN(TRIM(G14))=0,IF(F14="Non applicabile","MOTIVARE N.A.","INSERIRE EVIDENZA"),IF(NOT(ISNUMBER(H14)),"DATA MANCANTE / NON VALIDA",IF(OR(H14&lt;1,H14&gt;AZIENDA!$E$20),"DATA DA CORREGGERE",IF(LEN(TRIM(I14))=0,"VERIFICATORE MANCANTE","OK"))))))))</f>
        <v>DA VERIFICARE</v>
      </c>
      <c r="M14" s="67" t="str">
        <f>IF(N14&lt;&gt;"Completa","",IF(F14="Sì",PARAMETRI!$B$7,IF(F14="Parziale",PARAMETRI!$B$8,IF(F14="No",PARAMETRI!$B$9,""))))</f>
        <v/>
      </c>
      <c r="N14" s="66" t="str">
        <f t="shared" si="0"/>
        <v>Da completare</v>
      </c>
      <c r="O14" s="68" t="str">
        <f t="shared" si="1"/>
        <v>Verifica</v>
      </c>
    </row>
    <row r="15" spans="1:15" ht="103.95" customHeight="1">
      <c r="A15" s="61" t="s">
        <v>158</v>
      </c>
      <c r="B15" s="62" t="str">
        <f>IFERROR(INDEX(CATALOGO!$B$9:$B$168,MATCH($A15,CATALOGO!$A$9:$A$168,0)),"ID NON TROVATO")</f>
        <v>01 | Governance e perimetro</v>
      </c>
      <c r="C15" s="63" t="str">
        <f>IFERROR(INDEX(CATALOGO!$C$9:$C$168,MATCH($A15,CATALOGO!$A$9:$A$168,0)),"ID NON TROVATO")</f>
        <v>1; 4; B.1.1</v>
      </c>
      <c r="D15" s="62" t="str">
        <f>IFERROR(INDEX(CATALOGO!$E$9:$E$168,MATCH($A15,CATALOGO!$A$9:$A$168,0)),"ID NON TROVATO")</f>
        <v>Sono distinti il supporto organizzativo e l'assistenza clinica, con invio alle fonti qualificate quando pertinente?</v>
      </c>
      <c r="E15" s="62" t="str">
        <f>IFERROR(INDEX(CATALOGO!$F$9:$F$168,MATCH($A15,CATALOGO!$A$9:$A$168,0)),"ID NON TROVATO")</f>
        <v>Materiale formativo; procedure di invio; istruzioni su limiti del ruolo di manager e HR.</v>
      </c>
      <c r="F15" s="64" t="s">
        <v>152</v>
      </c>
      <c r="G15" s="64"/>
      <c r="H15" s="65"/>
      <c r="I15" s="64"/>
      <c r="J15" s="64"/>
      <c r="K15" s="66" t="str">
        <f>IFERROR(IF(F15="Sì",INDEX(CATALOGO!$K$9:$K$168,MATCH($A15,CATALOGO!$A$9:$A$168,0)),IF(F15="Parziale",INDEX(CATALOGO!$L$9:$L$168,MATCH($A15,CATALOGO!$A$9:$A$168,0)),IF(F15="No",INDEX(CATALOGO!$M$9:$M$168,MATCH($A15,CATALOGO!$A$9:$A$168,0)),IF(F15="Non applicabile",INDEX(CATALOGO!$N$9:$N$168,MATCH($A15,CATALOGO!$A$9:$A$168,0)),INDEX(CATALOGO!$O$9:$O$168,MATCH($A15,CATALOGO!$A$9:$A$168,0)))))),"Verificare ID e catalogo")</f>
        <v>Eseguire la verifica senza dedurre condizioni personali. Esaminare: Materiale formativo; procedure di invio; istruzioni su limiti del ruolo di manager e HR. Poi registrare esito, evidenza, data e verificatore.</v>
      </c>
      <c r="L15" s="66" t="str">
        <f>IF(COUNTIF(CATALOGO!$A$9:$A$168,A15)&lt;&gt;1,"ID NON TROVATO",IF(COUNTIF($A$9:$A$168,A15)&lt;&gt;1,"ID DUPLICATO",IF(OR(F15="",F15="Da verificare"),"DA VERIFICARE",IF(COUNTIF(PARAMETRI!$A$7:$A$11,F15)&lt;&gt;1,"ESITO NON VALIDO",IF(LEN(TRIM(G15))=0,IF(F15="Non applicabile","MOTIVARE N.A.","INSERIRE EVIDENZA"),IF(NOT(ISNUMBER(H15)),"DATA MANCANTE / NON VALIDA",IF(OR(H15&lt;1,H15&gt;AZIENDA!$E$20),"DATA DA CORREGGERE",IF(LEN(TRIM(I15))=0,"VERIFICATORE MANCANTE","OK"))))))))</f>
        <v>DA VERIFICARE</v>
      </c>
      <c r="M15" s="67" t="str">
        <f>IF(N15&lt;&gt;"Completa","",IF(F15="Sì",PARAMETRI!$B$7,IF(F15="Parziale",PARAMETRI!$B$8,IF(F15="No",PARAMETRI!$B$9,""))))</f>
        <v/>
      </c>
      <c r="N15" s="66" t="str">
        <f t="shared" si="0"/>
        <v>Da completare</v>
      </c>
      <c r="O15" s="68" t="str">
        <f t="shared" si="1"/>
        <v>Verifica</v>
      </c>
    </row>
    <row r="16" spans="1:15" ht="103.95" customHeight="1">
      <c r="A16" s="69" t="s">
        <v>159</v>
      </c>
      <c r="B16" s="70" t="str">
        <f>IFERROR(INDEX(CATALOGO!$B$9:$B$168,MATCH($A16,CATALOGO!$A$9:$A$168,0)),"ID NON TROVATO")</f>
        <v>01 | Governance e perimetro</v>
      </c>
      <c r="C16" s="71" t="str">
        <f>IFERROR(INDEX(CATALOGO!$C$9:$C$168,MATCH($A16,CATALOGO!$A$9:$A$168,0)),"ID NON TROVATO")</f>
        <v>Allegato F.2</v>
      </c>
      <c r="D16" s="70" t="str">
        <f>IFERROR(INDEX(CATALOGO!$E$9:$E$168,MATCH($A16,CATALOGO!$A$9:$A$168,0)),"ID NON TROVATO")</f>
        <v>L'eventuale carta aziendale riporta scopo, responsabile, consultazione, date, documenti collegati e revisioni?</v>
      </c>
      <c r="E16" s="70" t="str">
        <f>IFERROR(INDEX(CATALOGO!$F$9:$F$168,MATCH($A16,CATALOGO!$A$9:$A$168,0)),"ID NON TROVATO")</f>
        <v>Carta aziendale o documento equivalente; approvazione; cronologia delle revisioni.</v>
      </c>
      <c r="F16" s="64" t="s">
        <v>152</v>
      </c>
      <c r="G16" s="64"/>
      <c r="H16" s="65"/>
      <c r="I16" s="64"/>
      <c r="J16" s="64"/>
      <c r="K16" s="66" t="str">
        <f>IFERROR(IF(F16="Sì",INDEX(CATALOGO!$K$9:$K$168,MATCH($A16,CATALOGO!$A$9:$A$168,0)),IF(F16="Parziale",INDEX(CATALOGO!$L$9:$L$168,MATCH($A16,CATALOGO!$A$9:$A$168,0)),IF(F16="No",INDEX(CATALOGO!$M$9:$M$168,MATCH($A16,CATALOGO!$A$9:$A$168,0)),IF(F16="Non applicabile",INDEX(CATALOGO!$N$9:$N$168,MATCH($A16,CATALOGO!$A$9:$A$168,0)),INDEX(CATALOGO!$O$9:$O$168,MATCH($A16,CATALOGO!$A$9:$A$168,0)))))),"Verificare ID e catalogo")</f>
        <v>Eseguire la verifica senza dedurre condizioni personali. Esaminare: Carta aziendale o documento equivalente; approvazione; cronologia delle revisioni. Poi registrare esito, evidenza, data e verificatore.</v>
      </c>
      <c r="L16" s="66" t="str">
        <f>IF(COUNTIF(CATALOGO!$A$9:$A$168,A16)&lt;&gt;1,"ID NON TROVATO",IF(COUNTIF($A$9:$A$168,A16)&lt;&gt;1,"ID DUPLICATO",IF(OR(F16="",F16="Da verificare"),"DA VERIFICARE",IF(COUNTIF(PARAMETRI!$A$7:$A$11,F16)&lt;&gt;1,"ESITO NON VALIDO",IF(LEN(TRIM(G16))=0,IF(F16="Non applicabile","MOTIVARE N.A.","INSERIRE EVIDENZA"),IF(NOT(ISNUMBER(H16)),"DATA MANCANTE / NON VALIDA",IF(OR(H16&lt;1,H16&gt;AZIENDA!$E$20),"DATA DA CORREGGERE",IF(LEN(TRIM(I16))=0,"VERIFICATORE MANCANTE","OK"))))))))</f>
        <v>DA VERIFICARE</v>
      </c>
      <c r="M16" s="67" t="str">
        <f>IF(N16&lt;&gt;"Completa","",IF(F16="Sì",PARAMETRI!$B$7,IF(F16="Parziale",PARAMETRI!$B$8,IF(F16="No",PARAMETRI!$B$9,""))))</f>
        <v/>
      </c>
      <c r="N16" s="66" t="str">
        <f t="shared" si="0"/>
        <v>Da completare</v>
      </c>
      <c r="O16" s="68" t="str">
        <f t="shared" si="1"/>
        <v>Verifica</v>
      </c>
    </row>
    <row r="17" spans="1:15" ht="103.95" customHeight="1">
      <c r="A17" s="61" t="s">
        <v>160</v>
      </c>
      <c r="B17" s="62" t="str">
        <f>IFERROR(INDEX(CATALOGO!$B$9:$B$168,MATCH($A17,CATALOGO!$A$9:$A$168,0)),"ID NON TROVATO")</f>
        <v>02 | Servizi e spazi</v>
      </c>
      <c r="C17" s="63" t="str">
        <f>IFERROR(INDEX(CATALOGO!$C$9:$C$168,MATCH($A17,CATALOGO!$A$9:$A$168,0)),"ID NON TROVATO")</f>
        <v>5.2.2.1 a)</v>
      </c>
      <c r="D17" s="62" t="str">
        <f>IFERROR(INDEX(CATALOGO!$E$9:$E$168,MATCH($A17,CATALOGO!$A$9:$A$168,0)),"ID NON TROVATO")</f>
        <v>È assicurato l'accesso non ostacolato a servizi igienici e lavaggio privati e puliti?</v>
      </c>
      <c r="E17" s="62" t="str">
        <f>IFERROR(INDEX(CATALOGO!$F$9:$F$168,MATCH($A17,CATALOGO!$A$9:$A$168,0)),"ID NON TROVATO")</f>
        <v>Sopralluoghi; orari di accesso; modalità di sostituzione; segnalazioni e registri di pulizia.</v>
      </c>
      <c r="F17" s="64" t="s">
        <v>152</v>
      </c>
      <c r="G17" s="64"/>
      <c r="H17" s="65"/>
      <c r="I17" s="64"/>
      <c r="J17" s="64"/>
      <c r="K17" s="66" t="str">
        <f>IFERROR(IF(F17="Sì",INDEX(CATALOGO!$K$9:$K$168,MATCH($A17,CATALOGO!$A$9:$A$168,0)),IF(F17="Parziale",INDEX(CATALOGO!$L$9:$L$168,MATCH($A17,CATALOGO!$A$9:$A$168,0)),IF(F17="No",INDEX(CATALOGO!$M$9:$M$168,MATCH($A17,CATALOGO!$A$9:$A$168,0)),IF(F17="Non applicabile",INDEX(CATALOGO!$N$9:$N$168,MATCH($A17,CATALOGO!$A$9:$A$168,0)),INDEX(CATALOGO!$O$9:$O$168,MATCH($A17,CATALOGO!$A$9:$A$168,0)))))),"Verificare ID e catalogo")</f>
        <v>Eseguire la verifica senza dedurre condizioni personali. Esaminare: Sopralluoghi; orari di accesso; modalità di sostituzione; segnalazioni e registri di pulizia. Poi registrare esito, evidenza, data e verificatore.</v>
      </c>
      <c r="L17" s="66" t="str">
        <f>IF(COUNTIF(CATALOGO!$A$9:$A$168,A17)&lt;&gt;1,"ID NON TROVATO",IF(COUNTIF($A$9:$A$168,A17)&lt;&gt;1,"ID DUPLICATO",IF(OR(F17="",F17="Da verificare"),"DA VERIFICARE",IF(COUNTIF(PARAMETRI!$A$7:$A$11,F17)&lt;&gt;1,"ESITO NON VALIDO",IF(LEN(TRIM(G17))=0,IF(F17="Non applicabile","MOTIVARE N.A.","INSERIRE EVIDENZA"),IF(NOT(ISNUMBER(H17)),"DATA MANCANTE / NON VALIDA",IF(OR(H17&lt;1,H17&gt;AZIENDA!$E$20),"DATA DA CORREGGERE",IF(LEN(TRIM(I17))=0,"VERIFICATORE MANCANTE","OK"))))))))</f>
        <v>DA VERIFICARE</v>
      </c>
      <c r="M17" s="67" t="str">
        <f>IF(N17&lt;&gt;"Completa","",IF(F17="Sì",PARAMETRI!$B$7,IF(F17="Parziale",PARAMETRI!$B$8,IF(F17="No",PARAMETRI!$B$9,""))))</f>
        <v/>
      </c>
      <c r="N17" s="66" t="str">
        <f t="shared" si="0"/>
        <v>Da completare</v>
      </c>
      <c r="O17" s="68" t="str">
        <f t="shared" si="1"/>
        <v>Verifica</v>
      </c>
    </row>
    <row r="18" spans="1:15" ht="103.95" customHeight="1">
      <c r="A18" s="69" t="s">
        <v>161</v>
      </c>
      <c r="B18" s="70" t="str">
        <f>IFERROR(INDEX(CATALOGO!$B$9:$B$168,MATCH($A18,CATALOGO!$A$9:$A$168,0)),"ID NON TROVATO")</f>
        <v>02 | Servizi e spazi</v>
      </c>
      <c r="C18" s="71" t="str">
        <f>IFERROR(INDEX(CATALOGO!$C$9:$C$168,MATCH($A18,CATALOGO!$A$9:$A$168,0)),"ID NON TROVATO")</f>
        <v>5.2.2.1 a); 5.2.2.2 h)</v>
      </c>
      <c r="D18" s="70" t="str">
        <f>IFERROR(INDEX(CATALOGO!$E$9:$E$168,MATCH($A18,CATALOGO!$A$9:$A$168,0)),"ID NON TROVATO")</f>
        <v>L'accesso ai servizi è verificato anche per turnisti, personale mobile, remoto e sedi con dotazioni limitate?</v>
      </c>
      <c r="E18" s="70" t="str">
        <f>IFERROR(INDEX(CATALOGO!$F$9:$F$168,MATCH($A18,CATALOGO!$A$9:$A$168,0)),"ID NON TROVATO")</f>
        <v>Verifica per turno e sito; accordi per strutture esterne; organizzazione dei percorsi.</v>
      </c>
      <c r="F18" s="64" t="s">
        <v>152</v>
      </c>
      <c r="G18" s="64"/>
      <c r="H18" s="65"/>
      <c r="I18" s="64"/>
      <c r="J18" s="64"/>
      <c r="K18" s="66" t="str">
        <f>IFERROR(IF(F18="Sì",INDEX(CATALOGO!$K$9:$K$168,MATCH($A18,CATALOGO!$A$9:$A$168,0)),IF(F18="Parziale",INDEX(CATALOGO!$L$9:$L$168,MATCH($A18,CATALOGO!$A$9:$A$168,0)),IF(F18="No",INDEX(CATALOGO!$M$9:$M$168,MATCH($A18,CATALOGO!$A$9:$A$168,0)),IF(F18="Non applicabile",INDEX(CATALOGO!$N$9:$N$168,MATCH($A18,CATALOGO!$A$9:$A$168,0)),INDEX(CATALOGO!$O$9:$O$168,MATCH($A18,CATALOGO!$A$9:$A$168,0)))))),"Verificare ID e catalogo")</f>
        <v>Eseguire la verifica senza dedurre condizioni personali. Esaminare: Verifica per turno e sito; accordi per strutture esterne; organizzazione dei percorsi. Poi registrare esito, evidenza, data e verificatore.</v>
      </c>
      <c r="L18" s="66" t="str">
        <f>IF(COUNTIF(CATALOGO!$A$9:$A$168,A18)&lt;&gt;1,"ID NON TROVATO",IF(COUNTIF($A$9:$A$168,A18)&lt;&gt;1,"ID DUPLICATO",IF(OR(F18="",F18="Da verificare"),"DA VERIFICARE",IF(COUNTIF(PARAMETRI!$A$7:$A$11,F18)&lt;&gt;1,"ESITO NON VALIDO",IF(LEN(TRIM(G18))=0,IF(F18="Non applicabile","MOTIVARE N.A.","INSERIRE EVIDENZA"),IF(NOT(ISNUMBER(H18)),"DATA MANCANTE / NON VALIDA",IF(OR(H18&lt;1,H18&gt;AZIENDA!$E$20),"DATA DA CORREGGERE",IF(LEN(TRIM(I18))=0,"VERIFICATORE MANCANTE","OK"))))))))</f>
        <v>DA VERIFICARE</v>
      </c>
      <c r="M18" s="67" t="str">
        <f>IF(N18&lt;&gt;"Completa","",IF(F18="Sì",PARAMETRI!$B$7,IF(F18="Parziale",PARAMETRI!$B$8,IF(F18="No",PARAMETRI!$B$9,""))))</f>
        <v/>
      </c>
      <c r="N18" s="66" t="str">
        <f t="shared" si="0"/>
        <v>Da completare</v>
      </c>
      <c r="O18" s="68" t="str">
        <f t="shared" si="1"/>
        <v>Verifica</v>
      </c>
    </row>
    <row r="19" spans="1:15" ht="103.95" customHeight="1">
      <c r="A19" s="61" t="s">
        <v>162</v>
      </c>
      <c r="B19" s="62" t="str">
        <f>IFERROR(INDEX(CATALOGO!$B$9:$B$168,MATCH($A19,CATALOGO!$A$9:$A$168,0)),"ID NON TROVATO")</f>
        <v>02 | Servizi e spazi</v>
      </c>
      <c r="C19" s="63" t="str">
        <f>IFERROR(INDEX(CATALOGO!$C$9:$C$168,MATCH($A19,CATALOGO!$A$9:$A$168,0)),"ID NON TROVATO")</f>
        <v>5.2.2.1 a)</v>
      </c>
      <c r="D19" s="62" t="str">
        <f>IFERROR(INDEX(CATALOGO!$E$9:$E$168,MATCH($A19,CATALOGO!$A$9:$A$168,0)),"ID NON TROVATO")</f>
        <v>È valutata, ove possibile, la presenza di lavabo, ripiano, sapone e asciugatura all'interno del servizio, accessibili anche da seduti?</v>
      </c>
      <c r="E19" s="62" t="str">
        <f>IFERROR(INDEX(CATALOGO!$F$9:$F$168,MATCH($A19,CATALOGO!$A$9:$A$168,0)),"ID NON TROVATO")</f>
        <v>Layout; verifica di raggiungibilità; progetto o valutazione di fattibilità.</v>
      </c>
      <c r="F19" s="64" t="s">
        <v>152</v>
      </c>
      <c r="G19" s="64"/>
      <c r="H19" s="65"/>
      <c r="I19" s="64"/>
      <c r="J19" s="64"/>
      <c r="K19" s="66" t="str">
        <f>IFERROR(IF(F19="Sì",INDEX(CATALOGO!$K$9:$K$168,MATCH($A19,CATALOGO!$A$9:$A$168,0)),IF(F19="Parziale",INDEX(CATALOGO!$L$9:$L$168,MATCH($A19,CATALOGO!$A$9:$A$168,0)),IF(F19="No",INDEX(CATALOGO!$M$9:$M$168,MATCH($A19,CATALOGO!$A$9:$A$168,0)),IF(F19="Non applicabile",INDEX(CATALOGO!$N$9:$N$168,MATCH($A19,CATALOGO!$A$9:$A$168,0)),INDEX(CATALOGO!$O$9:$O$168,MATCH($A19,CATALOGO!$A$9:$A$168,0)))))),"Verificare ID e catalogo")</f>
        <v>Eseguire la verifica senza dedurre condizioni personali. Esaminare: Layout; verifica di raggiungibilità; progetto o valutazione di fattibilità. Poi registrare esito, evidenza, data e verificatore.</v>
      </c>
      <c r="L19" s="66" t="str">
        <f>IF(COUNTIF(CATALOGO!$A$9:$A$168,A19)&lt;&gt;1,"ID NON TROVATO",IF(COUNTIF($A$9:$A$168,A19)&lt;&gt;1,"ID DUPLICATO",IF(OR(F19="",F19="Da verificare"),"DA VERIFICARE",IF(COUNTIF(PARAMETRI!$A$7:$A$11,F19)&lt;&gt;1,"ESITO NON VALIDO",IF(LEN(TRIM(G19))=0,IF(F19="Non applicabile","MOTIVARE N.A.","INSERIRE EVIDENZA"),IF(NOT(ISNUMBER(H19)),"DATA MANCANTE / NON VALIDA",IF(OR(H19&lt;1,H19&gt;AZIENDA!$E$20),"DATA DA CORREGGERE",IF(LEN(TRIM(I19))=0,"VERIFICATORE MANCANTE","OK"))))))))</f>
        <v>DA VERIFICARE</v>
      </c>
      <c r="M19" s="67" t="str">
        <f>IF(N19&lt;&gt;"Completa","",IF(F19="Sì",PARAMETRI!$B$7,IF(F19="Parziale",PARAMETRI!$B$8,IF(F19="No",PARAMETRI!$B$9,""))))</f>
        <v/>
      </c>
      <c r="N19" s="66" t="str">
        <f t="shared" si="0"/>
        <v>Da completare</v>
      </c>
      <c r="O19" s="68" t="str">
        <f t="shared" si="1"/>
        <v>Verifica</v>
      </c>
    </row>
    <row r="20" spans="1:15" ht="103.95" customHeight="1">
      <c r="A20" s="69" t="s">
        <v>163</v>
      </c>
      <c r="B20" s="70" t="str">
        <f>IFERROR(INDEX(CATALOGO!$B$9:$B$168,MATCH($A20,CATALOGO!$A$9:$A$168,0)),"ID NON TROVATO")</f>
        <v>02 | Servizi e spazi</v>
      </c>
      <c r="C20" s="71" t="str">
        <f>IFERROR(INDEX(CATALOGO!$C$9:$C$168,MATCH($A20,CATALOGO!$A$9:$A$168,0)),"ID NON TROVATO")</f>
        <v>5.2.2.1 b)</v>
      </c>
      <c r="D20" s="70" t="str">
        <f>IFERROR(INDEX(CATALOGO!$E$9:$E$168,MATCH($A20,CATALOGO!$A$9:$A$168,0)),"ID NON TROVATO")</f>
        <v>Nelle attività sedentarie sono disponibili sedute ergonomiche e opportunità di alzarsi, muoversi o distendersi?</v>
      </c>
      <c r="E20" s="70" t="str">
        <f>IFERROR(INDEX(CATALOGO!$F$9:$F$168,MATCH($A20,CATALOGO!$A$9:$A$168,0)),"ID NON TROVATO")</f>
        <v>Postazioni; regolazioni; organizzazione delle pause e variabilità posturale.</v>
      </c>
      <c r="F20" s="64" t="s">
        <v>152</v>
      </c>
      <c r="G20" s="64"/>
      <c r="H20" s="65"/>
      <c r="I20" s="64"/>
      <c r="J20" s="64"/>
      <c r="K20" s="66" t="str">
        <f>IFERROR(IF(F20="Sì",INDEX(CATALOGO!$K$9:$K$168,MATCH($A20,CATALOGO!$A$9:$A$168,0)),IF(F20="Parziale",INDEX(CATALOGO!$L$9:$L$168,MATCH($A20,CATALOGO!$A$9:$A$168,0)),IF(F20="No",INDEX(CATALOGO!$M$9:$M$168,MATCH($A20,CATALOGO!$A$9:$A$168,0)),IF(F20="Non applicabile",INDEX(CATALOGO!$N$9:$N$168,MATCH($A20,CATALOGO!$A$9:$A$168,0)),INDEX(CATALOGO!$O$9:$O$168,MATCH($A20,CATALOGO!$A$9:$A$168,0)))))),"Verificare ID e catalogo")</f>
        <v>Eseguire la verifica senza dedurre condizioni personali. Esaminare: Postazioni; regolazioni; organizzazione delle pause e variabilità posturale. Poi registrare esito, evidenza, data e verificatore.</v>
      </c>
      <c r="L20" s="66" t="str">
        <f>IF(COUNTIF(CATALOGO!$A$9:$A$168,A20)&lt;&gt;1,"ID NON TROVATO",IF(COUNTIF($A$9:$A$168,A20)&lt;&gt;1,"ID DUPLICATO",IF(OR(F20="",F20="Da verificare"),"DA VERIFICARE",IF(COUNTIF(PARAMETRI!$A$7:$A$11,F20)&lt;&gt;1,"ESITO NON VALIDO",IF(LEN(TRIM(G20))=0,IF(F20="Non applicabile","MOTIVARE N.A.","INSERIRE EVIDENZA"),IF(NOT(ISNUMBER(H20)),"DATA MANCANTE / NON VALIDA",IF(OR(H20&lt;1,H20&gt;AZIENDA!$E$20),"DATA DA CORREGGERE",IF(LEN(TRIM(I20))=0,"VERIFICATORE MANCANTE","OK"))))))))</f>
        <v>DA VERIFICARE</v>
      </c>
      <c r="M20" s="67" t="str">
        <f>IF(N20&lt;&gt;"Completa","",IF(F20="Sì",PARAMETRI!$B$7,IF(F20="Parziale",PARAMETRI!$B$8,IF(F20="No",PARAMETRI!$B$9,""))))</f>
        <v/>
      </c>
      <c r="N20" s="66" t="str">
        <f t="shared" si="0"/>
        <v>Da completare</v>
      </c>
      <c r="O20" s="68" t="str">
        <f t="shared" si="1"/>
        <v>Verifica</v>
      </c>
    </row>
    <row r="21" spans="1:15" ht="103.95" customHeight="1">
      <c r="A21" s="61" t="s">
        <v>164</v>
      </c>
      <c r="B21" s="62" t="str">
        <f>IFERROR(INDEX(CATALOGO!$B$9:$B$168,MATCH($A21,CATALOGO!$A$9:$A$168,0)),"ID NON TROVATO")</f>
        <v>02 | Servizi e spazi</v>
      </c>
      <c r="C21" s="63" t="str">
        <f>IFERROR(INDEX(CATALOGO!$C$9:$C$168,MATCH($A21,CATALOGO!$A$9:$A$168,0)),"ID NON TROVATO")</f>
        <v>5.2.2.1 c)</v>
      </c>
      <c r="D21" s="62" t="str">
        <f>IFERROR(INDEX(CATALOGO!$E$9:$E$168,MATCH($A21,CATALOGO!$A$9:$A$168,0)),"ID NON TROVATO")</f>
        <v>Negli spazi con postazioni non assegnate sono disponibili informazioni utili alla scelta della postazione?</v>
      </c>
      <c r="E21" s="62" t="str">
        <f>IFERROR(INDEX(CATALOGO!$F$9:$F$168,MATCH($A21,CATALOGO!$A$9:$A$168,0)),"ID NON TROVATO")</f>
        <v>Planimetria con luce, finestre, servizi, ambienti tranquilli e zone più calde o fresche.</v>
      </c>
      <c r="F21" s="64" t="s">
        <v>152</v>
      </c>
      <c r="G21" s="64"/>
      <c r="H21" s="65"/>
      <c r="I21" s="64"/>
      <c r="J21" s="64"/>
      <c r="K21" s="66" t="str">
        <f>IFERROR(IF(F21="Sì",INDEX(CATALOGO!$K$9:$K$168,MATCH($A21,CATALOGO!$A$9:$A$168,0)),IF(F21="Parziale",INDEX(CATALOGO!$L$9:$L$168,MATCH($A21,CATALOGO!$A$9:$A$168,0)),IF(F21="No",INDEX(CATALOGO!$M$9:$M$168,MATCH($A21,CATALOGO!$A$9:$A$168,0)),IF(F21="Non applicabile",INDEX(CATALOGO!$N$9:$N$168,MATCH($A21,CATALOGO!$A$9:$A$168,0)),INDEX(CATALOGO!$O$9:$O$168,MATCH($A21,CATALOGO!$A$9:$A$168,0)))))),"Verificare ID e catalogo")</f>
        <v>Eseguire la verifica senza dedurre condizioni personali. Esaminare: Planimetria con luce, finestre, servizi, ambienti tranquilli e zone più calde o fresche. Poi registrare esito, evidenza, data e verificatore.</v>
      </c>
      <c r="L21" s="66" t="str">
        <f>IF(COUNTIF(CATALOGO!$A$9:$A$168,A21)&lt;&gt;1,"ID NON TROVATO",IF(COUNTIF($A$9:$A$168,A21)&lt;&gt;1,"ID DUPLICATO",IF(OR(F21="",F21="Da verificare"),"DA VERIFICARE",IF(COUNTIF(PARAMETRI!$A$7:$A$11,F21)&lt;&gt;1,"ESITO NON VALIDO",IF(LEN(TRIM(G21))=0,IF(F21="Non applicabile","MOTIVARE N.A.","INSERIRE EVIDENZA"),IF(NOT(ISNUMBER(H21)),"DATA MANCANTE / NON VALIDA",IF(OR(H21&lt;1,H21&gt;AZIENDA!$E$20),"DATA DA CORREGGERE",IF(LEN(TRIM(I21))=0,"VERIFICATORE MANCANTE","OK"))))))))</f>
        <v>DA VERIFICARE</v>
      </c>
      <c r="M21" s="67" t="str">
        <f>IF(N21&lt;&gt;"Completa","",IF(F21="Sì",PARAMETRI!$B$7,IF(F21="Parziale",PARAMETRI!$B$8,IF(F21="No",PARAMETRI!$B$9,""))))</f>
        <v/>
      </c>
      <c r="N21" s="66" t="str">
        <f t="shared" si="0"/>
        <v>Da completare</v>
      </c>
      <c r="O21" s="68" t="str">
        <f t="shared" si="1"/>
        <v>Verifica</v>
      </c>
    </row>
    <row r="22" spans="1:15" ht="103.95" customHeight="1">
      <c r="A22" s="69" t="s">
        <v>165</v>
      </c>
      <c r="B22" s="70" t="str">
        <f>IFERROR(INDEX(CATALOGO!$B$9:$B$168,MATCH($A22,CATALOGO!$A$9:$A$168,0)),"ID NON TROVATO")</f>
        <v>02 | Servizi e spazi</v>
      </c>
      <c r="C22" s="71" t="str">
        <f>IFERROR(INDEX(CATALOGO!$C$9:$C$168,MATCH($A22,CATALOGO!$A$9:$A$168,0)),"ID NON TROVATO")</f>
        <v>5.2.2.1 d)</v>
      </c>
      <c r="D22" s="70" t="str">
        <f>IFERROR(INDEX(CATALOGO!$E$9:$E$168,MATCH($A22,CATALOGO!$A$9:$A$168,0)),"ID NON TROVATO")</f>
        <v>Nella scelta degli arredi sono valutati traspirabilità, comfort termico e facilità di pulizia?</v>
      </c>
      <c r="E22" s="70" t="str">
        <f>IFERROR(INDEX(CATALOGO!$F$9:$F$168,MATCH($A22,CATALOGO!$A$9:$A$168,0)),"ID NON TROVATO")</f>
        <v>Specifiche di acquisto; confronto dei materiali; feedback di utilizzo.</v>
      </c>
      <c r="F22" s="64" t="s">
        <v>152</v>
      </c>
      <c r="G22" s="64"/>
      <c r="H22" s="65"/>
      <c r="I22" s="64"/>
      <c r="J22" s="64"/>
      <c r="K22" s="66" t="str">
        <f>IFERROR(IF(F22="Sì",INDEX(CATALOGO!$K$9:$K$168,MATCH($A22,CATALOGO!$A$9:$A$168,0)),IF(F22="Parziale",INDEX(CATALOGO!$L$9:$L$168,MATCH($A22,CATALOGO!$A$9:$A$168,0)),IF(F22="No",INDEX(CATALOGO!$M$9:$M$168,MATCH($A22,CATALOGO!$A$9:$A$168,0)),IF(F22="Non applicabile",INDEX(CATALOGO!$N$9:$N$168,MATCH($A22,CATALOGO!$A$9:$A$168,0)),INDEX(CATALOGO!$O$9:$O$168,MATCH($A22,CATALOGO!$A$9:$A$168,0)))))),"Verificare ID e catalogo")</f>
        <v>Eseguire la verifica senza dedurre condizioni personali. Esaminare: Specifiche di acquisto; confronto dei materiali; feedback di utilizzo. Poi registrare esito, evidenza, data e verificatore.</v>
      </c>
      <c r="L22" s="66" t="str">
        <f>IF(COUNTIF(CATALOGO!$A$9:$A$168,A22)&lt;&gt;1,"ID NON TROVATO",IF(COUNTIF($A$9:$A$168,A22)&lt;&gt;1,"ID DUPLICATO",IF(OR(F22="",F22="Da verificare"),"DA VERIFICARE",IF(COUNTIF(PARAMETRI!$A$7:$A$11,F22)&lt;&gt;1,"ESITO NON VALIDO",IF(LEN(TRIM(G22))=0,IF(F22="Non applicabile","MOTIVARE N.A.","INSERIRE EVIDENZA"),IF(NOT(ISNUMBER(H22)),"DATA MANCANTE / NON VALIDA",IF(OR(H22&lt;1,H22&gt;AZIENDA!$E$20),"DATA DA CORREGGERE",IF(LEN(TRIM(I22))=0,"VERIFICATORE MANCANTE","OK"))))))))</f>
        <v>DA VERIFICARE</v>
      </c>
      <c r="M22" s="67" t="str">
        <f>IF(N22&lt;&gt;"Completa","",IF(F22="Sì",PARAMETRI!$B$7,IF(F22="Parziale",PARAMETRI!$B$8,IF(F22="No",PARAMETRI!$B$9,""))))</f>
        <v/>
      </c>
      <c r="N22" s="66" t="str">
        <f t="shared" si="0"/>
        <v>Da completare</v>
      </c>
      <c r="O22" s="68" t="str">
        <f t="shared" si="1"/>
        <v>Verifica</v>
      </c>
    </row>
    <row r="23" spans="1:15" ht="103.95" customHeight="1">
      <c r="A23" s="61" t="s">
        <v>166</v>
      </c>
      <c r="B23" s="62" t="str">
        <f>IFERROR(INDEX(CATALOGO!$B$9:$B$168,MATCH($A23,CATALOGO!$A$9:$A$168,0)),"ID NON TROVATO")</f>
        <v>02 | Servizi e spazi</v>
      </c>
      <c r="C23" s="63" t="str">
        <f>IFERROR(INDEX(CATALOGO!$C$9:$C$168,MATCH($A23,CATALOGO!$A$9:$A$168,0)),"ID NON TROVATO")</f>
        <v>5.2.2.1 e)</v>
      </c>
      <c r="D23" s="62" t="str">
        <f>IFERROR(INDEX(CATALOGO!$E$9:$E$168,MATCH($A23,CATALOGO!$A$9:$A$168,0)),"ID NON TROVATO")</f>
        <v>Sono disponibili spazi per brevi periodi di recupero, seduta, privacy o tranquillità?</v>
      </c>
      <c r="E23" s="62" t="str">
        <f>IFERROR(INDEX(CATALOGO!$F$9:$F$168,MATCH($A23,CATALOGO!$A$9:$A$168,0)),"ID NON TROVATO")</f>
        <v>Sopralluogo; regole di accesso; comunicazione degli spazi utilizzabili.</v>
      </c>
      <c r="F23" s="64" t="s">
        <v>152</v>
      </c>
      <c r="G23" s="64"/>
      <c r="H23" s="65"/>
      <c r="I23" s="64"/>
      <c r="J23" s="64"/>
      <c r="K23" s="66" t="str">
        <f>IFERROR(IF(F23="Sì",INDEX(CATALOGO!$K$9:$K$168,MATCH($A23,CATALOGO!$A$9:$A$168,0)),IF(F23="Parziale",INDEX(CATALOGO!$L$9:$L$168,MATCH($A23,CATALOGO!$A$9:$A$168,0)),IF(F23="No",INDEX(CATALOGO!$M$9:$M$168,MATCH($A23,CATALOGO!$A$9:$A$168,0)),IF(F23="Non applicabile",INDEX(CATALOGO!$N$9:$N$168,MATCH($A23,CATALOGO!$A$9:$A$168,0)),INDEX(CATALOGO!$O$9:$O$168,MATCH($A23,CATALOGO!$A$9:$A$168,0)))))),"Verificare ID e catalogo")</f>
        <v>Eseguire la verifica senza dedurre condizioni personali. Esaminare: Sopralluogo; regole di accesso; comunicazione degli spazi utilizzabili. Poi registrare esito, evidenza, data e verificatore.</v>
      </c>
      <c r="L23" s="66" t="str">
        <f>IF(COUNTIF(CATALOGO!$A$9:$A$168,A23)&lt;&gt;1,"ID NON TROVATO",IF(COUNTIF($A$9:$A$168,A23)&lt;&gt;1,"ID DUPLICATO",IF(OR(F23="",F23="Da verificare"),"DA VERIFICARE",IF(COUNTIF(PARAMETRI!$A$7:$A$11,F23)&lt;&gt;1,"ESITO NON VALIDO",IF(LEN(TRIM(G23))=0,IF(F23="Non applicabile","MOTIVARE N.A.","INSERIRE EVIDENZA"),IF(NOT(ISNUMBER(H23)),"DATA MANCANTE / NON VALIDA",IF(OR(H23&lt;1,H23&gt;AZIENDA!$E$20),"DATA DA CORREGGERE",IF(LEN(TRIM(I23))=0,"VERIFICATORE MANCANTE","OK"))))))))</f>
        <v>DA VERIFICARE</v>
      </c>
      <c r="M23" s="67" t="str">
        <f>IF(N23&lt;&gt;"Completa","",IF(F23="Sì",PARAMETRI!$B$7,IF(F23="Parziale",PARAMETRI!$B$8,IF(F23="No",PARAMETRI!$B$9,""))))</f>
        <v/>
      </c>
      <c r="N23" s="66" t="str">
        <f t="shared" si="0"/>
        <v>Da completare</v>
      </c>
      <c r="O23" s="68" t="str">
        <f t="shared" si="1"/>
        <v>Verifica</v>
      </c>
    </row>
    <row r="24" spans="1:15" ht="103.95" customHeight="1">
      <c r="A24" s="69" t="s">
        <v>167</v>
      </c>
      <c r="B24" s="70" t="str">
        <f>IFERROR(INDEX(CATALOGO!$B$9:$B$168,MATCH($A24,CATALOGO!$A$9:$A$168,0)),"ID NON TROVATO")</f>
        <v>02 | Servizi e spazi</v>
      </c>
      <c r="C24" s="71" t="str">
        <f>IFERROR(INDEX(CATALOGO!$C$9:$C$168,MATCH($A24,CATALOGO!$A$9:$A$168,0)),"ID NON TROVATO")</f>
        <v>5.2.2.1 f)</v>
      </c>
      <c r="D24" s="70" t="str">
        <f>IFERROR(INDEX(CATALOGO!$E$9:$E$168,MATCH($A24,CATALOGO!$A$9:$A$168,0)),"ID NON TROVATO")</f>
        <v>I prodotti mestruali sono facilmente accessibili senza costo e conservati in modo da evitarne il deterioramento?</v>
      </c>
      <c r="E24" s="70" t="str">
        <f>IFERROR(INDEX(CATALOGO!$F$9:$F$168,MATCH($A24,CATALOGO!$A$9:$A$168,0)),"ID NON TROVATO")</f>
        <v>Punti di distribuzione; disponibilità; conservazione; responsabilità di reintegro.</v>
      </c>
      <c r="F24" s="64" t="s">
        <v>152</v>
      </c>
      <c r="G24" s="64"/>
      <c r="H24" s="65"/>
      <c r="I24" s="64"/>
      <c r="J24" s="64"/>
      <c r="K24" s="66" t="str">
        <f>IFERROR(IF(F24="Sì",INDEX(CATALOGO!$K$9:$K$168,MATCH($A24,CATALOGO!$A$9:$A$168,0)),IF(F24="Parziale",INDEX(CATALOGO!$L$9:$L$168,MATCH($A24,CATALOGO!$A$9:$A$168,0)),IF(F24="No",INDEX(CATALOGO!$M$9:$M$168,MATCH($A24,CATALOGO!$A$9:$A$168,0)),IF(F24="Non applicabile",INDEX(CATALOGO!$N$9:$N$168,MATCH($A24,CATALOGO!$A$9:$A$168,0)),INDEX(CATALOGO!$O$9:$O$168,MATCH($A24,CATALOGO!$A$9:$A$168,0)))))),"Verificare ID e catalogo")</f>
        <v>Eseguire la verifica senza dedurre condizioni personali. Esaminare: Punti di distribuzione; disponibilità; conservazione; responsabilità di reintegro. Poi registrare esito, evidenza, data e verificatore.</v>
      </c>
      <c r="L24" s="66" t="str">
        <f>IF(COUNTIF(CATALOGO!$A$9:$A$168,A24)&lt;&gt;1,"ID NON TROVATO",IF(COUNTIF($A$9:$A$168,A24)&lt;&gt;1,"ID DUPLICATO",IF(OR(F24="",F24="Da verificare"),"DA VERIFICARE",IF(COUNTIF(PARAMETRI!$A$7:$A$11,F24)&lt;&gt;1,"ESITO NON VALIDO",IF(LEN(TRIM(G24))=0,IF(F24="Non applicabile","MOTIVARE N.A.","INSERIRE EVIDENZA"),IF(NOT(ISNUMBER(H24)),"DATA MANCANTE / NON VALIDA",IF(OR(H24&lt;1,H24&gt;AZIENDA!$E$20),"DATA DA CORREGGERE",IF(LEN(TRIM(I24))=0,"VERIFICATORE MANCANTE","OK"))))))))</f>
        <v>DA VERIFICARE</v>
      </c>
      <c r="M24" s="67" t="str">
        <f>IF(N24&lt;&gt;"Completa","",IF(F24="Sì",PARAMETRI!$B$7,IF(F24="Parziale",PARAMETRI!$B$8,IF(F24="No",PARAMETRI!$B$9,""))))</f>
        <v/>
      </c>
      <c r="N24" s="66" t="str">
        <f t="shared" si="0"/>
        <v>Da completare</v>
      </c>
      <c r="O24" s="68" t="str">
        <f t="shared" si="1"/>
        <v>Verifica</v>
      </c>
    </row>
    <row r="25" spans="1:15" ht="103.95" customHeight="1">
      <c r="A25" s="61" t="s">
        <v>168</v>
      </c>
      <c r="B25" s="62" t="str">
        <f>IFERROR(INDEX(CATALOGO!$B$9:$B$168,MATCH($A25,CATALOGO!$A$9:$A$168,0)),"ID NON TROVATO")</f>
        <v>02 | Servizi e spazi</v>
      </c>
      <c r="C25" s="63" t="str">
        <f>IFERROR(INDEX(CATALOGO!$C$9:$C$168,MATCH($A25,CATALOGO!$A$9:$A$168,0)),"ID NON TROVATO")</f>
        <v>5.2.2.1 g)</v>
      </c>
      <c r="D25" s="62" t="str">
        <f>IFERROR(INDEX(CATALOGO!$E$9:$E$168,MATCH($A25,CATALOGO!$A$9:$A$168,0)),"ID NON TROVATO")</f>
        <v>Tutti i servizi igienici e spogliatoi pertinenti consentono uno smaltimento sicuro e igienico dei prodotti mestruali?</v>
      </c>
      <c r="E25" s="62" t="str">
        <f>IFERROR(INDEX(CATALOGO!$F$9:$F$168,MATCH($A25,CATALOGO!$A$9:$A$168,0)),"ID NON TROVATO")</f>
        <v>Contenitori; frequenza di svuotamento; copertura di servizi e spogliatoi.</v>
      </c>
      <c r="F25" s="64" t="s">
        <v>152</v>
      </c>
      <c r="G25" s="64"/>
      <c r="H25" s="65"/>
      <c r="I25" s="64"/>
      <c r="J25" s="64"/>
      <c r="K25" s="66" t="str">
        <f>IFERROR(IF(F25="Sì",INDEX(CATALOGO!$K$9:$K$168,MATCH($A25,CATALOGO!$A$9:$A$168,0)),IF(F25="Parziale",INDEX(CATALOGO!$L$9:$L$168,MATCH($A25,CATALOGO!$A$9:$A$168,0)),IF(F25="No",INDEX(CATALOGO!$M$9:$M$168,MATCH($A25,CATALOGO!$A$9:$A$168,0)),IF(F25="Non applicabile",INDEX(CATALOGO!$N$9:$N$168,MATCH($A25,CATALOGO!$A$9:$A$168,0)),INDEX(CATALOGO!$O$9:$O$168,MATCH($A25,CATALOGO!$A$9:$A$168,0)))))),"Verificare ID e catalogo")</f>
        <v>Eseguire la verifica senza dedurre condizioni personali. Esaminare: Contenitori; frequenza di svuotamento; copertura di servizi e spogliatoi. Poi registrare esito, evidenza, data e verificatore.</v>
      </c>
      <c r="L25" s="66" t="str">
        <f>IF(COUNTIF(CATALOGO!$A$9:$A$168,A25)&lt;&gt;1,"ID NON TROVATO",IF(COUNTIF($A$9:$A$168,A25)&lt;&gt;1,"ID DUPLICATO",IF(OR(F25="",F25="Da verificare"),"DA VERIFICARE",IF(COUNTIF(PARAMETRI!$A$7:$A$11,F25)&lt;&gt;1,"ESITO NON VALIDO",IF(LEN(TRIM(G25))=0,IF(F25="Non applicabile","MOTIVARE N.A.","INSERIRE EVIDENZA"),IF(NOT(ISNUMBER(H25)),"DATA MANCANTE / NON VALIDA",IF(OR(H25&lt;1,H25&gt;AZIENDA!$E$20),"DATA DA CORREGGERE",IF(LEN(TRIM(I25))=0,"VERIFICATORE MANCANTE","OK"))))))))</f>
        <v>DA VERIFICARE</v>
      </c>
      <c r="M25" s="67" t="str">
        <f>IF(N25&lt;&gt;"Completa","",IF(F25="Sì",PARAMETRI!$B$7,IF(F25="Parziale",PARAMETRI!$B$8,IF(F25="No",PARAMETRI!$B$9,""))))</f>
        <v/>
      </c>
      <c r="N25" s="66" t="str">
        <f t="shared" si="0"/>
        <v>Da completare</v>
      </c>
      <c r="O25" s="68" t="str">
        <f t="shared" si="1"/>
        <v>Verifica</v>
      </c>
    </row>
    <row r="26" spans="1:15" ht="103.95" customHeight="1">
      <c r="A26" s="69" t="s">
        <v>169</v>
      </c>
      <c r="B26" s="70" t="str">
        <f>IFERROR(INDEX(CATALOGO!$B$9:$B$168,MATCH($A26,CATALOGO!$A$9:$A$168,0)),"ID NON TROVATO")</f>
        <v>03 | Condizioni ambientali</v>
      </c>
      <c r="C26" s="71" t="str">
        <f>IFERROR(INDEX(CATALOGO!$C$9:$C$168,MATCH($A26,CATALOGO!$A$9:$A$168,0)),"ID NON TROVATO")</f>
        <v>5.2.2.2 a)</v>
      </c>
      <c r="D26" s="70" t="str">
        <f>IFERROR(INDEX(CATALOGO!$E$9:$E$168,MATCH($A26,CATALOGO!$A$9:$A$168,0)),"ID NON TROVATO")</f>
        <v>Sono facilmente accessibili acqua fresca potabile, bevande calde e piccoli alimenti, anche nei siti isolati ove necessario?</v>
      </c>
      <c r="E26" s="70" t="str">
        <f>IFERROR(INDEX(CATALOGO!$F$9:$F$168,MATCH($A26,CATALOGO!$A$9:$A$168,0)),"ID NON TROVATO")</f>
        <v>Punti di ristoro; accessibilità nei turni; dotazioni nei siti distanti dai servizi.</v>
      </c>
      <c r="F26" s="64" t="s">
        <v>152</v>
      </c>
      <c r="G26" s="64"/>
      <c r="H26" s="65"/>
      <c r="I26" s="64"/>
      <c r="J26" s="64"/>
      <c r="K26" s="66" t="str">
        <f>IFERROR(IF(F26="Sì",INDEX(CATALOGO!$K$9:$K$168,MATCH($A26,CATALOGO!$A$9:$A$168,0)),IF(F26="Parziale",INDEX(CATALOGO!$L$9:$L$168,MATCH($A26,CATALOGO!$A$9:$A$168,0)),IF(F26="No",INDEX(CATALOGO!$M$9:$M$168,MATCH($A26,CATALOGO!$A$9:$A$168,0)),IF(F26="Non applicabile",INDEX(CATALOGO!$N$9:$N$168,MATCH($A26,CATALOGO!$A$9:$A$168,0)),INDEX(CATALOGO!$O$9:$O$168,MATCH($A26,CATALOGO!$A$9:$A$168,0)))))),"Verificare ID e catalogo")</f>
        <v>Eseguire la verifica senza dedurre condizioni personali. Esaminare: Punti di ristoro; accessibilità nei turni; dotazioni nei siti distanti dai servizi. Poi registrare esito, evidenza, data e verificatore.</v>
      </c>
      <c r="L26" s="66" t="str">
        <f>IF(COUNTIF(CATALOGO!$A$9:$A$168,A26)&lt;&gt;1,"ID NON TROVATO",IF(COUNTIF($A$9:$A$168,A26)&lt;&gt;1,"ID DUPLICATO",IF(OR(F26="",F26="Da verificare"),"DA VERIFICARE",IF(COUNTIF(PARAMETRI!$A$7:$A$11,F26)&lt;&gt;1,"ESITO NON VALIDO",IF(LEN(TRIM(G26))=0,IF(F26="Non applicabile","MOTIVARE N.A.","INSERIRE EVIDENZA"),IF(NOT(ISNUMBER(H26)),"DATA MANCANTE / NON VALIDA",IF(OR(H26&lt;1,H26&gt;AZIENDA!$E$20),"DATA DA CORREGGERE",IF(LEN(TRIM(I26))=0,"VERIFICATORE MANCANTE","OK"))))))))</f>
        <v>DA VERIFICARE</v>
      </c>
      <c r="M26" s="67" t="str">
        <f>IF(N26&lt;&gt;"Completa","",IF(F26="Sì",PARAMETRI!$B$7,IF(F26="Parziale",PARAMETRI!$B$8,IF(F26="No",PARAMETRI!$B$9,""))))</f>
        <v/>
      </c>
      <c r="N26" s="66" t="str">
        <f t="shared" si="0"/>
        <v>Da completare</v>
      </c>
      <c r="O26" s="68" t="str">
        <f t="shared" si="1"/>
        <v>Verifica</v>
      </c>
    </row>
    <row r="27" spans="1:15" ht="103.95" customHeight="1">
      <c r="A27" s="61" t="s">
        <v>170</v>
      </c>
      <c r="B27" s="62" t="str">
        <f>IFERROR(INDEX(CATALOGO!$B$9:$B$168,MATCH($A27,CATALOGO!$A$9:$A$168,0)),"ID NON TROVATO")</f>
        <v>03 | Condizioni ambientali</v>
      </c>
      <c r="C27" s="63" t="str">
        <f>IFERROR(INDEX(CATALOGO!$C$9:$C$168,MATCH($A27,CATALOGO!$A$9:$A$168,0)),"ID NON TROVATO")</f>
        <v>5.2.2.2 b)</v>
      </c>
      <c r="D27" s="62" t="str">
        <f>IFERROR(INDEX(CATALOGO!$E$9:$E$168,MATCH($A27,CATALOGO!$A$9:$A$168,0)),"ID NON TROVATO")</f>
        <v>Sono disponibili schermature per limitare luce solare intensa quando può accentuare il disagio?</v>
      </c>
      <c r="E27" s="62" t="str">
        <f>IFERROR(INDEX(CATALOGO!$F$9:$F$168,MATCH($A27,CATALOGO!$A$9:$A$168,0)),"ID NON TROVATO")</f>
        <v>Tende o schermature; verifica di abbagliamento e accessibilità dei comandi.</v>
      </c>
      <c r="F27" s="64" t="s">
        <v>152</v>
      </c>
      <c r="G27" s="64"/>
      <c r="H27" s="65"/>
      <c r="I27" s="64"/>
      <c r="J27" s="64"/>
      <c r="K27" s="66" t="str">
        <f>IFERROR(IF(F27="Sì",INDEX(CATALOGO!$K$9:$K$168,MATCH($A27,CATALOGO!$A$9:$A$168,0)),IF(F27="Parziale",INDEX(CATALOGO!$L$9:$L$168,MATCH($A27,CATALOGO!$A$9:$A$168,0)),IF(F27="No",INDEX(CATALOGO!$M$9:$M$168,MATCH($A27,CATALOGO!$A$9:$A$168,0)),IF(F27="Non applicabile",INDEX(CATALOGO!$N$9:$N$168,MATCH($A27,CATALOGO!$A$9:$A$168,0)),INDEX(CATALOGO!$O$9:$O$168,MATCH($A27,CATALOGO!$A$9:$A$168,0)))))),"Verificare ID e catalogo")</f>
        <v>Eseguire la verifica senza dedurre condizioni personali. Esaminare: Tende o schermature; verifica di abbagliamento e accessibilità dei comandi. Poi registrare esito, evidenza, data e verificatore.</v>
      </c>
      <c r="L27" s="66" t="str">
        <f>IF(COUNTIF(CATALOGO!$A$9:$A$168,A27)&lt;&gt;1,"ID NON TROVATO",IF(COUNTIF($A$9:$A$168,A27)&lt;&gt;1,"ID DUPLICATO",IF(OR(F27="",F27="Da verificare"),"DA VERIFICARE",IF(COUNTIF(PARAMETRI!$A$7:$A$11,F27)&lt;&gt;1,"ESITO NON VALIDO",IF(LEN(TRIM(G27))=0,IF(F27="Non applicabile","MOTIVARE N.A.","INSERIRE EVIDENZA"),IF(NOT(ISNUMBER(H27)),"DATA MANCANTE / NON VALIDA",IF(OR(H27&lt;1,H27&gt;AZIENDA!$E$20),"DATA DA CORREGGERE",IF(LEN(TRIM(I27))=0,"VERIFICATORE MANCANTE","OK"))))))))</f>
        <v>DA VERIFICARE</v>
      </c>
      <c r="M27" s="67" t="str">
        <f>IF(N27&lt;&gt;"Completa","",IF(F27="Sì",PARAMETRI!$B$7,IF(F27="Parziale",PARAMETRI!$B$8,IF(F27="No",PARAMETRI!$B$9,""))))</f>
        <v/>
      </c>
      <c r="N27" s="66" t="str">
        <f t="shared" si="0"/>
        <v>Da completare</v>
      </c>
      <c r="O27" s="68" t="str">
        <f t="shared" si="1"/>
        <v>Verifica</v>
      </c>
    </row>
    <row r="28" spans="1:15" ht="103.95" customHeight="1">
      <c r="A28" s="69" t="s">
        <v>171</v>
      </c>
      <c r="B28" s="70" t="str">
        <f>IFERROR(INDEX(CATALOGO!$B$9:$B$168,MATCH($A28,CATALOGO!$A$9:$A$168,0)),"ID NON TROVATO")</f>
        <v>03 | Condizioni ambientali</v>
      </c>
      <c r="C28" s="71" t="str">
        <f>IFERROR(INDEX(CATALOGO!$C$9:$C$168,MATCH($A28,CATALOGO!$A$9:$A$168,0)),"ID NON TROVATO")</f>
        <v>5.2.2.2 c)</v>
      </c>
      <c r="D28" s="70" t="str">
        <f>IFERROR(INDEX(CATALOGO!$E$9:$E$168,MATCH($A28,CATALOGO!$A$9:$A$168,0)),"ID NON TROVATO")</f>
        <v>Sono valutate aree tranquille o soluzioni per ridurre il rumore in caso di sensibilità uditiva o cefalea?</v>
      </c>
      <c r="E28" s="70" t="str">
        <f>IFERROR(INDEX(CATALOGO!$F$9:$F$168,MATCH($A28,CATALOGO!$A$9:$A$168,0)),"ID NON TROVATO")</f>
        <v>Analisi delle postazioni; aree alternative; soluzioni tecniche e organizzative.</v>
      </c>
      <c r="F28" s="64" t="s">
        <v>152</v>
      </c>
      <c r="G28" s="64"/>
      <c r="H28" s="65"/>
      <c r="I28" s="64"/>
      <c r="J28" s="64"/>
      <c r="K28" s="66" t="str">
        <f>IFERROR(IF(F28="Sì",INDEX(CATALOGO!$K$9:$K$168,MATCH($A28,CATALOGO!$A$9:$A$168,0)),IF(F28="Parziale",INDEX(CATALOGO!$L$9:$L$168,MATCH($A28,CATALOGO!$A$9:$A$168,0)),IF(F28="No",INDEX(CATALOGO!$M$9:$M$168,MATCH($A28,CATALOGO!$A$9:$A$168,0)),IF(F28="Non applicabile",INDEX(CATALOGO!$N$9:$N$168,MATCH($A28,CATALOGO!$A$9:$A$168,0)),INDEX(CATALOGO!$O$9:$O$168,MATCH($A28,CATALOGO!$A$9:$A$168,0)))))),"Verificare ID e catalogo")</f>
        <v>Eseguire la verifica senza dedurre condizioni personali. Esaminare: Analisi delle postazioni; aree alternative; soluzioni tecniche e organizzative. Poi registrare esito, evidenza, data e verificatore.</v>
      </c>
      <c r="L28" s="66" t="str">
        <f>IF(COUNTIF(CATALOGO!$A$9:$A$168,A28)&lt;&gt;1,"ID NON TROVATO",IF(COUNTIF($A$9:$A$168,A28)&lt;&gt;1,"ID DUPLICATO",IF(OR(F28="",F28="Da verificare"),"DA VERIFICARE",IF(COUNTIF(PARAMETRI!$A$7:$A$11,F28)&lt;&gt;1,"ESITO NON VALIDO",IF(LEN(TRIM(G28))=0,IF(F28="Non applicabile","MOTIVARE N.A.","INSERIRE EVIDENZA"),IF(NOT(ISNUMBER(H28)),"DATA MANCANTE / NON VALIDA",IF(OR(H28&lt;1,H28&gt;AZIENDA!$E$20),"DATA DA CORREGGERE",IF(LEN(TRIM(I28))=0,"VERIFICATORE MANCANTE","OK"))))))))</f>
        <v>DA VERIFICARE</v>
      </c>
      <c r="M28" s="67" t="str">
        <f>IF(N28&lt;&gt;"Completa","",IF(F28="Sì",PARAMETRI!$B$7,IF(F28="Parziale",PARAMETRI!$B$8,IF(F28="No",PARAMETRI!$B$9,""))))</f>
        <v/>
      </c>
      <c r="N28" s="66" t="str">
        <f t="shared" si="0"/>
        <v>Da completare</v>
      </c>
      <c r="O28" s="68" t="str">
        <f t="shared" si="1"/>
        <v>Verifica</v>
      </c>
    </row>
    <row r="29" spans="1:15" ht="103.95" customHeight="1">
      <c r="A29" s="61" t="s">
        <v>172</v>
      </c>
      <c r="B29" s="62" t="str">
        <f>IFERROR(INDEX(CATALOGO!$B$9:$B$168,MATCH($A29,CATALOGO!$A$9:$A$168,0)),"ID NON TROVATO")</f>
        <v>03 | Condizioni ambientali</v>
      </c>
      <c r="C29" s="63" t="str">
        <f>IFERROR(INDEX(CATALOGO!$C$9:$C$168,MATCH($A29,CATALOGO!$A$9:$A$168,0)),"ID NON TROVATO")</f>
        <v>5.2.2.2 d)</v>
      </c>
      <c r="D29" s="62" t="str">
        <f>IFERROR(INDEX(CATALOGO!$E$9:$E$168,MATCH($A29,CATALOGO!$A$9:$A$168,0)),"ID NON TROVATO")</f>
        <v>Temperatura, umidità, qualità e movimento dell'aria sono gestiti consentendo adattamenti locali dove praticabili?</v>
      </c>
      <c r="E29" s="62" t="str">
        <f>IFERROR(INDEX(CATALOGO!$F$9:$F$168,MATCH($A29,CATALOGO!$A$9:$A$168,0)),"ID NON TROVATO")</f>
        <v>Verifiche ambientali; manutenzione; possibilità di ventilazione e regolazione locale.</v>
      </c>
      <c r="F29" s="64" t="s">
        <v>152</v>
      </c>
      <c r="G29" s="64"/>
      <c r="H29" s="65"/>
      <c r="I29" s="64"/>
      <c r="J29" s="64"/>
      <c r="K29" s="66" t="str">
        <f>IFERROR(IF(F29="Sì",INDEX(CATALOGO!$K$9:$K$168,MATCH($A29,CATALOGO!$A$9:$A$168,0)),IF(F29="Parziale",INDEX(CATALOGO!$L$9:$L$168,MATCH($A29,CATALOGO!$A$9:$A$168,0)),IF(F29="No",INDEX(CATALOGO!$M$9:$M$168,MATCH($A29,CATALOGO!$A$9:$A$168,0)),IF(F29="Non applicabile",INDEX(CATALOGO!$N$9:$N$168,MATCH($A29,CATALOGO!$A$9:$A$168,0)),INDEX(CATALOGO!$O$9:$O$168,MATCH($A29,CATALOGO!$A$9:$A$168,0)))))),"Verificare ID e catalogo")</f>
        <v>Eseguire la verifica senza dedurre condizioni personali. Esaminare: Verifiche ambientali; manutenzione; possibilità di ventilazione e regolazione locale. Poi registrare esito, evidenza, data e verificatore.</v>
      </c>
      <c r="L29" s="66" t="str">
        <f>IF(COUNTIF(CATALOGO!$A$9:$A$168,A29)&lt;&gt;1,"ID NON TROVATO",IF(COUNTIF($A$9:$A$168,A29)&lt;&gt;1,"ID DUPLICATO",IF(OR(F29="",F29="Da verificare"),"DA VERIFICARE",IF(COUNTIF(PARAMETRI!$A$7:$A$11,F29)&lt;&gt;1,"ESITO NON VALIDO",IF(LEN(TRIM(G29))=0,IF(F29="Non applicabile","MOTIVARE N.A.","INSERIRE EVIDENZA"),IF(NOT(ISNUMBER(H29)),"DATA MANCANTE / NON VALIDA",IF(OR(H29&lt;1,H29&gt;AZIENDA!$E$20),"DATA DA CORREGGERE",IF(LEN(TRIM(I29))=0,"VERIFICATORE MANCANTE","OK"))))))))</f>
        <v>DA VERIFICARE</v>
      </c>
      <c r="M29" s="67" t="str">
        <f>IF(N29&lt;&gt;"Completa","",IF(F29="Sì",PARAMETRI!$B$7,IF(F29="Parziale",PARAMETRI!$B$8,IF(F29="No",PARAMETRI!$B$9,""))))</f>
        <v/>
      </c>
      <c r="N29" s="66" t="str">
        <f t="shared" si="0"/>
        <v>Da completare</v>
      </c>
      <c r="O29" s="68" t="str">
        <f t="shared" si="1"/>
        <v>Verifica</v>
      </c>
    </row>
    <row r="30" spans="1:15" ht="103.95" customHeight="1">
      <c r="A30" s="69" t="s">
        <v>173</v>
      </c>
      <c r="B30" s="70" t="str">
        <f>IFERROR(INDEX(CATALOGO!$B$9:$B$168,MATCH($A30,CATALOGO!$A$9:$A$168,0)),"ID NON TROVATO")</f>
        <v>03 | Condizioni ambientali</v>
      </c>
      <c r="C30" s="71" t="str">
        <f>IFERROR(INDEX(CATALOGO!$C$9:$C$168,MATCH($A30,CATALOGO!$A$9:$A$168,0)),"ID NON TROVATO")</f>
        <v>5.2.2.2 e)</v>
      </c>
      <c r="D30" s="70" t="str">
        <f>IFERROR(INDEX(CATALOGO!$E$9:$E$168,MATCH($A30,CATALOGO!$A$9:$A$168,0)),"ID NON TROVATO")</f>
        <v>L'illuminazione è riesaminata per comfort e benessere, considerando regolazioni locali e caratteristiche delle sorgenti?</v>
      </c>
      <c r="E30" s="70" t="str">
        <f>IFERROR(INDEX(CATALOGO!$F$9:$F$168,MATCH($A30,CATALOGO!$A$9:$A$168,0)),"ID NON TROVATO")</f>
        <v>Valutazione illuminazione; comandi; interazioni con processi che generano calore.</v>
      </c>
      <c r="F30" s="64" t="s">
        <v>152</v>
      </c>
      <c r="G30" s="64"/>
      <c r="H30" s="65"/>
      <c r="I30" s="64"/>
      <c r="J30" s="64"/>
      <c r="K30" s="66" t="str">
        <f>IFERROR(IF(F30="Sì",INDEX(CATALOGO!$K$9:$K$168,MATCH($A30,CATALOGO!$A$9:$A$168,0)),IF(F30="Parziale",INDEX(CATALOGO!$L$9:$L$168,MATCH($A30,CATALOGO!$A$9:$A$168,0)),IF(F30="No",INDEX(CATALOGO!$M$9:$M$168,MATCH($A30,CATALOGO!$A$9:$A$168,0)),IF(F30="Non applicabile",INDEX(CATALOGO!$N$9:$N$168,MATCH($A30,CATALOGO!$A$9:$A$168,0)),INDEX(CATALOGO!$O$9:$O$168,MATCH($A30,CATALOGO!$A$9:$A$168,0)))))),"Verificare ID e catalogo")</f>
        <v>Eseguire la verifica senza dedurre condizioni personali. Esaminare: Valutazione illuminazione; comandi; interazioni con processi che generano calore. Poi registrare esito, evidenza, data e verificatore.</v>
      </c>
      <c r="L30" s="66" t="str">
        <f>IF(COUNTIF(CATALOGO!$A$9:$A$168,A30)&lt;&gt;1,"ID NON TROVATO",IF(COUNTIF($A$9:$A$168,A30)&lt;&gt;1,"ID DUPLICATO",IF(OR(F30="",F30="Da verificare"),"DA VERIFICARE",IF(COUNTIF(PARAMETRI!$A$7:$A$11,F30)&lt;&gt;1,"ESITO NON VALIDO",IF(LEN(TRIM(G30))=0,IF(F30="Non applicabile","MOTIVARE N.A.","INSERIRE EVIDENZA"),IF(NOT(ISNUMBER(H30)),"DATA MANCANTE / NON VALIDA",IF(OR(H30&lt;1,H30&gt;AZIENDA!$E$20),"DATA DA CORREGGERE",IF(LEN(TRIM(I30))=0,"VERIFICATORE MANCANTE","OK"))))))))</f>
        <v>DA VERIFICARE</v>
      </c>
      <c r="M30" s="67" t="str">
        <f>IF(N30&lt;&gt;"Completa","",IF(F30="Sì",PARAMETRI!$B$7,IF(F30="Parziale",PARAMETRI!$B$8,IF(F30="No",PARAMETRI!$B$9,""))))</f>
        <v/>
      </c>
      <c r="N30" s="66" t="str">
        <f t="shared" si="0"/>
        <v>Da completare</v>
      </c>
      <c r="O30" s="68" t="str">
        <f t="shared" si="1"/>
        <v>Verifica</v>
      </c>
    </row>
    <row r="31" spans="1:15" ht="103.95" customHeight="1">
      <c r="A31" s="61" t="s">
        <v>174</v>
      </c>
      <c r="B31" s="62" t="str">
        <f>IFERROR(INDEX(CATALOGO!$B$9:$B$168,MATCH($A31,CATALOGO!$A$9:$A$168,0)),"ID NON TROVATO")</f>
        <v>03 | Condizioni ambientali</v>
      </c>
      <c r="C31" s="63" t="str">
        <f>IFERROR(INDEX(CATALOGO!$C$9:$C$168,MATCH($A31,CATALOGO!$A$9:$A$168,0)),"ID NON TROVATO")</f>
        <v>5.2.2.2 f)</v>
      </c>
      <c r="D31" s="62" t="str">
        <f>IFERROR(INDEX(CATALOGO!$E$9:$E$168,MATCH($A31,CATALOGO!$A$9:$A$168,0)),"ID NON TROVATO")</f>
        <v>Le zone naturalmente più calde o più fresche sono identificate e rese note ai lavoratori?</v>
      </c>
      <c r="E31" s="62" t="str">
        <f>IFERROR(INDEX(CATALOGO!$F$9:$F$168,MATCH($A31,CATALOGO!$A$9:$A$168,0)),"ID NON TROVATO")</f>
        <v>Mappa ambientale; comunicazioni; disponibilità di postazioni alternative.</v>
      </c>
      <c r="F31" s="64" t="s">
        <v>152</v>
      </c>
      <c r="G31" s="64"/>
      <c r="H31" s="65"/>
      <c r="I31" s="64"/>
      <c r="J31" s="64"/>
      <c r="K31" s="66" t="str">
        <f>IFERROR(IF(F31="Sì",INDEX(CATALOGO!$K$9:$K$168,MATCH($A31,CATALOGO!$A$9:$A$168,0)),IF(F31="Parziale",INDEX(CATALOGO!$L$9:$L$168,MATCH($A31,CATALOGO!$A$9:$A$168,0)),IF(F31="No",INDEX(CATALOGO!$M$9:$M$168,MATCH($A31,CATALOGO!$A$9:$A$168,0)),IF(F31="Non applicabile",INDEX(CATALOGO!$N$9:$N$168,MATCH($A31,CATALOGO!$A$9:$A$168,0)),INDEX(CATALOGO!$O$9:$O$168,MATCH($A31,CATALOGO!$A$9:$A$168,0)))))),"Verificare ID e catalogo")</f>
        <v>Eseguire la verifica senza dedurre condizioni personali. Esaminare: Mappa ambientale; comunicazioni; disponibilità di postazioni alternative. Poi registrare esito, evidenza, data e verificatore.</v>
      </c>
      <c r="L31" s="66" t="str">
        <f>IF(COUNTIF(CATALOGO!$A$9:$A$168,A31)&lt;&gt;1,"ID NON TROVATO",IF(COUNTIF($A$9:$A$168,A31)&lt;&gt;1,"ID DUPLICATO",IF(OR(F31="",F31="Da verificare"),"DA VERIFICARE",IF(COUNTIF(PARAMETRI!$A$7:$A$11,F31)&lt;&gt;1,"ESITO NON VALIDO",IF(LEN(TRIM(G31))=0,IF(F31="Non applicabile","MOTIVARE N.A.","INSERIRE EVIDENZA"),IF(NOT(ISNUMBER(H31)),"DATA MANCANTE / NON VALIDA",IF(OR(H31&lt;1,H31&gt;AZIENDA!$E$20),"DATA DA CORREGGERE",IF(LEN(TRIM(I31))=0,"VERIFICATORE MANCANTE","OK"))))))))</f>
        <v>DA VERIFICARE</v>
      </c>
      <c r="M31" s="67" t="str">
        <f>IF(N31&lt;&gt;"Completa","",IF(F31="Sì",PARAMETRI!$B$7,IF(F31="Parziale",PARAMETRI!$B$8,IF(F31="No",PARAMETRI!$B$9,""))))</f>
        <v/>
      </c>
      <c r="N31" s="66" t="str">
        <f t="shared" si="0"/>
        <v>Da completare</v>
      </c>
      <c r="O31" s="68" t="str">
        <f t="shared" si="1"/>
        <v>Verifica</v>
      </c>
    </row>
    <row r="32" spans="1:15" ht="103.95" customHeight="1">
      <c r="A32" s="69" t="s">
        <v>175</v>
      </c>
      <c r="B32" s="70" t="str">
        <f>IFERROR(INDEX(CATALOGO!$B$9:$B$168,MATCH($A32,CATALOGO!$A$9:$A$168,0)),"ID NON TROVATO")</f>
        <v>03 | Condizioni ambientali</v>
      </c>
      <c r="C32" s="71" t="str">
        <f>IFERROR(INDEX(CATALOGO!$C$9:$C$168,MATCH($A32,CATALOGO!$A$9:$A$168,0)),"ID NON TROVATO")</f>
        <v>5.2.2.2 g)</v>
      </c>
      <c r="D32" s="70" t="str">
        <f>IFERROR(INDEX(CATALOGO!$E$9:$E$168,MATCH($A32,CATALOGO!$A$9:$A$168,0)),"ID NON TROVATO")</f>
        <v>L'impatto di odori intensi è considerato nella gestione delle possibili sensibilità individuali?</v>
      </c>
      <c r="E32" s="70" t="str">
        <f>IFERROR(INDEX(CATALOGO!$F$9:$F$168,MATCH($A32,CATALOGO!$A$9:$A$168,0)),"ID NON TROVATO")</f>
        <v>Sopralluogo; aree ristoro e processi; ventilazione; segnalazioni non identificanti.</v>
      </c>
      <c r="F32" s="64" t="s">
        <v>152</v>
      </c>
      <c r="G32" s="64"/>
      <c r="H32" s="65"/>
      <c r="I32" s="64"/>
      <c r="J32" s="64"/>
      <c r="K32" s="66" t="str">
        <f>IFERROR(IF(F32="Sì",INDEX(CATALOGO!$K$9:$K$168,MATCH($A32,CATALOGO!$A$9:$A$168,0)),IF(F32="Parziale",INDEX(CATALOGO!$L$9:$L$168,MATCH($A32,CATALOGO!$A$9:$A$168,0)),IF(F32="No",INDEX(CATALOGO!$M$9:$M$168,MATCH($A32,CATALOGO!$A$9:$A$168,0)),IF(F32="Non applicabile",INDEX(CATALOGO!$N$9:$N$168,MATCH($A32,CATALOGO!$A$9:$A$168,0)),INDEX(CATALOGO!$O$9:$O$168,MATCH($A32,CATALOGO!$A$9:$A$168,0)))))),"Verificare ID e catalogo")</f>
        <v>Eseguire la verifica senza dedurre condizioni personali. Esaminare: Sopralluogo; aree ristoro e processi; ventilazione; segnalazioni non identificanti. Poi registrare esito, evidenza, data e verificatore.</v>
      </c>
      <c r="L32" s="66" t="str">
        <f>IF(COUNTIF(CATALOGO!$A$9:$A$168,A32)&lt;&gt;1,"ID NON TROVATO",IF(COUNTIF($A$9:$A$168,A32)&lt;&gt;1,"ID DUPLICATO",IF(OR(F32="",F32="Da verificare"),"DA VERIFICARE",IF(COUNTIF(PARAMETRI!$A$7:$A$11,F32)&lt;&gt;1,"ESITO NON VALIDO",IF(LEN(TRIM(G32))=0,IF(F32="Non applicabile","MOTIVARE N.A.","INSERIRE EVIDENZA"),IF(NOT(ISNUMBER(H32)),"DATA MANCANTE / NON VALIDA",IF(OR(H32&lt;1,H32&gt;AZIENDA!$E$20),"DATA DA CORREGGERE",IF(LEN(TRIM(I32))=0,"VERIFICATORE MANCANTE","OK"))))))))</f>
        <v>DA VERIFICARE</v>
      </c>
      <c r="M32" s="67" t="str">
        <f>IF(N32&lt;&gt;"Completa","",IF(F32="Sì",PARAMETRI!$B$7,IF(F32="Parziale",PARAMETRI!$B$8,IF(F32="No",PARAMETRI!$B$9,""))))</f>
        <v/>
      </c>
      <c r="N32" s="66" t="str">
        <f t="shared" si="0"/>
        <v>Da completare</v>
      </c>
      <c r="O32" s="68" t="str">
        <f t="shared" si="1"/>
        <v>Verifica</v>
      </c>
    </row>
    <row r="33" spans="1:15" ht="103.95" customHeight="1">
      <c r="A33" s="61" t="s">
        <v>176</v>
      </c>
      <c r="B33" s="62" t="str">
        <f>IFERROR(INDEX(CATALOGO!$B$9:$B$168,MATCH($A33,CATALOGO!$A$9:$A$168,0)),"ID NON TROVATO")</f>
        <v>03 | Condizioni ambientali</v>
      </c>
      <c r="C33" s="63" t="str">
        <f>IFERROR(INDEX(CATALOGO!$C$9:$C$168,MATCH($A33,CATALOGO!$A$9:$A$168,0)),"ID NON TROVATO")</f>
        <v>5.2.2.2 h)</v>
      </c>
      <c r="D33" s="62" t="str">
        <f>IFERROR(INDEX(CATALOGO!$E$9:$E$168,MATCH($A33,CATALOGO!$A$9:$A$168,0)),"ID NON TROVATO")</f>
        <v>Acqua corrente e strutture per la gestione igienica sono adeguate anche nei luoghi con accesso limitato ai servizi?</v>
      </c>
      <c r="E33" s="62" t="str">
        <f>IFERROR(INDEX(CATALOGO!$F$9:$F$168,MATCH($A33,CATALOGO!$A$9:$A$168,0)),"ID NON TROVATO")</f>
        <v>Dotazioni dei cantieri o siti distaccati; disponibilità di acqua; modalità di smaltimento.</v>
      </c>
      <c r="F33" s="64" t="s">
        <v>152</v>
      </c>
      <c r="G33" s="64"/>
      <c r="H33" s="65"/>
      <c r="I33" s="64"/>
      <c r="J33" s="64"/>
      <c r="K33" s="66" t="str">
        <f>IFERROR(IF(F33="Sì",INDEX(CATALOGO!$K$9:$K$168,MATCH($A33,CATALOGO!$A$9:$A$168,0)),IF(F33="Parziale",INDEX(CATALOGO!$L$9:$L$168,MATCH($A33,CATALOGO!$A$9:$A$168,0)),IF(F33="No",INDEX(CATALOGO!$M$9:$M$168,MATCH($A33,CATALOGO!$A$9:$A$168,0)),IF(F33="Non applicabile",INDEX(CATALOGO!$N$9:$N$168,MATCH($A33,CATALOGO!$A$9:$A$168,0)),INDEX(CATALOGO!$O$9:$O$168,MATCH($A33,CATALOGO!$A$9:$A$168,0)))))),"Verificare ID e catalogo")</f>
        <v>Eseguire la verifica senza dedurre condizioni personali. Esaminare: Dotazioni dei cantieri o siti distaccati; disponibilità di acqua; modalità di smaltimento. Poi registrare esito, evidenza, data e verificatore.</v>
      </c>
      <c r="L33" s="66" t="str">
        <f>IF(COUNTIF(CATALOGO!$A$9:$A$168,A33)&lt;&gt;1,"ID NON TROVATO",IF(COUNTIF($A$9:$A$168,A33)&lt;&gt;1,"ID DUPLICATO",IF(OR(F33="",F33="Da verificare"),"DA VERIFICARE",IF(COUNTIF(PARAMETRI!$A$7:$A$11,F33)&lt;&gt;1,"ESITO NON VALIDO",IF(LEN(TRIM(G33))=0,IF(F33="Non applicabile","MOTIVARE N.A.","INSERIRE EVIDENZA"),IF(NOT(ISNUMBER(H33)),"DATA MANCANTE / NON VALIDA",IF(OR(H33&lt;1,H33&gt;AZIENDA!$E$20),"DATA DA CORREGGERE",IF(LEN(TRIM(I33))=0,"VERIFICATORE MANCANTE","OK"))))))))</f>
        <v>DA VERIFICARE</v>
      </c>
      <c r="M33" s="67" t="str">
        <f>IF(N33&lt;&gt;"Completa","",IF(F33="Sì",PARAMETRI!$B$7,IF(F33="Parziale",PARAMETRI!$B$8,IF(F33="No",PARAMETRI!$B$9,""))))</f>
        <v/>
      </c>
      <c r="N33" s="66" t="str">
        <f t="shared" si="0"/>
        <v>Da completare</v>
      </c>
      <c r="O33" s="68" t="str">
        <f t="shared" si="1"/>
        <v>Verifica</v>
      </c>
    </row>
    <row r="34" spans="1:15" ht="103.95" customHeight="1">
      <c r="A34" s="69" t="s">
        <v>177</v>
      </c>
      <c r="B34" s="70" t="str">
        <f>IFERROR(INDEX(CATALOGO!$B$9:$B$168,MATCH($A34,CATALOGO!$A$9:$A$168,0)),"ID NON TROVATO")</f>
        <v>04 | Indumenti e DPI</v>
      </c>
      <c r="C34" s="71" t="str">
        <f>IFERROR(INDEX(CATALOGO!$C$9:$C$168,MATCH($A34,CATALOGO!$A$9:$A$168,0)),"ID NON TROVATO")</f>
        <v>5.2.2.3 a)</v>
      </c>
      <c r="D34" s="70" t="str">
        <f>IFERROR(INDEX(CATALOGO!$E$9:$E$168,MATCH($A34,CATALOGO!$A$9:$A$168,0)),"ID NON TROVATO")</f>
        <v>Sono disponibili luoghi discreti per cambiarsi e spazi dove conservare indumenti di ricambio?</v>
      </c>
      <c r="E34" s="70" t="str">
        <f>IFERROR(INDEX(CATALOGO!$F$9:$F$168,MATCH($A34,CATALOGO!$A$9:$A$168,0)),"ID NON TROVATO")</f>
        <v>Spogliatoi; armadietti; accesso durante i turni; regole d'uso.</v>
      </c>
      <c r="F34" s="64" t="s">
        <v>152</v>
      </c>
      <c r="G34" s="64"/>
      <c r="H34" s="65"/>
      <c r="I34" s="64"/>
      <c r="J34" s="64"/>
      <c r="K34" s="66" t="str">
        <f>IFERROR(IF(F34="Sì",INDEX(CATALOGO!$K$9:$K$168,MATCH($A34,CATALOGO!$A$9:$A$168,0)),IF(F34="Parziale",INDEX(CATALOGO!$L$9:$L$168,MATCH($A34,CATALOGO!$A$9:$A$168,0)),IF(F34="No",INDEX(CATALOGO!$M$9:$M$168,MATCH($A34,CATALOGO!$A$9:$A$168,0)),IF(F34="Non applicabile",INDEX(CATALOGO!$N$9:$N$168,MATCH($A34,CATALOGO!$A$9:$A$168,0)),INDEX(CATALOGO!$O$9:$O$168,MATCH($A34,CATALOGO!$A$9:$A$168,0)))))),"Verificare ID e catalogo")</f>
        <v>Eseguire la verifica senza dedurre condizioni personali. Esaminare: Spogliatoi; armadietti; accesso durante i turni; regole d'uso. Poi registrare esito, evidenza, data e verificatore.</v>
      </c>
      <c r="L34" s="66" t="str">
        <f>IF(COUNTIF(CATALOGO!$A$9:$A$168,A34)&lt;&gt;1,"ID NON TROVATO",IF(COUNTIF($A$9:$A$168,A34)&lt;&gt;1,"ID DUPLICATO",IF(OR(F34="",F34="Da verificare"),"DA VERIFICARE",IF(COUNTIF(PARAMETRI!$A$7:$A$11,F34)&lt;&gt;1,"ESITO NON VALIDO",IF(LEN(TRIM(G34))=0,IF(F34="Non applicabile","MOTIVARE N.A.","INSERIRE EVIDENZA"),IF(NOT(ISNUMBER(H34)),"DATA MANCANTE / NON VALIDA",IF(OR(H34&lt;1,H34&gt;AZIENDA!$E$20),"DATA DA CORREGGERE",IF(LEN(TRIM(I34))=0,"VERIFICATORE MANCANTE","OK"))))))))</f>
        <v>DA VERIFICARE</v>
      </c>
      <c r="M34" s="67" t="str">
        <f>IF(N34&lt;&gt;"Completa","",IF(F34="Sì",PARAMETRI!$B$7,IF(F34="Parziale",PARAMETRI!$B$8,IF(F34="No",PARAMETRI!$B$9,""))))</f>
        <v/>
      </c>
      <c r="N34" s="66" t="str">
        <f t="shared" si="0"/>
        <v>Da completare</v>
      </c>
      <c r="O34" s="68" t="str">
        <f t="shared" si="1"/>
        <v>Verifica</v>
      </c>
    </row>
    <row r="35" spans="1:15" ht="103.95" customHeight="1">
      <c r="A35" s="61" t="s">
        <v>178</v>
      </c>
      <c r="B35" s="62" t="str">
        <f>IFERROR(INDEX(CATALOGO!$B$9:$B$168,MATCH($A35,CATALOGO!$A$9:$A$168,0)),"ID NON TROVATO")</f>
        <v>04 | Indumenti e DPI</v>
      </c>
      <c r="C35" s="63" t="str">
        <f>IFERROR(INDEX(CATALOGO!$C$9:$C$168,MATCH($A35,CATALOGO!$A$9:$A$168,0)),"ID NON TROVATO")</f>
        <v>5.2.2.3 b)</v>
      </c>
      <c r="D35" s="62" t="str">
        <f>IFERROR(INDEX(CATALOGO!$E$9:$E$168,MATCH($A35,CATALOGO!$A$9:$A$168,0)),"ID NON TROVATO")</f>
        <v>Le uniformi sono valutate per taglia, traspirabilità, facilità di lavaggio e comfort?</v>
      </c>
      <c r="E35" s="62" t="str">
        <f>IFERROR(INDEX(CATALOGO!$F$9:$F$168,MATCH($A35,CATALOGO!$A$9:$A$168,0)),"ID NON TROVATO")</f>
        <v>Specifiche e campioni; prove di vestibilità; scelta delle taglie.</v>
      </c>
      <c r="F35" s="64" t="s">
        <v>152</v>
      </c>
      <c r="G35" s="64"/>
      <c r="H35" s="65"/>
      <c r="I35" s="64"/>
      <c r="J35" s="64"/>
      <c r="K35" s="66" t="str">
        <f>IFERROR(IF(F35="Sì",INDEX(CATALOGO!$K$9:$K$168,MATCH($A35,CATALOGO!$A$9:$A$168,0)),IF(F35="Parziale",INDEX(CATALOGO!$L$9:$L$168,MATCH($A35,CATALOGO!$A$9:$A$168,0)),IF(F35="No",INDEX(CATALOGO!$M$9:$M$168,MATCH($A35,CATALOGO!$A$9:$A$168,0)),IF(F35="Non applicabile",INDEX(CATALOGO!$N$9:$N$168,MATCH($A35,CATALOGO!$A$9:$A$168,0)),INDEX(CATALOGO!$O$9:$O$168,MATCH($A35,CATALOGO!$A$9:$A$168,0)))))),"Verificare ID e catalogo")</f>
        <v>Eseguire la verifica senza dedurre condizioni personali. Esaminare: Specifiche e campioni; prove di vestibilità; scelta delle taglie. Poi registrare esito, evidenza, data e verificatore.</v>
      </c>
      <c r="L35" s="66" t="str">
        <f>IF(COUNTIF(CATALOGO!$A$9:$A$168,A35)&lt;&gt;1,"ID NON TROVATO",IF(COUNTIF($A$9:$A$168,A35)&lt;&gt;1,"ID DUPLICATO",IF(OR(F35="",F35="Da verificare"),"DA VERIFICARE",IF(COUNTIF(PARAMETRI!$A$7:$A$11,F35)&lt;&gt;1,"ESITO NON VALIDO",IF(LEN(TRIM(G35))=0,IF(F35="Non applicabile","MOTIVARE N.A.","INSERIRE EVIDENZA"),IF(NOT(ISNUMBER(H35)),"DATA MANCANTE / NON VALIDA",IF(OR(H35&lt;1,H35&gt;AZIENDA!$E$20),"DATA DA CORREGGERE",IF(LEN(TRIM(I35))=0,"VERIFICATORE MANCANTE","OK"))))))))</f>
        <v>DA VERIFICARE</v>
      </c>
      <c r="M35" s="67" t="str">
        <f>IF(N35&lt;&gt;"Completa","",IF(F35="Sì",PARAMETRI!$B$7,IF(F35="Parziale",PARAMETRI!$B$8,IF(F35="No",PARAMETRI!$B$9,""))))</f>
        <v/>
      </c>
      <c r="N35" s="66" t="str">
        <f t="shared" si="0"/>
        <v>Da completare</v>
      </c>
      <c r="O35" s="68" t="str">
        <f t="shared" si="1"/>
        <v>Verifica</v>
      </c>
    </row>
    <row r="36" spans="1:15" ht="103.95" customHeight="1">
      <c r="A36" s="69" t="s">
        <v>179</v>
      </c>
      <c r="B36" s="70" t="str">
        <f>IFERROR(INDEX(CATALOGO!$B$9:$B$168,MATCH($A36,CATALOGO!$A$9:$A$168,0)),"ID NON TROVATO")</f>
        <v>04 | Indumenti e DPI</v>
      </c>
      <c r="C36" s="71" t="str">
        <f>IFERROR(INDEX(CATALOGO!$C$9:$C$168,MATCH($A36,CATALOGO!$A$9:$A$168,0)),"ID NON TROVATO")</f>
        <v>5.2.2.3 b)</v>
      </c>
      <c r="D36" s="70" t="str">
        <f>IFERROR(INDEX(CATALOGO!$E$9:$E$168,MATCH($A36,CATALOGO!$A$9:$A$168,0)),"ID NON TROVATO")</f>
        <v>Sono considerate opzioni di colore scuro, ricambi e regolazioni per variazioni temporanee della vestibilità?</v>
      </c>
      <c r="E36" s="70" t="str">
        <f>IFERROR(INDEX(CATALOGO!$F$9:$F$168,MATCH($A36,CATALOGO!$A$9:$A$168,0)),"ID NON TROVATO")</f>
        <v>Catalogo uniformi; disponibilità di ricambi; regolazioni e alternative autorizzate.</v>
      </c>
      <c r="F36" s="64" t="s">
        <v>152</v>
      </c>
      <c r="G36" s="64"/>
      <c r="H36" s="65"/>
      <c r="I36" s="64"/>
      <c r="J36" s="64"/>
      <c r="K36" s="66" t="str">
        <f>IFERROR(IF(F36="Sì",INDEX(CATALOGO!$K$9:$K$168,MATCH($A36,CATALOGO!$A$9:$A$168,0)),IF(F36="Parziale",INDEX(CATALOGO!$L$9:$L$168,MATCH($A36,CATALOGO!$A$9:$A$168,0)),IF(F36="No",INDEX(CATALOGO!$M$9:$M$168,MATCH($A36,CATALOGO!$A$9:$A$168,0)),IF(F36="Non applicabile",INDEX(CATALOGO!$N$9:$N$168,MATCH($A36,CATALOGO!$A$9:$A$168,0)),INDEX(CATALOGO!$O$9:$O$168,MATCH($A36,CATALOGO!$A$9:$A$168,0)))))),"Verificare ID e catalogo")</f>
        <v>Eseguire la verifica senza dedurre condizioni personali. Esaminare: Catalogo uniformi; disponibilità di ricambi; regolazioni e alternative autorizzate. Poi registrare esito, evidenza, data e verificatore.</v>
      </c>
      <c r="L36" s="66" t="str">
        <f>IF(COUNTIF(CATALOGO!$A$9:$A$168,A36)&lt;&gt;1,"ID NON TROVATO",IF(COUNTIF($A$9:$A$168,A36)&lt;&gt;1,"ID DUPLICATO",IF(OR(F36="",F36="Da verificare"),"DA VERIFICARE",IF(COUNTIF(PARAMETRI!$A$7:$A$11,F36)&lt;&gt;1,"ESITO NON VALIDO",IF(LEN(TRIM(G36))=0,IF(F36="Non applicabile","MOTIVARE N.A.","INSERIRE EVIDENZA"),IF(NOT(ISNUMBER(H36)),"DATA MANCANTE / NON VALIDA",IF(OR(H36&lt;1,H36&gt;AZIENDA!$E$20),"DATA DA CORREGGERE",IF(LEN(TRIM(I36))=0,"VERIFICATORE MANCANTE","OK"))))))))</f>
        <v>DA VERIFICARE</v>
      </c>
      <c r="M36" s="67" t="str">
        <f>IF(N36&lt;&gt;"Completa","",IF(F36="Sì",PARAMETRI!$B$7,IF(F36="Parziale",PARAMETRI!$B$8,IF(F36="No",PARAMETRI!$B$9,""))))</f>
        <v/>
      </c>
      <c r="N36" s="66" t="str">
        <f t="shared" si="0"/>
        <v>Da completare</v>
      </c>
      <c r="O36" s="68" t="str">
        <f t="shared" si="1"/>
        <v>Verifica</v>
      </c>
    </row>
    <row r="37" spans="1:15" ht="103.95" customHeight="1">
      <c r="A37" s="61" t="s">
        <v>180</v>
      </c>
      <c r="B37" s="62" t="str">
        <f>IFERROR(INDEX(CATALOGO!$B$9:$B$168,MATCH($A37,CATALOGO!$A$9:$A$168,0)),"ID NON TROVATO")</f>
        <v>04 | Indumenti e DPI</v>
      </c>
      <c r="C37" s="63" t="str">
        <f>IFERROR(INDEX(CATALOGO!$C$9:$C$168,MATCH($A37,CATALOGO!$A$9:$A$168,0)),"ID NON TROVATO")</f>
        <v>5.2.2.3 c); 5.2.1</v>
      </c>
      <c r="D37" s="62" t="str">
        <f>IFERROR(INDEX(CATALOGO!$E$9:$E$168,MATCH($A37,CATALOGO!$A$9:$A$168,0)),"ID NON TROVATO")</f>
        <v>Gli adattamenti di DPI e attrezzature sono valutati senza comprometterne la funzione protettiva?</v>
      </c>
      <c r="E37" s="62" t="str">
        <f>IFERROR(INDEX(CATALOGO!$F$9:$F$168,MATCH($A37,CATALOGO!$A$9:$A$168,0)),"ID NON TROVATO")</f>
        <v>Valutazione tecnica; istruzioni del fabbricante; prove di adattamento; decisioni documentate.</v>
      </c>
      <c r="F37" s="64" t="s">
        <v>152</v>
      </c>
      <c r="G37" s="64"/>
      <c r="H37" s="65"/>
      <c r="I37" s="64"/>
      <c r="J37" s="64"/>
      <c r="K37" s="66" t="str">
        <f>IFERROR(IF(F37="Sì",INDEX(CATALOGO!$K$9:$K$168,MATCH($A37,CATALOGO!$A$9:$A$168,0)),IF(F37="Parziale",INDEX(CATALOGO!$L$9:$L$168,MATCH($A37,CATALOGO!$A$9:$A$168,0)),IF(F37="No",INDEX(CATALOGO!$M$9:$M$168,MATCH($A37,CATALOGO!$A$9:$A$168,0)),IF(F37="Non applicabile",INDEX(CATALOGO!$N$9:$N$168,MATCH($A37,CATALOGO!$A$9:$A$168,0)),INDEX(CATALOGO!$O$9:$O$168,MATCH($A37,CATALOGO!$A$9:$A$168,0)))))),"Verificare ID e catalogo")</f>
        <v>Eseguire la verifica senza dedurre condizioni personali. Esaminare: Valutazione tecnica; istruzioni del fabbricante; prove di adattamento; decisioni documentate. Poi registrare esito, evidenza, data e verificatore.</v>
      </c>
      <c r="L37" s="66" t="str">
        <f>IF(COUNTIF(CATALOGO!$A$9:$A$168,A37)&lt;&gt;1,"ID NON TROVATO",IF(COUNTIF($A$9:$A$168,A37)&lt;&gt;1,"ID DUPLICATO",IF(OR(F37="",F37="Da verificare"),"DA VERIFICARE",IF(COUNTIF(PARAMETRI!$A$7:$A$11,F37)&lt;&gt;1,"ESITO NON VALIDO",IF(LEN(TRIM(G37))=0,IF(F37="Non applicabile","MOTIVARE N.A.","INSERIRE EVIDENZA"),IF(NOT(ISNUMBER(H37)),"DATA MANCANTE / NON VALIDA",IF(OR(H37&lt;1,H37&gt;AZIENDA!$E$20),"DATA DA CORREGGERE",IF(LEN(TRIM(I37))=0,"VERIFICATORE MANCANTE","OK"))))))))</f>
        <v>DA VERIFICARE</v>
      </c>
      <c r="M37" s="67" t="str">
        <f>IF(N37&lt;&gt;"Completa","",IF(F37="Sì",PARAMETRI!$B$7,IF(F37="Parziale",PARAMETRI!$B$8,IF(F37="No",PARAMETRI!$B$9,""))))</f>
        <v/>
      </c>
      <c r="N37" s="66" t="str">
        <f t="shared" si="0"/>
        <v>Da completare</v>
      </c>
      <c r="O37" s="68" t="str">
        <f t="shared" si="1"/>
        <v>Verifica</v>
      </c>
    </row>
    <row r="38" spans="1:15" ht="103.95" customHeight="1">
      <c r="A38" s="69" t="s">
        <v>181</v>
      </c>
      <c r="B38" s="70" t="str">
        <f>IFERROR(INDEX(CATALOGO!$B$9:$B$168,MATCH($A38,CATALOGO!$A$9:$A$168,0)),"ID NON TROVATO")</f>
        <v>04 | Indumenti e DPI</v>
      </c>
      <c r="C38" s="71" t="str">
        <f>IFERROR(INDEX(CATALOGO!$C$9:$C$168,MATCH($A38,CATALOGO!$A$9:$A$168,0)),"ID NON TROVATO")</f>
        <v>5.5.2.2 f)</v>
      </c>
      <c r="D38" s="70" t="str">
        <f>IFERROR(INDEX(CATALOGO!$E$9:$E$168,MATCH($A38,CATALOGO!$A$9:$A$168,0)),"ID NON TROVATO")</f>
        <v>È valutata la possibilità di limitare il tempo di uso di indumenti protettivi mediante organizzazione e pause in zone sicure?</v>
      </c>
      <c r="E38" s="70" t="str">
        <f>IFERROR(INDEX(CATALOGO!$F$9:$F$168,MATCH($A38,CATALOGO!$A$9:$A$168,0)),"ID NON TROVATO")</f>
        <v>Analisi della mansione; tempi di esposizione; aree sicure; piano di avvicendamento.</v>
      </c>
      <c r="F38" s="64" t="s">
        <v>152</v>
      </c>
      <c r="G38" s="64"/>
      <c r="H38" s="65"/>
      <c r="I38" s="64"/>
      <c r="J38" s="64"/>
      <c r="K38" s="66" t="str">
        <f>IFERROR(IF(F38="Sì",INDEX(CATALOGO!$K$9:$K$168,MATCH($A38,CATALOGO!$A$9:$A$168,0)),IF(F38="Parziale",INDEX(CATALOGO!$L$9:$L$168,MATCH($A38,CATALOGO!$A$9:$A$168,0)),IF(F38="No",INDEX(CATALOGO!$M$9:$M$168,MATCH($A38,CATALOGO!$A$9:$A$168,0)),IF(F38="Non applicabile",INDEX(CATALOGO!$N$9:$N$168,MATCH($A38,CATALOGO!$A$9:$A$168,0)),INDEX(CATALOGO!$O$9:$O$168,MATCH($A38,CATALOGO!$A$9:$A$168,0)))))),"Verificare ID e catalogo")</f>
        <v>Eseguire la verifica senza dedurre condizioni personali. Esaminare: Analisi della mansione; tempi di esposizione; aree sicure; piano di avvicendamento. Poi registrare esito, evidenza, data e verificatore.</v>
      </c>
      <c r="L38" s="66" t="str">
        <f>IF(COUNTIF(CATALOGO!$A$9:$A$168,A38)&lt;&gt;1,"ID NON TROVATO",IF(COUNTIF($A$9:$A$168,A38)&lt;&gt;1,"ID DUPLICATO",IF(OR(F38="",F38="Da verificare"),"DA VERIFICARE",IF(COUNTIF(PARAMETRI!$A$7:$A$11,F38)&lt;&gt;1,"ESITO NON VALIDO",IF(LEN(TRIM(G38))=0,IF(F38="Non applicabile","MOTIVARE N.A.","INSERIRE EVIDENZA"),IF(NOT(ISNUMBER(H38)),"DATA MANCANTE / NON VALIDA",IF(OR(H38&lt;1,H38&gt;AZIENDA!$E$20),"DATA DA CORREGGERE",IF(LEN(TRIM(I38))=0,"VERIFICATORE MANCANTE","OK"))))))))</f>
        <v>DA VERIFICARE</v>
      </c>
      <c r="M38" s="67" t="str">
        <f>IF(N38&lt;&gt;"Completa","",IF(F38="Sì",PARAMETRI!$B$7,IF(F38="Parziale",PARAMETRI!$B$8,IF(F38="No",PARAMETRI!$B$9,""))))</f>
        <v/>
      </c>
      <c r="N38" s="66" t="str">
        <f t="shared" si="0"/>
        <v>Da completare</v>
      </c>
      <c r="O38" s="68" t="str">
        <f t="shared" si="1"/>
        <v>Verifica</v>
      </c>
    </row>
    <row r="39" spans="1:15" ht="103.95" customHeight="1">
      <c r="A39" s="61" t="s">
        <v>182</v>
      </c>
      <c r="B39" s="62" t="str">
        <f>IFERROR(INDEX(CATALOGO!$B$9:$B$168,MATCH($A39,CATALOGO!$A$9:$A$168,0)),"ID NON TROVATO")</f>
        <v>05 | Politiche e procedure</v>
      </c>
      <c r="C39" s="63" t="str">
        <f>IFERROR(INDEX(CATALOGO!$C$9:$C$168,MATCH($A39,CATALOGO!$A$9:$A$168,0)),"ID NON TROVATO")</f>
        <v>5.3.2.1 a)</v>
      </c>
      <c r="D39" s="62" t="str">
        <f>IFERROR(INDEX(CATALOGO!$E$9:$E$168,MATCH($A39,CATALOGO!$A$9:$A$168,0)),"ID NON TROVATO")</f>
        <v>Le politiche sono sviluppate consultando persone di diversi ruoli e rappresentanze, con tutela della riservatezza?</v>
      </c>
      <c r="E39" s="62" t="str">
        <f>IFERROR(INDEX(CATALOGO!$F$9:$F$168,MATCH($A39,CATALOGO!$A$9:$A$168,0)),"ID NON TROVATO")</f>
        <v>Bozze commentate; verbali; canali di partecipazione riservati.</v>
      </c>
      <c r="F39" s="64" t="s">
        <v>152</v>
      </c>
      <c r="G39" s="64"/>
      <c r="H39" s="65"/>
      <c r="I39" s="64"/>
      <c r="J39" s="64"/>
      <c r="K39" s="66" t="str">
        <f>IFERROR(IF(F39="Sì",INDEX(CATALOGO!$K$9:$K$168,MATCH($A39,CATALOGO!$A$9:$A$168,0)),IF(F39="Parziale",INDEX(CATALOGO!$L$9:$L$168,MATCH($A39,CATALOGO!$A$9:$A$168,0)),IF(F39="No",INDEX(CATALOGO!$M$9:$M$168,MATCH($A39,CATALOGO!$A$9:$A$168,0)),IF(F39="Non applicabile",INDEX(CATALOGO!$N$9:$N$168,MATCH($A39,CATALOGO!$A$9:$A$168,0)),INDEX(CATALOGO!$O$9:$O$168,MATCH($A39,CATALOGO!$A$9:$A$168,0)))))),"Verificare ID e catalogo")</f>
        <v>Eseguire la verifica senza dedurre condizioni personali. Esaminare: Bozze commentate; verbali; canali di partecipazione riservati. Poi registrare esito, evidenza, data e verificatore.</v>
      </c>
      <c r="L39" s="66" t="str">
        <f>IF(COUNTIF(CATALOGO!$A$9:$A$168,A39)&lt;&gt;1,"ID NON TROVATO",IF(COUNTIF($A$9:$A$168,A39)&lt;&gt;1,"ID DUPLICATO",IF(OR(F39="",F39="Da verificare"),"DA VERIFICARE",IF(COUNTIF(PARAMETRI!$A$7:$A$11,F39)&lt;&gt;1,"ESITO NON VALIDO",IF(LEN(TRIM(G39))=0,IF(F39="Non applicabile","MOTIVARE N.A.","INSERIRE EVIDENZA"),IF(NOT(ISNUMBER(H39)),"DATA MANCANTE / NON VALIDA",IF(OR(H39&lt;1,H39&gt;AZIENDA!$E$20),"DATA DA CORREGGERE",IF(LEN(TRIM(I39))=0,"VERIFICATORE MANCANTE","OK"))))))))</f>
        <v>DA VERIFICARE</v>
      </c>
      <c r="M39" s="67" t="str">
        <f>IF(N39&lt;&gt;"Completa","",IF(F39="Sì",PARAMETRI!$B$7,IF(F39="Parziale",PARAMETRI!$B$8,IF(F39="No",PARAMETRI!$B$9,""))))</f>
        <v/>
      </c>
      <c r="N39" s="66" t="str">
        <f t="shared" si="0"/>
        <v>Da completare</v>
      </c>
      <c r="O39" s="68" t="str">
        <f t="shared" si="1"/>
        <v>Verifica</v>
      </c>
    </row>
    <row r="40" spans="1:15" ht="103.95" customHeight="1">
      <c r="A40" s="69" t="s">
        <v>183</v>
      </c>
      <c r="B40" s="70" t="str">
        <f>IFERROR(INDEX(CATALOGO!$B$9:$B$168,MATCH($A40,CATALOGO!$A$9:$A$168,0)),"ID NON TROVATO")</f>
        <v>05 | Politiche e procedure</v>
      </c>
      <c r="C40" s="71" t="str">
        <f>IFERROR(INDEX(CATALOGO!$C$9:$C$168,MATCH($A40,CATALOGO!$A$9:$A$168,0)),"ID NON TROVATO")</f>
        <v>5.3.2.1 b); 5.3.1</v>
      </c>
      <c r="D40" s="70" t="str">
        <f>IFERROR(INDEX(CATALOGO!$E$9:$E$168,MATCH($A40,CATALOGO!$A$9:$A$168,0)),"ID NON TROVATO")</f>
        <v>Le politiche su inclusione, performance, assenze e flessibilità sono coerenti con il supporto mestruale e menopausale?</v>
      </c>
      <c r="E40" s="70" t="str">
        <f>IFERROR(INDEX(CATALOGO!$F$9:$F$168,MATCH($A40,CATALOGO!$A$9:$A$168,0)),"ID NON TROVATO")</f>
        <v>Matrice documenti; rinvii incrociati; confronto tra procedure vigenti.</v>
      </c>
      <c r="F40" s="64" t="s">
        <v>152</v>
      </c>
      <c r="G40" s="64"/>
      <c r="H40" s="65"/>
      <c r="I40" s="64"/>
      <c r="J40" s="64"/>
      <c r="K40" s="66" t="str">
        <f>IFERROR(IF(F40="Sì",INDEX(CATALOGO!$K$9:$K$168,MATCH($A40,CATALOGO!$A$9:$A$168,0)),IF(F40="Parziale",INDEX(CATALOGO!$L$9:$L$168,MATCH($A40,CATALOGO!$A$9:$A$168,0)),IF(F40="No",INDEX(CATALOGO!$M$9:$M$168,MATCH($A40,CATALOGO!$A$9:$A$168,0)),IF(F40="Non applicabile",INDEX(CATALOGO!$N$9:$N$168,MATCH($A40,CATALOGO!$A$9:$A$168,0)),INDEX(CATALOGO!$O$9:$O$168,MATCH($A40,CATALOGO!$A$9:$A$168,0)))))),"Verificare ID e catalogo")</f>
        <v>Eseguire la verifica senza dedurre condizioni personali. Esaminare: Matrice documenti; rinvii incrociati; confronto tra procedure vigenti. Poi registrare esito, evidenza, data e verificatore.</v>
      </c>
      <c r="L40" s="66" t="str">
        <f>IF(COUNTIF(CATALOGO!$A$9:$A$168,A40)&lt;&gt;1,"ID NON TROVATO",IF(COUNTIF($A$9:$A$168,A40)&lt;&gt;1,"ID DUPLICATO",IF(OR(F40="",F40="Da verificare"),"DA VERIFICARE",IF(COUNTIF(PARAMETRI!$A$7:$A$11,F40)&lt;&gt;1,"ESITO NON VALIDO",IF(LEN(TRIM(G40))=0,IF(F40="Non applicabile","MOTIVARE N.A.","INSERIRE EVIDENZA"),IF(NOT(ISNUMBER(H40)),"DATA MANCANTE / NON VALIDA",IF(OR(H40&lt;1,H40&gt;AZIENDA!$E$20),"DATA DA CORREGGERE",IF(LEN(TRIM(I40))=0,"VERIFICATORE MANCANTE","OK"))))))))</f>
        <v>DA VERIFICARE</v>
      </c>
      <c r="M40" s="67" t="str">
        <f>IF(N40&lt;&gt;"Completa","",IF(F40="Sì",PARAMETRI!$B$7,IF(F40="Parziale",PARAMETRI!$B$8,IF(F40="No",PARAMETRI!$B$9,""))))</f>
        <v/>
      </c>
      <c r="N40" s="66" t="str">
        <f t="shared" si="0"/>
        <v>Da completare</v>
      </c>
      <c r="O40" s="68" t="str">
        <f t="shared" si="1"/>
        <v>Verifica</v>
      </c>
    </row>
    <row r="41" spans="1:15" ht="103.95" customHeight="1">
      <c r="A41" s="61" t="s">
        <v>184</v>
      </c>
      <c r="B41" s="62" t="str">
        <f>IFERROR(INDEX(CATALOGO!$B$9:$B$168,MATCH($A41,CATALOGO!$A$9:$A$168,0)),"ID NON TROVATO")</f>
        <v>05 | Politiche e procedure</v>
      </c>
      <c r="C41" s="63" t="str">
        <f>IFERROR(INDEX(CATALOGO!$C$9:$C$168,MATCH($A41,CATALOGO!$A$9:$A$168,0)),"ID NON TROVATO")</f>
        <v>5.3.2.1 c)</v>
      </c>
      <c r="D41" s="62" t="str">
        <f>IFERROR(INDEX(CATALOGO!$E$9:$E$168,MATCH($A41,CATALOGO!$A$9:$A$168,0)),"ID NON TROVATO")</f>
        <v>La registrazione delle assenze consente una scelta riservata evitando stigma e penalizzazioni ingiuste?</v>
      </c>
      <c r="E41" s="62" t="str">
        <f>IFERROR(INDEX(CATALOGO!$F$9:$F$168,MATCH($A41,CATALOGO!$A$9:$A$168,0)),"ID NON TROVATO")</f>
        <v>Moduli; categorie di assenza; istruzioni; modalità di accesso ai dati.</v>
      </c>
      <c r="F41" s="64" t="s">
        <v>152</v>
      </c>
      <c r="G41" s="64"/>
      <c r="H41" s="65"/>
      <c r="I41" s="64"/>
      <c r="J41" s="64"/>
      <c r="K41" s="66" t="str">
        <f>IFERROR(IF(F41="Sì",INDEX(CATALOGO!$K$9:$K$168,MATCH($A41,CATALOGO!$A$9:$A$168,0)),IF(F41="Parziale",INDEX(CATALOGO!$L$9:$L$168,MATCH($A41,CATALOGO!$A$9:$A$168,0)),IF(F41="No",INDEX(CATALOGO!$M$9:$M$168,MATCH($A41,CATALOGO!$A$9:$A$168,0)),IF(F41="Non applicabile",INDEX(CATALOGO!$N$9:$N$168,MATCH($A41,CATALOGO!$A$9:$A$168,0)),INDEX(CATALOGO!$O$9:$O$168,MATCH($A41,CATALOGO!$A$9:$A$168,0)))))),"Verificare ID e catalogo")</f>
        <v>Eseguire la verifica senza dedurre condizioni personali. Esaminare: Moduli; categorie di assenza; istruzioni; modalità di accesso ai dati. Poi registrare esito, evidenza, data e verificatore.</v>
      </c>
      <c r="L41" s="66" t="str">
        <f>IF(COUNTIF(CATALOGO!$A$9:$A$168,A41)&lt;&gt;1,"ID NON TROVATO",IF(COUNTIF($A$9:$A$168,A41)&lt;&gt;1,"ID DUPLICATO",IF(OR(F41="",F41="Da verificare"),"DA VERIFICARE",IF(COUNTIF(PARAMETRI!$A$7:$A$11,F41)&lt;&gt;1,"ESITO NON VALIDO",IF(LEN(TRIM(G41))=0,IF(F41="Non applicabile","MOTIVARE N.A.","INSERIRE EVIDENZA"),IF(NOT(ISNUMBER(H41)),"DATA MANCANTE / NON VALIDA",IF(OR(H41&lt;1,H41&gt;AZIENDA!$E$20),"DATA DA CORREGGERE",IF(LEN(TRIM(I41))=0,"VERIFICATORE MANCANTE","OK"))))))))</f>
        <v>DA VERIFICARE</v>
      </c>
      <c r="M41" s="67" t="str">
        <f>IF(N41&lt;&gt;"Completa","",IF(F41="Sì",PARAMETRI!$B$7,IF(F41="Parziale",PARAMETRI!$B$8,IF(F41="No",PARAMETRI!$B$9,""))))</f>
        <v/>
      </c>
      <c r="N41" s="66" t="str">
        <f t="shared" ref="N41:N72" si="2">IF(L41="OK","Completa","Da completare")</f>
        <v>Da completare</v>
      </c>
      <c r="O41" s="68" t="str">
        <f t="shared" ref="O41:O72" si="3">IF(OR(F41="No",F41="Parziale"),"Miglioramento",IF(L41&lt;&gt;"OK","Verifica",IF(F41="Non applicabile","Non applicabile","Mantenimento")))</f>
        <v>Verifica</v>
      </c>
    </row>
    <row r="42" spans="1:15" ht="103.95" customHeight="1">
      <c r="A42" s="69" t="s">
        <v>185</v>
      </c>
      <c r="B42" s="70" t="str">
        <f>IFERROR(INDEX(CATALOGO!$B$9:$B$168,MATCH($A42,CATALOGO!$A$9:$A$168,0)),"ID NON TROVATO")</f>
        <v>05 | Politiche e procedure</v>
      </c>
      <c r="C42" s="71" t="str">
        <f>IFERROR(INDEX(CATALOGO!$C$9:$C$168,MATCH($A42,CATALOGO!$A$9:$A$168,0)),"ID NON TROVATO")</f>
        <v>5.3.2.1 d)</v>
      </c>
      <c r="D42" s="70" t="str">
        <f>IFERROR(INDEX(CATALOGO!$E$9:$E$168,MATCH($A42,CATALOGO!$A$9:$A$168,0)),"ID NON TROVATO")</f>
        <v>Sono identificate e valutate le disposizioni nazionali o regionali applicabili al contesto aziendale?</v>
      </c>
      <c r="E42" s="70" t="str">
        <f>IFERROR(INDEX(CATALOGO!$F$9:$F$168,MATCH($A42,CATALOGO!$A$9:$A$168,0)),"ID NON TROVATO")</f>
        <v>Registro delle disposizioni applicabili; verifica specialistica; aggiornamenti delle procedure.</v>
      </c>
      <c r="F42" s="64" t="s">
        <v>152</v>
      </c>
      <c r="G42" s="64"/>
      <c r="H42" s="65"/>
      <c r="I42" s="64"/>
      <c r="J42" s="64"/>
      <c r="K42" s="66" t="str">
        <f>IFERROR(IF(F42="Sì",INDEX(CATALOGO!$K$9:$K$168,MATCH($A42,CATALOGO!$A$9:$A$168,0)),IF(F42="Parziale",INDEX(CATALOGO!$L$9:$L$168,MATCH($A42,CATALOGO!$A$9:$A$168,0)),IF(F42="No",INDEX(CATALOGO!$M$9:$M$168,MATCH($A42,CATALOGO!$A$9:$A$168,0)),IF(F42="Non applicabile",INDEX(CATALOGO!$N$9:$N$168,MATCH($A42,CATALOGO!$A$9:$A$168,0)),INDEX(CATALOGO!$O$9:$O$168,MATCH($A42,CATALOGO!$A$9:$A$168,0)))))),"Verificare ID e catalogo")</f>
        <v>Eseguire la verifica senza dedurre condizioni personali. Esaminare: Registro delle disposizioni applicabili; verifica specialistica; aggiornamenti delle procedure. Poi registrare esito, evidenza, data e verificatore.</v>
      </c>
      <c r="L42" s="66" t="str">
        <f>IF(COUNTIF(CATALOGO!$A$9:$A$168,A42)&lt;&gt;1,"ID NON TROVATO",IF(COUNTIF($A$9:$A$168,A42)&lt;&gt;1,"ID DUPLICATO",IF(OR(F42="",F42="Da verificare"),"DA VERIFICARE",IF(COUNTIF(PARAMETRI!$A$7:$A$11,F42)&lt;&gt;1,"ESITO NON VALIDO",IF(LEN(TRIM(G42))=0,IF(F42="Non applicabile","MOTIVARE N.A.","INSERIRE EVIDENZA"),IF(NOT(ISNUMBER(H42)),"DATA MANCANTE / NON VALIDA",IF(OR(H42&lt;1,H42&gt;AZIENDA!$E$20),"DATA DA CORREGGERE",IF(LEN(TRIM(I42))=0,"VERIFICATORE MANCANTE","OK"))))))))</f>
        <v>DA VERIFICARE</v>
      </c>
      <c r="M42" s="67" t="str">
        <f>IF(N42&lt;&gt;"Completa","",IF(F42="Sì",PARAMETRI!$B$7,IF(F42="Parziale",PARAMETRI!$B$8,IF(F42="No",PARAMETRI!$B$9,""))))</f>
        <v/>
      </c>
      <c r="N42" s="66" t="str">
        <f t="shared" si="2"/>
        <v>Da completare</v>
      </c>
      <c r="O42" s="68" t="str">
        <f t="shared" si="3"/>
        <v>Verifica</v>
      </c>
    </row>
    <row r="43" spans="1:15" ht="103.95" customHeight="1">
      <c r="A43" s="61" t="s">
        <v>186</v>
      </c>
      <c r="B43" s="62" t="str">
        <f>IFERROR(INDEX(CATALOGO!$B$9:$B$168,MATCH($A43,CATALOGO!$A$9:$A$168,0)),"ID NON TROVATO")</f>
        <v>05 | Politiche e procedure</v>
      </c>
      <c r="C43" s="63" t="str">
        <f>IFERROR(INDEX(CATALOGO!$C$9:$C$168,MATCH($A43,CATALOGO!$A$9:$A$168,0)),"ID NON TROVATO")</f>
        <v>5.3.2.1 e)</v>
      </c>
      <c r="D43" s="62" t="str">
        <f>IFERROR(INDEX(CATALOGO!$E$9:$E$168,MATCH($A43,CATALOGO!$A$9:$A$168,0)),"ID NON TROVATO")</f>
        <v>La valutazione dei rischi considera mestruazioni e menopausa tra i fattori della persona che possono interagire con il lavoro?</v>
      </c>
      <c r="E43" s="62" t="str">
        <f>IFERROR(INDEX(CATALOGO!$F$9:$F$168,MATCH($A43,CATALOGO!$A$9:$A$168,0)),"ID NON TROVATO")</f>
        <v>Metodo di valutazione; analisi per mansione; misure preventive e riesami.</v>
      </c>
      <c r="F43" s="64" t="s">
        <v>152</v>
      </c>
      <c r="G43" s="64"/>
      <c r="H43" s="65"/>
      <c r="I43" s="64"/>
      <c r="J43" s="64"/>
      <c r="K43" s="66" t="str">
        <f>IFERROR(IF(F43="Sì",INDEX(CATALOGO!$K$9:$K$168,MATCH($A43,CATALOGO!$A$9:$A$168,0)),IF(F43="Parziale",INDEX(CATALOGO!$L$9:$L$168,MATCH($A43,CATALOGO!$A$9:$A$168,0)),IF(F43="No",INDEX(CATALOGO!$M$9:$M$168,MATCH($A43,CATALOGO!$A$9:$A$168,0)),IF(F43="Non applicabile",INDEX(CATALOGO!$N$9:$N$168,MATCH($A43,CATALOGO!$A$9:$A$168,0)),INDEX(CATALOGO!$O$9:$O$168,MATCH($A43,CATALOGO!$A$9:$A$168,0)))))),"Verificare ID e catalogo")</f>
        <v>Eseguire la verifica senza dedurre condizioni personali. Esaminare: Metodo di valutazione; analisi per mansione; misure preventive e riesami. Poi registrare esito, evidenza, data e verificatore.</v>
      </c>
      <c r="L43" s="66" t="str">
        <f>IF(COUNTIF(CATALOGO!$A$9:$A$168,A43)&lt;&gt;1,"ID NON TROVATO",IF(COUNTIF($A$9:$A$168,A43)&lt;&gt;1,"ID DUPLICATO",IF(OR(F43="",F43="Da verificare"),"DA VERIFICARE",IF(COUNTIF(PARAMETRI!$A$7:$A$11,F43)&lt;&gt;1,"ESITO NON VALIDO",IF(LEN(TRIM(G43))=0,IF(F43="Non applicabile","MOTIVARE N.A.","INSERIRE EVIDENZA"),IF(NOT(ISNUMBER(H43)),"DATA MANCANTE / NON VALIDA",IF(OR(H43&lt;1,H43&gt;AZIENDA!$E$20),"DATA DA CORREGGERE",IF(LEN(TRIM(I43))=0,"VERIFICATORE MANCANTE","OK"))))))))</f>
        <v>DA VERIFICARE</v>
      </c>
      <c r="M43" s="67" t="str">
        <f>IF(N43&lt;&gt;"Completa","",IF(F43="Sì",PARAMETRI!$B$7,IF(F43="Parziale",PARAMETRI!$B$8,IF(F43="No",PARAMETRI!$B$9,""))))</f>
        <v/>
      </c>
      <c r="N43" s="66" t="str">
        <f t="shared" si="2"/>
        <v>Da completare</v>
      </c>
      <c r="O43" s="68" t="str">
        <f t="shared" si="3"/>
        <v>Verifica</v>
      </c>
    </row>
    <row r="44" spans="1:15" ht="103.95" customHeight="1">
      <c r="A44" s="69" t="s">
        <v>187</v>
      </c>
      <c r="B44" s="70" t="str">
        <f>IFERROR(INDEX(CATALOGO!$B$9:$B$168,MATCH($A44,CATALOGO!$A$9:$A$168,0)),"ID NON TROVATO")</f>
        <v>05 | Politiche e procedure</v>
      </c>
      <c r="C44" s="71" t="str">
        <f>IFERROR(INDEX(CATALOGO!$C$9:$C$168,MATCH($A44,CATALOGO!$A$9:$A$168,0)),"ID NON TROVATO")</f>
        <v>5.3.2.2 a)</v>
      </c>
      <c r="D44" s="70" t="str">
        <f>IFERROR(INDEX(CATALOGO!$E$9:$E$168,MATCH($A44,CATALOGO!$A$9:$A$168,0)),"ID NON TROVATO")</f>
        <v>Le politiche sono comunicate a tutti tramite canali accessibili e inclusivi?</v>
      </c>
      <c r="E44" s="70" t="str">
        <f>IFERROR(INDEX(CATALOGO!$F$9:$F$168,MATCH($A44,CATALOGO!$A$9:$A$168,0)),"ID NON TROVATO")</f>
        <v>Piano di comunicazione; intranet; materiali per turnisti e personale fuori sede.</v>
      </c>
      <c r="F44" s="64" t="s">
        <v>152</v>
      </c>
      <c r="G44" s="64"/>
      <c r="H44" s="65"/>
      <c r="I44" s="64"/>
      <c r="J44" s="64"/>
      <c r="K44" s="66" t="str">
        <f>IFERROR(IF(F44="Sì",INDEX(CATALOGO!$K$9:$K$168,MATCH($A44,CATALOGO!$A$9:$A$168,0)),IF(F44="Parziale",INDEX(CATALOGO!$L$9:$L$168,MATCH($A44,CATALOGO!$A$9:$A$168,0)),IF(F44="No",INDEX(CATALOGO!$M$9:$M$168,MATCH($A44,CATALOGO!$A$9:$A$168,0)),IF(F44="Non applicabile",INDEX(CATALOGO!$N$9:$N$168,MATCH($A44,CATALOGO!$A$9:$A$168,0)),INDEX(CATALOGO!$O$9:$O$168,MATCH($A44,CATALOGO!$A$9:$A$168,0)))))),"Verificare ID e catalogo")</f>
        <v>Eseguire la verifica senza dedurre condizioni personali. Esaminare: Piano di comunicazione; intranet; materiali per turnisti e personale fuori sede. Poi registrare esito, evidenza, data e verificatore.</v>
      </c>
      <c r="L44" s="66" t="str">
        <f>IF(COUNTIF(CATALOGO!$A$9:$A$168,A44)&lt;&gt;1,"ID NON TROVATO",IF(COUNTIF($A$9:$A$168,A44)&lt;&gt;1,"ID DUPLICATO",IF(OR(F44="",F44="Da verificare"),"DA VERIFICARE",IF(COUNTIF(PARAMETRI!$A$7:$A$11,F44)&lt;&gt;1,"ESITO NON VALIDO",IF(LEN(TRIM(G44))=0,IF(F44="Non applicabile","MOTIVARE N.A.","INSERIRE EVIDENZA"),IF(NOT(ISNUMBER(H44)),"DATA MANCANTE / NON VALIDA",IF(OR(H44&lt;1,H44&gt;AZIENDA!$E$20),"DATA DA CORREGGERE",IF(LEN(TRIM(I44))=0,"VERIFICATORE MANCANTE","OK"))))))))</f>
        <v>DA VERIFICARE</v>
      </c>
      <c r="M44" s="67" t="str">
        <f>IF(N44&lt;&gt;"Completa","",IF(F44="Sì",PARAMETRI!$B$7,IF(F44="Parziale",PARAMETRI!$B$8,IF(F44="No",PARAMETRI!$B$9,""))))</f>
        <v/>
      </c>
      <c r="N44" s="66" t="str">
        <f t="shared" si="2"/>
        <v>Da completare</v>
      </c>
      <c r="O44" s="68" t="str">
        <f t="shared" si="3"/>
        <v>Verifica</v>
      </c>
    </row>
    <row r="45" spans="1:15" ht="103.95" customHeight="1">
      <c r="A45" s="61" t="s">
        <v>188</v>
      </c>
      <c r="B45" s="62" t="str">
        <f>IFERROR(INDEX(CATALOGO!$B$9:$B$168,MATCH($A45,CATALOGO!$A$9:$A$168,0)),"ID NON TROVATO")</f>
        <v>05 | Politiche e procedure</v>
      </c>
      <c r="C45" s="63" t="str">
        <f>IFERROR(INDEX(CATALOGO!$C$9:$C$168,MATCH($A45,CATALOGO!$A$9:$A$168,0)),"ID NON TROVATO")</f>
        <v>5.3.2.2 b)</v>
      </c>
      <c r="D45" s="62" t="str">
        <f>IFERROR(INDEX(CATALOGO!$E$9:$E$168,MATCH($A45,CATALOGO!$A$9:$A$168,0)),"ID NON TROVATO")</f>
        <v>Esistono procedure che rendono concretamente applicabili le politiche e gli adattamenti?</v>
      </c>
      <c r="E45" s="62" t="str">
        <f>IFERROR(INDEX(CATALOGO!$F$9:$F$168,MATCH($A45,CATALOGO!$A$9:$A$168,0)),"ID NON TROVATO")</f>
        <v>Flusso di richiesta, decisione, attuazione e verifica; moduli; istruzioni.</v>
      </c>
      <c r="F45" s="64" t="s">
        <v>152</v>
      </c>
      <c r="G45" s="64"/>
      <c r="H45" s="65"/>
      <c r="I45" s="64"/>
      <c r="J45" s="64"/>
      <c r="K45" s="66" t="str">
        <f>IFERROR(IF(F45="Sì",INDEX(CATALOGO!$K$9:$K$168,MATCH($A45,CATALOGO!$A$9:$A$168,0)),IF(F45="Parziale",INDEX(CATALOGO!$L$9:$L$168,MATCH($A45,CATALOGO!$A$9:$A$168,0)),IF(F45="No",INDEX(CATALOGO!$M$9:$M$168,MATCH($A45,CATALOGO!$A$9:$A$168,0)),IF(F45="Non applicabile",INDEX(CATALOGO!$N$9:$N$168,MATCH($A45,CATALOGO!$A$9:$A$168,0)),INDEX(CATALOGO!$O$9:$O$168,MATCH($A45,CATALOGO!$A$9:$A$168,0)))))),"Verificare ID e catalogo")</f>
        <v>Eseguire la verifica senza dedurre condizioni personali. Esaminare: Flusso di richiesta, decisione, attuazione e verifica; moduli; istruzioni. Poi registrare esito, evidenza, data e verificatore.</v>
      </c>
      <c r="L45" s="66" t="str">
        <f>IF(COUNTIF(CATALOGO!$A$9:$A$168,A45)&lt;&gt;1,"ID NON TROVATO",IF(COUNTIF($A$9:$A$168,A45)&lt;&gt;1,"ID DUPLICATO",IF(OR(F45="",F45="Da verificare"),"DA VERIFICARE",IF(COUNTIF(PARAMETRI!$A$7:$A$11,F45)&lt;&gt;1,"ESITO NON VALIDO",IF(LEN(TRIM(G45))=0,IF(F45="Non applicabile","MOTIVARE N.A.","INSERIRE EVIDENZA"),IF(NOT(ISNUMBER(H45)),"DATA MANCANTE / NON VALIDA",IF(OR(H45&lt;1,H45&gt;AZIENDA!$E$20),"DATA DA CORREGGERE",IF(LEN(TRIM(I45))=0,"VERIFICATORE MANCANTE","OK"))))))))</f>
        <v>DA VERIFICARE</v>
      </c>
      <c r="M45" s="67" t="str">
        <f>IF(N45&lt;&gt;"Completa","",IF(F45="Sì",PARAMETRI!$B$7,IF(F45="Parziale",PARAMETRI!$B$8,IF(F45="No",PARAMETRI!$B$9,""))))</f>
        <v/>
      </c>
      <c r="N45" s="66" t="str">
        <f t="shared" si="2"/>
        <v>Da completare</v>
      </c>
      <c r="O45" s="68" t="str">
        <f t="shared" si="3"/>
        <v>Verifica</v>
      </c>
    </row>
    <row r="46" spans="1:15" ht="103.95" customHeight="1">
      <c r="A46" s="69" t="s">
        <v>189</v>
      </c>
      <c r="B46" s="70" t="str">
        <f>IFERROR(INDEX(CATALOGO!$B$9:$B$168,MATCH($A46,CATALOGO!$A$9:$A$168,0)),"ID NON TROVATO")</f>
        <v>05 | Politiche e procedure</v>
      </c>
      <c r="C46" s="71" t="str">
        <f>IFERROR(INDEX(CATALOGO!$C$9:$C$168,MATCH($A46,CATALOGO!$A$9:$A$168,0)),"ID NON TROVATO")</f>
        <v>5.3.2.2 c)</v>
      </c>
      <c r="D46" s="70" t="str">
        <f>IFERROR(INDEX(CATALOGO!$E$9:$E$168,MATCH($A46,CATALOGO!$A$9:$A$168,0)),"ID NON TROVATO")</f>
        <v>È previsto un percorso di consapevolezza dei manager sui supporti e sulle responsabilità pertinenti?</v>
      </c>
      <c r="E46" s="70" t="str">
        <f>IFERROR(INDEX(CATALOGO!$F$9:$F$168,MATCH($A46,CATALOGO!$A$9:$A$168,0)),"ID NON TROVATO")</f>
        <v>Programma; presenze; materiali; verifica della comprensione.</v>
      </c>
      <c r="F46" s="64" t="s">
        <v>152</v>
      </c>
      <c r="G46" s="64"/>
      <c r="H46" s="65"/>
      <c r="I46" s="64"/>
      <c r="J46" s="64"/>
      <c r="K46" s="66" t="str">
        <f>IFERROR(IF(F46="Sì",INDEX(CATALOGO!$K$9:$K$168,MATCH($A46,CATALOGO!$A$9:$A$168,0)),IF(F46="Parziale",INDEX(CATALOGO!$L$9:$L$168,MATCH($A46,CATALOGO!$A$9:$A$168,0)),IF(F46="No",INDEX(CATALOGO!$M$9:$M$168,MATCH($A46,CATALOGO!$A$9:$A$168,0)),IF(F46="Non applicabile",INDEX(CATALOGO!$N$9:$N$168,MATCH($A46,CATALOGO!$A$9:$A$168,0)),INDEX(CATALOGO!$O$9:$O$168,MATCH($A46,CATALOGO!$A$9:$A$168,0)))))),"Verificare ID e catalogo")</f>
        <v>Eseguire la verifica senza dedurre condizioni personali. Esaminare: Programma; presenze; materiali; verifica della comprensione. Poi registrare esito, evidenza, data e verificatore.</v>
      </c>
      <c r="L46" s="66" t="str">
        <f>IF(COUNTIF(CATALOGO!$A$9:$A$168,A46)&lt;&gt;1,"ID NON TROVATO",IF(COUNTIF($A$9:$A$168,A46)&lt;&gt;1,"ID DUPLICATO",IF(OR(F46="",F46="Da verificare"),"DA VERIFICARE",IF(COUNTIF(PARAMETRI!$A$7:$A$11,F46)&lt;&gt;1,"ESITO NON VALIDO",IF(LEN(TRIM(G46))=0,IF(F46="Non applicabile","MOTIVARE N.A.","INSERIRE EVIDENZA"),IF(NOT(ISNUMBER(H46)),"DATA MANCANTE / NON VALIDA",IF(OR(H46&lt;1,H46&gt;AZIENDA!$E$20),"DATA DA CORREGGERE",IF(LEN(TRIM(I46))=0,"VERIFICATORE MANCANTE","OK"))))))))</f>
        <v>DA VERIFICARE</v>
      </c>
      <c r="M46" s="67" t="str">
        <f>IF(N46&lt;&gt;"Completa","",IF(F46="Sì",PARAMETRI!$B$7,IF(F46="Parziale",PARAMETRI!$B$8,IF(F46="No",PARAMETRI!$B$9,""))))</f>
        <v/>
      </c>
      <c r="N46" s="66" t="str">
        <f t="shared" si="2"/>
        <v>Da completare</v>
      </c>
      <c r="O46" s="68" t="str">
        <f t="shared" si="3"/>
        <v>Verifica</v>
      </c>
    </row>
    <row r="47" spans="1:15" ht="103.95" customHeight="1">
      <c r="A47" s="61" t="s">
        <v>190</v>
      </c>
      <c r="B47" s="62" t="str">
        <f>IFERROR(INDEX(CATALOGO!$B$9:$B$168,MATCH($A47,CATALOGO!$A$9:$A$168,0)),"ID NON TROVATO")</f>
        <v>05 | Politiche e procedure</v>
      </c>
      <c r="C47" s="63" t="str">
        <f>IFERROR(INDEX(CATALOGO!$C$9:$C$168,MATCH($A47,CATALOGO!$A$9:$A$168,0)),"ID NON TROVATO")</f>
        <v>5.3.2.2 d); 3.14</v>
      </c>
      <c r="D47" s="62" t="str">
        <f>IFERROR(INDEX(CATALOGO!$E$9:$E$168,MATCH($A47,CATALOGO!$A$9:$A$168,0)),"ID NON TROVATO")</f>
        <v>È considerato un documento condiviso degli adattamenti concordati, trasferibile tra ruoli o responsabili?</v>
      </c>
      <c r="E47" s="62" t="str">
        <f>IFERROR(INDEX(CATALOGO!$F$9:$F$168,MATCH($A47,CATALOGO!$A$9:$A$168,0)),"ID NON TROVATO")</f>
        <v>Modello di workplace adjustment passport o strumento equivalente; modalità di aggiornamento e accesso.</v>
      </c>
      <c r="F47" s="64" t="s">
        <v>152</v>
      </c>
      <c r="G47" s="64"/>
      <c r="H47" s="65"/>
      <c r="I47" s="64"/>
      <c r="J47" s="64"/>
      <c r="K47" s="66" t="str">
        <f>IFERROR(IF(F47="Sì",INDEX(CATALOGO!$K$9:$K$168,MATCH($A47,CATALOGO!$A$9:$A$168,0)),IF(F47="Parziale",INDEX(CATALOGO!$L$9:$L$168,MATCH($A47,CATALOGO!$A$9:$A$168,0)),IF(F47="No",INDEX(CATALOGO!$M$9:$M$168,MATCH($A47,CATALOGO!$A$9:$A$168,0)),IF(F47="Non applicabile",INDEX(CATALOGO!$N$9:$N$168,MATCH($A47,CATALOGO!$A$9:$A$168,0)),INDEX(CATALOGO!$O$9:$O$168,MATCH($A47,CATALOGO!$A$9:$A$168,0)))))),"Verificare ID e catalogo")</f>
        <v>Eseguire la verifica senza dedurre condizioni personali. Esaminare: Modello di workplace adjustment passport o strumento equivalente; modalità di aggiornamento e accesso. Poi registrare esito, evidenza, data e verificatore.</v>
      </c>
      <c r="L47" s="66" t="str">
        <f>IF(COUNTIF(CATALOGO!$A$9:$A$168,A47)&lt;&gt;1,"ID NON TROVATO",IF(COUNTIF($A$9:$A$168,A47)&lt;&gt;1,"ID DUPLICATO",IF(OR(F47="",F47="Da verificare"),"DA VERIFICARE",IF(COUNTIF(PARAMETRI!$A$7:$A$11,F47)&lt;&gt;1,"ESITO NON VALIDO",IF(LEN(TRIM(G47))=0,IF(F47="Non applicabile","MOTIVARE N.A.","INSERIRE EVIDENZA"),IF(NOT(ISNUMBER(H47)),"DATA MANCANTE / NON VALIDA",IF(OR(H47&lt;1,H47&gt;AZIENDA!$E$20),"DATA DA CORREGGERE",IF(LEN(TRIM(I47))=0,"VERIFICATORE MANCANTE","OK"))))))))</f>
        <v>DA VERIFICARE</v>
      </c>
      <c r="M47" s="67" t="str">
        <f>IF(N47&lt;&gt;"Completa","",IF(F47="Sì",PARAMETRI!$B$7,IF(F47="Parziale",PARAMETRI!$B$8,IF(F47="No",PARAMETRI!$B$9,""))))</f>
        <v/>
      </c>
      <c r="N47" s="66" t="str">
        <f t="shared" si="2"/>
        <v>Da completare</v>
      </c>
      <c r="O47" s="68" t="str">
        <f t="shared" si="3"/>
        <v>Verifica</v>
      </c>
    </row>
    <row r="48" spans="1:15" ht="103.95" customHeight="1">
      <c r="A48" s="69" t="s">
        <v>191</v>
      </c>
      <c r="B48" s="70" t="str">
        <f>IFERROR(INDEX(CATALOGO!$B$9:$B$168,MATCH($A48,CATALOGO!$A$9:$A$168,0)),"ID NON TROVATO")</f>
        <v>05 | Politiche e procedure</v>
      </c>
      <c r="C48" s="71" t="str">
        <f>IFERROR(INDEX(CATALOGO!$C$9:$C$168,MATCH($A48,CATALOGO!$A$9:$A$168,0)),"ID NON TROVATO")</f>
        <v>5.3.2.3 a)</v>
      </c>
      <c r="D48" s="70" t="str">
        <f>IFERROR(INDEX(CATALOGO!$E$9:$E$168,MATCH($A48,CATALOGO!$A$9:$A$168,0)),"ID NON TROVATO")</f>
        <v>Le politiche prevedono colloqui periodici per riesaminare esigenze e misure nel tempo?</v>
      </c>
      <c r="E48" s="70" t="str">
        <f>IFERROR(INDEX(CATALOGO!$F$9:$F$168,MATCH($A48,CATALOGO!$A$9:$A$168,0)),"ID NON TROVATO")</f>
        <v>Regole dei colloqui; periodicità concordate; esiti organizzativi dei riesami.</v>
      </c>
      <c r="F48" s="64" t="s">
        <v>152</v>
      </c>
      <c r="G48" s="64"/>
      <c r="H48" s="65"/>
      <c r="I48" s="64"/>
      <c r="J48" s="64"/>
      <c r="K48" s="66" t="str">
        <f>IFERROR(IF(F48="Sì",INDEX(CATALOGO!$K$9:$K$168,MATCH($A48,CATALOGO!$A$9:$A$168,0)),IF(F48="Parziale",INDEX(CATALOGO!$L$9:$L$168,MATCH($A48,CATALOGO!$A$9:$A$168,0)),IF(F48="No",INDEX(CATALOGO!$M$9:$M$168,MATCH($A48,CATALOGO!$A$9:$A$168,0)),IF(F48="Non applicabile",INDEX(CATALOGO!$N$9:$N$168,MATCH($A48,CATALOGO!$A$9:$A$168,0)),INDEX(CATALOGO!$O$9:$O$168,MATCH($A48,CATALOGO!$A$9:$A$168,0)))))),"Verificare ID e catalogo")</f>
        <v>Eseguire la verifica senza dedurre condizioni personali. Esaminare: Regole dei colloqui; periodicità concordate; esiti organizzativi dei riesami. Poi registrare esito, evidenza, data e verificatore.</v>
      </c>
      <c r="L48" s="66" t="str">
        <f>IF(COUNTIF(CATALOGO!$A$9:$A$168,A48)&lt;&gt;1,"ID NON TROVATO",IF(COUNTIF($A$9:$A$168,A48)&lt;&gt;1,"ID DUPLICATO",IF(OR(F48="",F48="Da verificare"),"DA VERIFICARE",IF(COUNTIF(PARAMETRI!$A$7:$A$11,F48)&lt;&gt;1,"ESITO NON VALIDO",IF(LEN(TRIM(G48))=0,IF(F48="Non applicabile","MOTIVARE N.A.","INSERIRE EVIDENZA"),IF(NOT(ISNUMBER(H48)),"DATA MANCANTE / NON VALIDA",IF(OR(H48&lt;1,H48&gt;AZIENDA!$E$20),"DATA DA CORREGGERE",IF(LEN(TRIM(I48))=0,"VERIFICATORE MANCANTE","OK"))))))))</f>
        <v>DA VERIFICARE</v>
      </c>
      <c r="M48" s="67" t="str">
        <f>IF(N48&lt;&gt;"Completa","",IF(F48="Sì",PARAMETRI!$B$7,IF(F48="Parziale",PARAMETRI!$B$8,IF(F48="No",PARAMETRI!$B$9,""))))</f>
        <v/>
      </c>
      <c r="N48" s="66" t="str">
        <f t="shared" si="2"/>
        <v>Da completare</v>
      </c>
      <c r="O48" s="68" t="str">
        <f t="shared" si="3"/>
        <v>Verifica</v>
      </c>
    </row>
    <row r="49" spans="1:15" ht="103.95" customHeight="1">
      <c r="A49" s="61" t="s">
        <v>192</v>
      </c>
      <c r="B49" s="62" t="str">
        <f>IFERROR(INDEX(CATALOGO!$B$9:$B$168,MATCH($A49,CATALOGO!$A$9:$A$168,0)),"ID NON TROVATO")</f>
        <v>05 | Politiche e procedure</v>
      </c>
      <c r="C49" s="63" t="str">
        <f>IFERROR(INDEX(CATALOGO!$C$9:$C$168,MATCH($A49,CATALOGO!$A$9:$A$168,0)),"ID NON TROVATO")</f>
        <v>5.3.2.3 b)</v>
      </c>
      <c r="D49" s="62" t="str">
        <f>IFERROR(INDEX(CATALOGO!$E$9:$E$168,MATCH($A49,CATALOGO!$A$9:$A$168,0)),"ID NON TROVATO")</f>
        <v>La valutazione considera salute fisica e psicologica e include personale part-time e temporaneo?</v>
      </c>
      <c r="E49" s="62" t="str">
        <f>IFERROR(INDEX(CATALOGO!$F$9:$F$168,MATCH($A49,CATALOGO!$A$9:$A$168,0)),"ID NON TROVATO")</f>
        <v>Perimetro della valutazione; modalità contrattuali; analisi delle attività e delle barriere.</v>
      </c>
      <c r="F49" s="64" t="s">
        <v>152</v>
      </c>
      <c r="G49" s="64"/>
      <c r="H49" s="65"/>
      <c r="I49" s="64"/>
      <c r="J49" s="64"/>
      <c r="K49" s="66" t="str">
        <f>IFERROR(IF(F49="Sì",INDEX(CATALOGO!$K$9:$K$168,MATCH($A49,CATALOGO!$A$9:$A$168,0)),IF(F49="Parziale",INDEX(CATALOGO!$L$9:$L$168,MATCH($A49,CATALOGO!$A$9:$A$168,0)),IF(F49="No",INDEX(CATALOGO!$M$9:$M$168,MATCH($A49,CATALOGO!$A$9:$A$168,0)),IF(F49="Non applicabile",INDEX(CATALOGO!$N$9:$N$168,MATCH($A49,CATALOGO!$A$9:$A$168,0)),INDEX(CATALOGO!$O$9:$O$168,MATCH($A49,CATALOGO!$A$9:$A$168,0)))))),"Verificare ID e catalogo")</f>
        <v>Eseguire la verifica senza dedurre condizioni personali. Esaminare: Perimetro della valutazione; modalità contrattuali; analisi delle attività e delle barriere. Poi registrare esito, evidenza, data e verificatore.</v>
      </c>
      <c r="L49" s="66" t="str">
        <f>IF(COUNTIF(CATALOGO!$A$9:$A$168,A49)&lt;&gt;1,"ID NON TROVATO",IF(COUNTIF($A$9:$A$168,A49)&lt;&gt;1,"ID DUPLICATO",IF(OR(F49="",F49="Da verificare"),"DA VERIFICARE",IF(COUNTIF(PARAMETRI!$A$7:$A$11,F49)&lt;&gt;1,"ESITO NON VALIDO",IF(LEN(TRIM(G49))=0,IF(F49="Non applicabile","MOTIVARE N.A.","INSERIRE EVIDENZA"),IF(NOT(ISNUMBER(H49)),"DATA MANCANTE / NON VALIDA",IF(OR(H49&lt;1,H49&gt;AZIENDA!$E$20),"DATA DA CORREGGERE",IF(LEN(TRIM(I49))=0,"VERIFICATORE MANCANTE","OK"))))))))</f>
        <v>DA VERIFICARE</v>
      </c>
      <c r="M49" s="67" t="str">
        <f>IF(N49&lt;&gt;"Completa","",IF(F49="Sì",PARAMETRI!$B$7,IF(F49="Parziale",PARAMETRI!$B$8,IF(F49="No",PARAMETRI!$B$9,""))))</f>
        <v/>
      </c>
      <c r="N49" s="66" t="str">
        <f t="shared" si="2"/>
        <v>Da completare</v>
      </c>
      <c r="O49" s="68" t="str">
        <f t="shared" si="3"/>
        <v>Verifica</v>
      </c>
    </row>
    <row r="50" spans="1:15" ht="103.95" customHeight="1">
      <c r="A50" s="69" t="s">
        <v>193</v>
      </c>
      <c r="B50" s="70" t="str">
        <f>IFERROR(INDEX(CATALOGO!$B$9:$B$168,MATCH($A50,CATALOGO!$A$9:$A$168,0)),"ID NON TROVATO")</f>
        <v>05 | Politiche e procedure</v>
      </c>
      <c r="C50" s="71" t="str">
        <f>IFERROR(INDEX(CATALOGO!$C$9:$C$168,MATCH($A50,CATALOGO!$A$9:$A$168,0)),"ID NON TROVATO")</f>
        <v>5.3.2.3 c)</v>
      </c>
      <c r="D50" s="70" t="str">
        <f>IFERROR(INDEX(CATALOGO!$E$9:$E$168,MATCH($A50,CATALOGO!$A$9:$A$168,0)),"ID NON TROVATO")</f>
        <v>Gli adattamenti non determinano esclusioni ingiustificate da formazione, selezione interna e progressioni?</v>
      </c>
      <c r="E50" s="70" t="str">
        <f>IFERROR(INDEX(CATALOGO!$F$9:$F$168,MATCH($A50,CATALOGO!$A$9:$A$168,0)),"ID NON TROVATO")</f>
        <v>Regole di accesso; casi anonimizzati; programmi formativi e procedure di carriera.</v>
      </c>
      <c r="F50" s="64" t="s">
        <v>152</v>
      </c>
      <c r="G50" s="64"/>
      <c r="H50" s="65"/>
      <c r="I50" s="64"/>
      <c r="J50" s="64"/>
      <c r="K50" s="66" t="str">
        <f>IFERROR(IF(F50="Sì",INDEX(CATALOGO!$K$9:$K$168,MATCH($A50,CATALOGO!$A$9:$A$168,0)),IF(F50="Parziale",INDEX(CATALOGO!$L$9:$L$168,MATCH($A50,CATALOGO!$A$9:$A$168,0)),IF(F50="No",INDEX(CATALOGO!$M$9:$M$168,MATCH($A50,CATALOGO!$A$9:$A$168,0)),IF(F50="Non applicabile",INDEX(CATALOGO!$N$9:$N$168,MATCH($A50,CATALOGO!$A$9:$A$168,0)),INDEX(CATALOGO!$O$9:$O$168,MATCH($A50,CATALOGO!$A$9:$A$168,0)))))),"Verificare ID e catalogo")</f>
        <v>Eseguire la verifica senza dedurre condizioni personali. Esaminare: Regole di accesso; casi anonimizzati; programmi formativi e procedure di carriera. Poi registrare esito, evidenza, data e verificatore.</v>
      </c>
      <c r="L50" s="66" t="str">
        <f>IF(COUNTIF(CATALOGO!$A$9:$A$168,A50)&lt;&gt;1,"ID NON TROVATO",IF(COUNTIF($A$9:$A$168,A50)&lt;&gt;1,"ID DUPLICATO",IF(OR(F50="",F50="Da verificare"),"DA VERIFICARE",IF(COUNTIF(PARAMETRI!$A$7:$A$11,F50)&lt;&gt;1,"ESITO NON VALIDO",IF(LEN(TRIM(G50))=0,IF(F50="Non applicabile","MOTIVARE N.A.","INSERIRE EVIDENZA"),IF(NOT(ISNUMBER(H50)),"DATA MANCANTE / NON VALIDA",IF(OR(H50&lt;1,H50&gt;AZIENDA!$E$20),"DATA DA CORREGGERE",IF(LEN(TRIM(I50))=0,"VERIFICATORE MANCANTE","OK"))))))))</f>
        <v>DA VERIFICARE</v>
      </c>
      <c r="M50" s="67" t="str">
        <f>IF(N50&lt;&gt;"Completa","",IF(F50="Sì",PARAMETRI!$B$7,IF(F50="Parziale",PARAMETRI!$B$8,IF(F50="No",PARAMETRI!$B$9,""))))</f>
        <v/>
      </c>
      <c r="N50" s="66" t="str">
        <f t="shared" si="2"/>
        <v>Da completare</v>
      </c>
      <c r="O50" s="68" t="str">
        <f t="shared" si="3"/>
        <v>Verifica</v>
      </c>
    </row>
    <row r="51" spans="1:15" ht="103.95" customHeight="1">
      <c r="A51" s="61" t="s">
        <v>194</v>
      </c>
      <c r="B51" s="62" t="str">
        <f>IFERROR(INDEX(CATALOGO!$B$9:$B$168,MATCH($A51,CATALOGO!$A$9:$A$168,0)),"ID NON TROVATO")</f>
        <v>05 | Politiche e procedure</v>
      </c>
      <c r="C51" s="63" t="str">
        <f>IFERROR(INDEX(CATALOGO!$C$9:$C$168,MATCH($A51,CATALOGO!$A$9:$A$168,0)),"ID NON TROVATO")</f>
        <v>5.3.2.3 d)</v>
      </c>
      <c r="D51" s="62" t="str">
        <f>IFERROR(INDEX(CATALOGO!$E$9:$E$168,MATCH($A51,CATALOGO!$A$9:$A$168,0)),"ID NON TROVATO")</f>
        <v>Sono stabili i canali di consultazione per aggiornare politiche e misure?</v>
      </c>
      <c r="E51" s="62" t="str">
        <f>IFERROR(INDEX(CATALOGO!$F$9:$F$168,MATCH($A51,CATALOGO!$A$9:$A$168,0)),"ID NON TROVATO")</f>
        <v>Referenti; calendario; canali di proposta; risposte alle osservazioni.</v>
      </c>
      <c r="F51" s="64" t="s">
        <v>152</v>
      </c>
      <c r="G51" s="64"/>
      <c r="H51" s="65"/>
      <c r="I51" s="64"/>
      <c r="J51" s="64"/>
      <c r="K51" s="66" t="str">
        <f>IFERROR(IF(F51="Sì",INDEX(CATALOGO!$K$9:$K$168,MATCH($A51,CATALOGO!$A$9:$A$168,0)),IF(F51="Parziale",INDEX(CATALOGO!$L$9:$L$168,MATCH($A51,CATALOGO!$A$9:$A$168,0)),IF(F51="No",INDEX(CATALOGO!$M$9:$M$168,MATCH($A51,CATALOGO!$A$9:$A$168,0)),IF(F51="Non applicabile",INDEX(CATALOGO!$N$9:$N$168,MATCH($A51,CATALOGO!$A$9:$A$168,0)),INDEX(CATALOGO!$O$9:$O$168,MATCH($A51,CATALOGO!$A$9:$A$168,0)))))),"Verificare ID e catalogo")</f>
        <v>Eseguire la verifica senza dedurre condizioni personali. Esaminare: Referenti; calendario; canali di proposta; risposte alle osservazioni. Poi registrare esito, evidenza, data e verificatore.</v>
      </c>
      <c r="L51" s="66" t="str">
        <f>IF(COUNTIF(CATALOGO!$A$9:$A$168,A51)&lt;&gt;1,"ID NON TROVATO",IF(COUNTIF($A$9:$A$168,A51)&lt;&gt;1,"ID DUPLICATO",IF(OR(F51="",F51="Da verificare"),"DA VERIFICARE",IF(COUNTIF(PARAMETRI!$A$7:$A$11,F51)&lt;&gt;1,"ESITO NON VALIDO",IF(LEN(TRIM(G51))=0,IF(F51="Non applicabile","MOTIVARE N.A.","INSERIRE EVIDENZA"),IF(NOT(ISNUMBER(H51)),"DATA MANCANTE / NON VALIDA",IF(OR(H51&lt;1,H51&gt;AZIENDA!$E$20),"DATA DA CORREGGERE",IF(LEN(TRIM(I51))=0,"VERIFICATORE MANCANTE","OK"))))))))</f>
        <v>DA VERIFICARE</v>
      </c>
      <c r="M51" s="67" t="str">
        <f>IF(N51&lt;&gt;"Completa","",IF(F51="Sì",PARAMETRI!$B$7,IF(F51="Parziale",PARAMETRI!$B$8,IF(F51="No",PARAMETRI!$B$9,""))))</f>
        <v/>
      </c>
      <c r="N51" s="66" t="str">
        <f t="shared" si="2"/>
        <v>Da completare</v>
      </c>
      <c r="O51" s="68" t="str">
        <f t="shared" si="3"/>
        <v>Verifica</v>
      </c>
    </row>
    <row r="52" spans="1:15" ht="103.95" customHeight="1">
      <c r="A52" s="69" t="s">
        <v>195</v>
      </c>
      <c r="B52" s="70" t="str">
        <f>IFERROR(INDEX(CATALOGO!$B$9:$B$168,MATCH($A52,CATALOGO!$A$9:$A$168,0)),"ID NON TROVATO")</f>
        <v>05 | Politiche e procedure</v>
      </c>
      <c r="C52" s="71" t="str">
        <f>IFERROR(INDEX(CATALOGO!$C$9:$C$168,MATCH($A52,CATALOGO!$A$9:$A$168,0)),"ID NON TROVATO")</f>
        <v>5.3.2.3 e)</v>
      </c>
      <c r="D52" s="70" t="str">
        <f>IFERROR(INDEX(CATALOGO!$E$9:$E$168,MATCH($A52,CATALOGO!$A$9:$A$168,0)),"ID NON TROVATO")</f>
        <v>La pianificazione organizzativa è riesaminata per individuare assunzioni o barriere di genere non evidenti?</v>
      </c>
      <c r="E52" s="70" t="str">
        <f>IFERROR(INDEX(CATALOGO!$F$9:$F$168,MATCH($A52,CATALOGO!$A$9:$A$168,0)),"ID NON TROVATO")</f>
        <v>Riesame strategie; progetti; analisi delle decisioni su spazi, orari e mansioni.</v>
      </c>
      <c r="F52" s="64" t="s">
        <v>152</v>
      </c>
      <c r="G52" s="64"/>
      <c r="H52" s="65"/>
      <c r="I52" s="64"/>
      <c r="J52" s="64"/>
      <c r="K52" s="66" t="str">
        <f>IFERROR(IF(F52="Sì",INDEX(CATALOGO!$K$9:$K$168,MATCH($A52,CATALOGO!$A$9:$A$168,0)),IF(F52="Parziale",INDEX(CATALOGO!$L$9:$L$168,MATCH($A52,CATALOGO!$A$9:$A$168,0)),IF(F52="No",INDEX(CATALOGO!$M$9:$M$168,MATCH($A52,CATALOGO!$A$9:$A$168,0)),IF(F52="Non applicabile",INDEX(CATALOGO!$N$9:$N$168,MATCH($A52,CATALOGO!$A$9:$A$168,0)),INDEX(CATALOGO!$O$9:$O$168,MATCH($A52,CATALOGO!$A$9:$A$168,0)))))),"Verificare ID e catalogo")</f>
        <v>Eseguire la verifica senza dedurre condizioni personali. Esaminare: Riesame strategie; progetti; analisi delle decisioni su spazi, orari e mansioni. Poi registrare esito, evidenza, data e verificatore.</v>
      </c>
      <c r="L52" s="66" t="str">
        <f>IF(COUNTIF(CATALOGO!$A$9:$A$168,A52)&lt;&gt;1,"ID NON TROVATO",IF(COUNTIF($A$9:$A$168,A52)&lt;&gt;1,"ID DUPLICATO",IF(OR(F52="",F52="Da verificare"),"DA VERIFICARE",IF(COUNTIF(PARAMETRI!$A$7:$A$11,F52)&lt;&gt;1,"ESITO NON VALIDO",IF(LEN(TRIM(G52))=0,IF(F52="Non applicabile","MOTIVARE N.A.","INSERIRE EVIDENZA"),IF(NOT(ISNUMBER(H52)),"DATA MANCANTE / NON VALIDA",IF(OR(H52&lt;1,H52&gt;AZIENDA!$E$20),"DATA DA CORREGGERE",IF(LEN(TRIM(I52))=0,"VERIFICATORE MANCANTE","OK"))))))))</f>
        <v>DA VERIFICARE</v>
      </c>
      <c r="M52" s="67" t="str">
        <f>IF(N52&lt;&gt;"Completa","",IF(F52="Sì",PARAMETRI!$B$7,IF(F52="Parziale",PARAMETRI!$B$8,IF(F52="No",PARAMETRI!$B$9,""))))</f>
        <v/>
      </c>
      <c r="N52" s="66" t="str">
        <f t="shared" si="2"/>
        <v>Da completare</v>
      </c>
      <c r="O52" s="68" t="str">
        <f t="shared" si="3"/>
        <v>Verifica</v>
      </c>
    </row>
    <row r="53" spans="1:15" ht="103.95" customHeight="1">
      <c r="A53" s="61" t="s">
        <v>196</v>
      </c>
      <c r="B53" s="62" t="str">
        <f>IFERROR(INDEX(CATALOGO!$B$9:$B$168,MATCH($A53,CATALOGO!$A$9:$A$168,0)),"ID NON TROVATO")</f>
        <v>06 | Cultura e supporto</v>
      </c>
      <c r="C53" s="63" t="str">
        <f>IFERROR(INDEX(CATALOGO!$C$9:$C$168,MATCH($A53,CATALOGO!$A$9:$A$168,0)),"ID NON TROVATO")</f>
        <v>5.4.1</v>
      </c>
      <c r="D53" s="62" t="str">
        <f>IFERROR(INDEX(CATALOGO!$E$9:$E$168,MATCH($A53,CATALOGO!$A$9:$A$168,0)),"ID NON TROVATO")</f>
        <v>Sono contrastati derisione, svalutazione, colpevolizzazione e comportamenti stigmatizzanti sul tema?</v>
      </c>
      <c r="E53" s="62" t="str">
        <f>IFERROR(INDEX(CATALOGO!$F$9:$F$168,MATCH($A53,CATALOGO!$A$9:$A$168,0)),"ID NON TROVATO")</f>
        <v>Codice di comportamento; gestione delle segnalazioni; comunicazioni della direzione.</v>
      </c>
      <c r="F53" s="64" t="s">
        <v>152</v>
      </c>
      <c r="G53" s="64"/>
      <c r="H53" s="65"/>
      <c r="I53" s="64"/>
      <c r="J53" s="64"/>
      <c r="K53" s="66" t="str">
        <f>IFERROR(IF(F53="Sì",INDEX(CATALOGO!$K$9:$K$168,MATCH($A53,CATALOGO!$A$9:$A$168,0)),IF(F53="Parziale",INDEX(CATALOGO!$L$9:$L$168,MATCH($A53,CATALOGO!$A$9:$A$168,0)),IF(F53="No",INDEX(CATALOGO!$M$9:$M$168,MATCH($A53,CATALOGO!$A$9:$A$168,0)),IF(F53="Non applicabile",INDEX(CATALOGO!$N$9:$N$168,MATCH($A53,CATALOGO!$A$9:$A$168,0)),INDEX(CATALOGO!$O$9:$O$168,MATCH($A53,CATALOGO!$A$9:$A$168,0)))))),"Verificare ID e catalogo")</f>
        <v>Eseguire la verifica senza dedurre condizioni personali. Esaminare: Codice di comportamento; gestione delle segnalazioni; comunicazioni della direzione. Poi registrare esito, evidenza, data e verificatore.</v>
      </c>
      <c r="L53" s="66" t="str">
        <f>IF(COUNTIF(CATALOGO!$A$9:$A$168,A53)&lt;&gt;1,"ID NON TROVATO",IF(COUNTIF($A$9:$A$168,A53)&lt;&gt;1,"ID DUPLICATO",IF(OR(F53="",F53="Da verificare"),"DA VERIFICARE",IF(COUNTIF(PARAMETRI!$A$7:$A$11,F53)&lt;&gt;1,"ESITO NON VALIDO",IF(LEN(TRIM(G53))=0,IF(F53="Non applicabile","MOTIVARE N.A.","INSERIRE EVIDENZA"),IF(NOT(ISNUMBER(H53)),"DATA MANCANTE / NON VALIDA",IF(OR(H53&lt;1,H53&gt;AZIENDA!$E$20),"DATA DA CORREGGERE",IF(LEN(TRIM(I53))=0,"VERIFICATORE MANCANTE","OK"))))))))</f>
        <v>DA VERIFICARE</v>
      </c>
      <c r="M53" s="67" t="str">
        <f>IF(N53&lt;&gt;"Completa","",IF(F53="Sì",PARAMETRI!$B$7,IF(F53="Parziale",PARAMETRI!$B$8,IF(F53="No",PARAMETRI!$B$9,""))))</f>
        <v/>
      </c>
      <c r="N53" s="66" t="str">
        <f t="shared" si="2"/>
        <v>Da completare</v>
      </c>
      <c r="O53" s="68" t="str">
        <f t="shared" si="3"/>
        <v>Verifica</v>
      </c>
    </row>
    <row r="54" spans="1:15" ht="103.95" customHeight="1">
      <c r="A54" s="69" t="s">
        <v>197</v>
      </c>
      <c r="B54" s="70" t="str">
        <f>IFERROR(INDEX(CATALOGO!$B$9:$B$168,MATCH($A54,CATALOGO!$A$9:$A$168,0)),"ID NON TROVATO")</f>
        <v>06 | Cultura e supporto</v>
      </c>
      <c r="C54" s="71" t="str">
        <f>IFERROR(INDEX(CATALOGO!$C$9:$C$168,MATCH($A54,CATALOGO!$A$9:$A$168,0)),"ID NON TROVATO")</f>
        <v>5.4.2.1 a)</v>
      </c>
      <c r="D54" s="70" t="str">
        <f>IFERROR(INDEX(CATALOGO!$E$9:$E$168,MATCH($A54,CATALOGO!$A$9:$A$168,0)),"ID NON TROVATO")</f>
        <v>Lavoratori e manager hanno accesso a informazioni affidabili e azioni pratiche di supporto?</v>
      </c>
      <c r="E54" s="70" t="str">
        <f>IFERROR(INDEX(CATALOGO!$F$9:$F$168,MATCH($A54,CATALOGO!$A$9:$A$168,0)),"ID NON TROVATO")</f>
        <v>Raccolta di risorse; verifica delle fonti; canali di accesso.</v>
      </c>
      <c r="F54" s="64" t="s">
        <v>152</v>
      </c>
      <c r="G54" s="64"/>
      <c r="H54" s="65"/>
      <c r="I54" s="64"/>
      <c r="J54" s="64"/>
      <c r="K54" s="66" t="str">
        <f>IFERROR(IF(F54="Sì",INDEX(CATALOGO!$K$9:$K$168,MATCH($A54,CATALOGO!$A$9:$A$168,0)),IF(F54="Parziale",INDEX(CATALOGO!$L$9:$L$168,MATCH($A54,CATALOGO!$A$9:$A$168,0)),IF(F54="No",INDEX(CATALOGO!$M$9:$M$168,MATCH($A54,CATALOGO!$A$9:$A$168,0)),IF(F54="Non applicabile",INDEX(CATALOGO!$N$9:$N$168,MATCH($A54,CATALOGO!$A$9:$A$168,0)),INDEX(CATALOGO!$O$9:$O$168,MATCH($A54,CATALOGO!$A$9:$A$168,0)))))),"Verificare ID e catalogo")</f>
        <v>Eseguire la verifica senza dedurre condizioni personali. Esaminare: Raccolta di risorse; verifica delle fonti; canali di accesso. Poi registrare esito, evidenza, data e verificatore.</v>
      </c>
      <c r="L54" s="66" t="str">
        <f>IF(COUNTIF(CATALOGO!$A$9:$A$168,A54)&lt;&gt;1,"ID NON TROVATO",IF(COUNTIF($A$9:$A$168,A54)&lt;&gt;1,"ID DUPLICATO",IF(OR(F54="",F54="Da verificare"),"DA VERIFICARE",IF(COUNTIF(PARAMETRI!$A$7:$A$11,F54)&lt;&gt;1,"ESITO NON VALIDO",IF(LEN(TRIM(G54))=0,IF(F54="Non applicabile","MOTIVARE N.A.","INSERIRE EVIDENZA"),IF(NOT(ISNUMBER(H54)),"DATA MANCANTE / NON VALIDA",IF(OR(H54&lt;1,H54&gt;AZIENDA!$E$20),"DATA DA CORREGGERE",IF(LEN(TRIM(I54))=0,"VERIFICATORE MANCANTE","OK"))))))))</f>
        <v>DA VERIFICARE</v>
      </c>
      <c r="M54" s="67" t="str">
        <f>IF(N54&lt;&gt;"Completa","",IF(F54="Sì",PARAMETRI!$B$7,IF(F54="Parziale",PARAMETRI!$B$8,IF(F54="No",PARAMETRI!$B$9,""))))</f>
        <v/>
      </c>
      <c r="N54" s="66" t="str">
        <f t="shared" si="2"/>
        <v>Da completare</v>
      </c>
      <c r="O54" s="68" t="str">
        <f t="shared" si="3"/>
        <v>Verifica</v>
      </c>
    </row>
    <row r="55" spans="1:15" ht="103.95" customHeight="1">
      <c r="A55" s="61" t="s">
        <v>198</v>
      </c>
      <c r="B55" s="62" t="str">
        <f>IFERROR(INDEX(CATALOGO!$B$9:$B$168,MATCH($A55,CATALOGO!$A$9:$A$168,0)),"ID NON TROVATO")</f>
        <v>06 | Cultura e supporto</v>
      </c>
      <c r="C55" s="63" t="str">
        <f>IFERROR(INDEX(CATALOGO!$C$9:$C$168,MATCH($A55,CATALOGO!$A$9:$A$168,0)),"ID NON TROVATO")</f>
        <v>5.4.2.1 b); E.3.3</v>
      </c>
      <c r="D55" s="62" t="str">
        <f>IFERROR(INDEX(CATALOGO!$E$9:$E$168,MATCH($A55,CATALOGO!$A$9:$A$168,0)),"ID NON TROVATO")</f>
        <v>Sono individuati referenti formati con tempo, supervisione e risorse adeguati al ruolo?</v>
      </c>
      <c r="E55" s="62" t="str">
        <f>IFERROR(INDEX(CATALOGO!$F$9:$F$168,MATCH($A55,CATALOGO!$A$9:$A$168,0)),"ID NON TROVATO")</f>
        <v>Incarichi; formazione; disponibilità; limiti e canali di escalation.</v>
      </c>
      <c r="F55" s="64" t="s">
        <v>152</v>
      </c>
      <c r="G55" s="64"/>
      <c r="H55" s="65"/>
      <c r="I55" s="64"/>
      <c r="J55" s="64"/>
      <c r="K55" s="66" t="str">
        <f>IFERROR(IF(F55="Sì",INDEX(CATALOGO!$K$9:$K$168,MATCH($A55,CATALOGO!$A$9:$A$168,0)),IF(F55="Parziale",INDEX(CATALOGO!$L$9:$L$168,MATCH($A55,CATALOGO!$A$9:$A$168,0)),IF(F55="No",INDEX(CATALOGO!$M$9:$M$168,MATCH($A55,CATALOGO!$A$9:$A$168,0)),IF(F55="Non applicabile",INDEX(CATALOGO!$N$9:$N$168,MATCH($A55,CATALOGO!$A$9:$A$168,0)),INDEX(CATALOGO!$O$9:$O$168,MATCH($A55,CATALOGO!$A$9:$A$168,0)))))),"Verificare ID e catalogo")</f>
        <v>Eseguire la verifica senza dedurre condizioni personali. Esaminare: Incarichi; formazione; disponibilità; limiti e canali di escalation. Poi registrare esito, evidenza, data e verificatore.</v>
      </c>
      <c r="L55" s="66" t="str">
        <f>IF(COUNTIF(CATALOGO!$A$9:$A$168,A55)&lt;&gt;1,"ID NON TROVATO",IF(COUNTIF($A$9:$A$168,A55)&lt;&gt;1,"ID DUPLICATO",IF(OR(F55="",F55="Da verificare"),"DA VERIFICARE",IF(COUNTIF(PARAMETRI!$A$7:$A$11,F55)&lt;&gt;1,"ESITO NON VALIDO",IF(LEN(TRIM(G55))=0,IF(F55="Non applicabile","MOTIVARE N.A.","INSERIRE EVIDENZA"),IF(NOT(ISNUMBER(H55)),"DATA MANCANTE / NON VALIDA",IF(OR(H55&lt;1,H55&gt;AZIENDA!$E$20),"DATA DA CORREGGERE",IF(LEN(TRIM(I55))=0,"VERIFICATORE MANCANTE","OK"))))))))</f>
        <v>DA VERIFICARE</v>
      </c>
      <c r="M55" s="67" t="str">
        <f>IF(N55&lt;&gt;"Completa","",IF(F55="Sì",PARAMETRI!$B$7,IF(F55="Parziale",PARAMETRI!$B$8,IF(F55="No",PARAMETRI!$B$9,""))))</f>
        <v/>
      </c>
      <c r="N55" s="66" t="str">
        <f t="shared" si="2"/>
        <v>Da completare</v>
      </c>
      <c r="O55" s="68" t="str">
        <f t="shared" si="3"/>
        <v>Verifica</v>
      </c>
    </row>
    <row r="56" spans="1:15" ht="103.95" customHeight="1">
      <c r="A56" s="69" t="s">
        <v>199</v>
      </c>
      <c r="B56" s="70" t="str">
        <f>IFERROR(INDEX(CATALOGO!$B$9:$B$168,MATCH($A56,CATALOGO!$A$9:$A$168,0)),"ID NON TROVATO")</f>
        <v>06 | Cultura e supporto</v>
      </c>
      <c r="C56" s="71" t="str">
        <f>IFERROR(INDEX(CATALOGO!$C$9:$C$168,MATCH($A56,CATALOGO!$A$9:$A$168,0)),"ID NON TROVATO")</f>
        <v>5.4.2.1 c)</v>
      </c>
      <c r="D56" s="70" t="str">
        <f>IFERROR(INDEX(CATALOGO!$E$9:$E$168,MATCH($A56,CATALOGO!$A$9:$A$168,0)),"ID NON TROVATO")</f>
        <v>La sensibilizzazione dispone di risorse continuative, non limitate a eventi occasionali?</v>
      </c>
      <c r="E56" s="70" t="str">
        <f>IFERROR(INDEX(CATALOGO!$F$9:$F$168,MATCH($A56,CATALOGO!$A$9:$A$168,0)),"ID NON TROVATO")</f>
        <v>Piano; budget o tempo assegnato; calendario delle iniziative.</v>
      </c>
      <c r="F56" s="64" t="s">
        <v>152</v>
      </c>
      <c r="G56" s="64"/>
      <c r="H56" s="65"/>
      <c r="I56" s="64"/>
      <c r="J56" s="64"/>
      <c r="K56" s="66" t="str">
        <f>IFERROR(IF(F56="Sì",INDEX(CATALOGO!$K$9:$K$168,MATCH($A56,CATALOGO!$A$9:$A$168,0)),IF(F56="Parziale",INDEX(CATALOGO!$L$9:$L$168,MATCH($A56,CATALOGO!$A$9:$A$168,0)),IF(F56="No",INDEX(CATALOGO!$M$9:$M$168,MATCH($A56,CATALOGO!$A$9:$A$168,0)),IF(F56="Non applicabile",INDEX(CATALOGO!$N$9:$N$168,MATCH($A56,CATALOGO!$A$9:$A$168,0)),INDEX(CATALOGO!$O$9:$O$168,MATCH($A56,CATALOGO!$A$9:$A$168,0)))))),"Verificare ID e catalogo")</f>
        <v>Eseguire la verifica senza dedurre condizioni personali. Esaminare: Piano; budget o tempo assegnato; calendario delle iniziative. Poi registrare esito, evidenza, data e verificatore.</v>
      </c>
      <c r="L56" s="66" t="str">
        <f>IF(COUNTIF(CATALOGO!$A$9:$A$168,A56)&lt;&gt;1,"ID NON TROVATO",IF(COUNTIF($A$9:$A$168,A56)&lt;&gt;1,"ID DUPLICATO",IF(OR(F56="",F56="Da verificare"),"DA VERIFICARE",IF(COUNTIF(PARAMETRI!$A$7:$A$11,F56)&lt;&gt;1,"ESITO NON VALIDO",IF(LEN(TRIM(G56))=0,IF(F56="Non applicabile","MOTIVARE N.A.","INSERIRE EVIDENZA"),IF(NOT(ISNUMBER(H56)),"DATA MANCANTE / NON VALIDA",IF(OR(H56&lt;1,H56&gt;AZIENDA!$E$20),"DATA DA CORREGGERE",IF(LEN(TRIM(I56))=0,"VERIFICATORE MANCANTE","OK"))))))))</f>
        <v>DA VERIFICARE</v>
      </c>
      <c r="M56" s="67" t="str">
        <f>IF(N56&lt;&gt;"Completa","",IF(F56="Sì",PARAMETRI!$B$7,IF(F56="Parziale",PARAMETRI!$B$8,IF(F56="No",PARAMETRI!$B$9,""))))</f>
        <v/>
      </c>
      <c r="N56" s="66" t="str">
        <f t="shared" si="2"/>
        <v>Da completare</v>
      </c>
      <c r="O56" s="68" t="str">
        <f t="shared" si="3"/>
        <v>Verifica</v>
      </c>
    </row>
    <row r="57" spans="1:15" ht="103.95" customHeight="1">
      <c r="A57" s="61" t="s">
        <v>200</v>
      </c>
      <c r="B57" s="62" t="str">
        <f>IFERROR(INDEX(CATALOGO!$B$9:$B$168,MATCH($A57,CATALOGO!$A$9:$A$168,0)),"ID NON TROVATO")</f>
        <v>06 | Cultura e supporto</v>
      </c>
      <c r="C57" s="63" t="str">
        <f>IFERROR(INDEX(CATALOGO!$C$9:$C$168,MATCH($A57,CATALOGO!$A$9:$A$168,0)),"ID NON TROVATO")</f>
        <v>5.4.2.1 d)</v>
      </c>
      <c r="D57" s="62" t="str">
        <f>IFERROR(INDEX(CATALOGO!$E$9:$E$168,MATCH($A57,CATALOGO!$A$9:$A$168,0)),"ID NON TROVATO")</f>
        <v>La comunicazione spiega la variabilità delle esperienze senza associare automaticamente sintomi a scarsa capacità lavorativa?</v>
      </c>
      <c r="E57" s="62" t="str">
        <f>IFERROR(INDEX(CATALOGO!$F$9:$F$168,MATCH($A57,CATALOGO!$A$9:$A$168,0)),"ID NON TROVATO")</f>
        <v>Materiali; esempi formativi; revisione del linguaggio.</v>
      </c>
      <c r="F57" s="64" t="s">
        <v>152</v>
      </c>
      <c r="G57" s="64"/>
      <c r="H57" s="65"/>
      <c r="I57" s="64"/>
      <c r="J57" s="64"/>
      <c r="K57" s="66" t="str">
        <f>IFERROR(IF(F57="Sì",INDEX(CATALOGO!$K$9:$K$168,MATCH($A57,CATALOGO!$A$9:$A$168,0)),IF(F57="Parziale",INDEX(CATALOGO!$L$9:$L$168,MATCH($A57,CATALOGO!$A$9:$A$168,0)),IF(F57="No",INDEX(CATALOGO!$M$9:$M$168,MATCH($A57,CATALOGO!$A$9:$A$168,0)),IF(F57="Non applicabile",INDEX(CATALOGO!$N$9:$N$168,MATCH($A57,CATALOGO!$A$9:$A$168,0)),INDEX(CATALOGO!$O$9:$O$168,MATCH($A57,CATALOGO!$A$9:$A$168,0)))))),"Verificare ID e catalogo")</f>
        <v>Eseguire la verifica senza dedurre condizioni personali. Esaminare: Materiali; esempi formativi; revisione del linguaggio. Poi registrare esito, evidenza, data e verificatore.</v>
      </c>
      <c r="L57" s="66" t="str">
        <f>IF(COUNTIF(CATALOGO!$A$9:$A$168,A57)&lt;&gt;1,"ID NON TROVATO",IF(COUNTIF($A$9:$A$168,A57)&lt;&gt;1,"ID DUPLICATO",IF(OR(F57="",F57="Da verificare"),"DA VERIFICARE",IF(COUNTIF(PARAMETRI!$A$7:$A$11,F57)&lt;&gt;1,"ESITO NON VALIDO",IF(LEN(TRIM(G57))=0,IF(F57="Non applicabile","MOTIVARE N.A.","INSERIRE EVIDENZA"),IF(NOT(ISNUMBER(H57)),"DATA MANCANTE / NON VALIDA",IF(OR(H57&lt;1,H57&gt;AZIENDA!$E$20),"DATA DA CORREGGERE",IF(LEN(TRIM(I57))=0,"VERIFICATORE MANCANTE","OK"))))))))</f>
        <v>DA VERIFICARE</v>
      </c>
      <c r="M57" s="67" t="str">
        <f>IF(N57&lt;&gt;"Completa","",IF(F57="Sì",PARAMETRI!$B$7,IF(F57="Parziale",PARAMETRI!$B$8,IF(F57="No",PARAMETRI!$B$9,""))))</f>
        <v/>
      </c>
      <c r="N57" s="66" t="str">
        <f t="shared" si="2"/>
        <v>Da completare</v>
      </c>
      <c r="O57" s="68" t="str">
        <f t="shared" si="3"/>
        <v>Verifica</v>
      </c>
    </row>
    <row r="58" spans="1:15" ht="103.95" customHeight="1">
      <c r="A58" s="69" t="s">
        <v>201</v>
      </c>
      <c r="B58" s="70" t="str">
        <f>IFERROR(INDEX(CATALOGO!$B$9:$B$168,MATCH($A58,CATALOGO!$A$9:$A$168,0)),"ID NON TROVATO")</f>
        <v>06 | Cultura e supporto</v>
      </c>
      <c r="C58" s="71" t="str">
        <f>IFERROR(INDEX(CATALOGO!$C$9:$C$168,MATCH($A58,CATALOGO!$A$9:$A$168,0)),"ID NON TROVATO")</f>
        <v>5.4.2.1 e)</v>
      </c>
      <c r="D58" s="70" t="str">
        <f>IFERROR(INDEX(CATALOGO!$E$9:$E$168,MATCH($A58,CATALOGO!$A$9:$A$168,0)),"ID NON TROVATO")</f>
        <v>I servizi e le iniziative considerano differenze culturali, etniche e religiose pertinenti alla popolazione aziendale?</v>
      </c>
      <c r="E58" s="70" t="str">
        <f>IFERROR(INDEX(CATALOGO!$F$9:$F$168,MATCH($A58,CATALOGO!$A$9:$A$168,0)),"ID NON TROVATO")</f>
        <v>Consultazione; requisiti dei fornitori; alternative organizzative e accessibilità.</v>
      </c>
      <c r="F58" s="64" t="s">
        <v>152</v>
      </c>
      <c r="G58" s="64"/>
      <c r="H58" s="65"/>
      <c r="I58" s="64"/>
      <c r="J58" s="64"/>
      <c r="K58" s="66" t="str">
        <f>IFERROR(IF(F58="Sì",INDEX(CATALOGO!$K$9:$K$168,MATCH($A58,CATALOGO!$A$9:$A$168,0)),IF(F58="Parziale",INDEX(CATALOGO!$L$9:$L$168,MATCH($A58,CATALOGO!$A$9:$A$168,0)),IF(F58="No",INDEX(CATALOGO!$M$9:$M$168,MATCH($A58,CATALOGO!$A$9:$A$168,0)),IF(F58="Non applicabile",INDEX(CATALOGO!$N$9:$N$168,MATCH($A58,CATALOGO!$A$9:$A$168,0)),INDEX(CATALOGO!$O$9:$O$168,MATCH($A58,CATALOGO!$A$9:$A$168,0)))))),"Verificare ID e catalogo")</f>
        <v>Eseguire la verifica senza dedurre condizioni personali. Esaminare: Consultazione; requisiti dei fornitori; alternative organizzative e accessibilità. Poi registrare esito, evidenza, data e verificatore.</v>
      </c>
      <c r="L58" s="66" t="str">
        <f>IF(COUNTIF(CATALOGO!$A$9:$A$168,A58)&lt;&gt;1,"ID NON TROVATO",IF(COUNTIF($A$9:$A$168,A58)&lt;&gt;1,"ID DUPLICATO",IF(OR(F58="",F58="Da verificare"),"DA VERIFICARE",IF(COUNTIF(PARAMETRI!$A$7:$A$11,F58)&lt;&gt;1,"ESITO NON VALIDO",IF(LEN(TRIM(G58))=0,IF(F58="Non applicabile","MOTIVARE N.A.","INSERIRE EVIDENZA"),IF(NOT(ISNUMBER(H58)),"DATA MANCANTE / NON VALIDA",IF(OR(H58&lt;1,H58&gt;AZIENDA!$E$20),"DATA DA CORREGGERE",IF(LEN(TRIM(I58))=0,"VERIFICATORE MANCANTE","OK"))))))))</f>
        <v>DA VERIFICARE</v>
      </c>
      <c r="M58" s="67" t="str">
        <f>IF(N58&lt;&gt;"Completa","",IF(F58="Sì",PARAMETRI!$B$7,IF(F58="Parziale",PARAMETRI!$B$8,IF(F58="No",PARAMETRI!$B$9,""))))</f>
        <v/>
      </c>
      <c r="N58" s="66" t="str">
        <f t="shared" si="2"/>
        <v>Da completare</v>
      </c>
      <c r="O58" s="68" t="str">
        <f t="shared" si="3"/>
        <v>Verifica</v>
      </c>
    </row>
    <row r="59" spans="1:15" ht="103.95" customHeight="1">
      <c r="A59" s="61" t="s">
        <v>202</v>
      </c>
      <c r="B59" s="62" t="str">
        <f>IFERROR(INDEX(CATALOGO!$B$9:$B$168,MATCH($A59,CATALOGO!$A$9:$A$168,0)),"ID NON TROVATO")</f>
        <v>06 | Cultura e supporto</v>
      </c>
      <c r="C59" s="63" t="str">
        <f>IFERROR(INDEX(CATALOGO!$C$9:$C$168,MATCH($A59,CATALOGO!$A$9:$A$168,0)),"ID NON TROVATO")</f>
        <v>5.4.2.2 a)</v>
      </c>
      <c r="D59" s="62" t="str">
        <f>IFERROR(INDEX(CATALOGO!$E$9:$E$168,MATCH($A59,CATALOGO!$A$9:$A$168,0)),"ID NON TROVATO")</f>
        <v>Sono considerate reti informali o gruppi di supporto con partecipazione volontaria?</v>
      </c>
      <c r="E59" s="62" t="str">
        <f>IFERROR(INDEX(CATALOGO!$F$9:$F$168,MATCH($A59,CATALOGO!$A$9:$A$168,0)),"ID NON TROVATO")</f>
        <v>Opportunità di rete; regole degli incontri; modalità di partecipazione.</v>
      </c>
      <c r="F59" s="64" t="s">
        <v>152</v>
      </c>
      <c r="G59" s="64"/>
      <c r="H59" s="65"/>
      <c r="I59" s="64"/>
      <c r="J59" s="64"/>
      <c r="K59" s="66" t="str">
        <f>IFERROR(IF(F59="Sì",INDEX(CATALOGO!$K$9:$K$168,MATCH($A59,CATALOGO!$A$9:$A$168,0)),IF(F59="Parziale",INDEX(CATALOGO!$L$9:$L$168,MATCH($A59,CATALOGO!$A$9:$A$168,0)),IF(F59="No",INDEX(CATALOGO!$M$9:$M$168,MATCH($A59,CATALOGO!$A$9:$A$168,0)),IF(F59="Non applicabile",INDEX(CATALOGO!$N$9:$N$168,MATCH($A59,CATALOGO!$A$9:$A$168,0)),INDEX(CATALOGO!$O$9:$O$168,MATCH($A59,CATALOGO!$A$9:$A$168,0)))))),"Verificare ID e catalogo")</f>
        <v>Eseguire la verifica senza dedurre condizioni personali. Esaminare: Opportunità di rete; regole degli incontri; modalità di partecipazione. Poi registrare esito, evidenza, data e verificatore.</v>
      </c>
      <c r="L59" s="66" t="str">
        <f>IF(COUNTIF(CATALOGO!$A$9:$A$168,A59)&lt;&gt;1,"ID NON TROVATO",IF(COUNTIF($A$9:$A$168,A59)&lt;&gt;1,"ID DUPLICATO",IF(OR(F59="",F59="Da verificare"),"DA VERIFICARE",IF(COUNTIF(PARAMETRI!$A$7:$A$11,F59)&lt;&gt;1,"ESITO NON VALIDO",IF(LEN(TRIM(G59))=0,IF(F59="Non applicabile","MOTIVARE N.A.","INSERIRE EVIDENZA"),IF(NOT(ISNUMBER(H59)),"DATA MANCANTE / NON VALIDA",IF(OR(H59&lt;1,H59&gt;AZIENDA!$E$20),"DATA DA CORREGGERE",IF(LEN(TRIM(I59))=0,"VERIFICATORE MANCANTE","OK"))))))))</f>
        <v>DA VERIFICARE</v>
      </c>
      <c r="M59" s="67" t="str">
        <f>IF(N59&lt;&gt;"Completa","",IF(F59="Sì",PARAMETRI!$B$7,IF(F59="Parziale",PARAMETRI!$B$8,IF(F59="No",PARAMETRI!$B$9,""))))</f>
        <v/>
      </c>
      <c r="N59" s="66" t="str">
        <f t="shared" si="2"/>
        <v>Da completare</v>
      </c>
      <c r="O59" s="68" t="str">
        <f t="shared" si="3"/>
        <v>Verifica</v>
      </c>
    </row>
    <row r="60" spans="1:15" ht="103.95" customHeight="1">
      <c r="A60" s="69" t="s">
        <v>203</v>
      </c>
      <c r="B60" s="70" t="str">
        <f>IFERROR(INDEX(CATALOGO!$B$9:$B$168,MATCH($A60,CATALOGO!$A$9:$A$168,0)),"ID NON TROVATO")</f>
        <v>06 | Cultura e supporto</v>
      </c>
      <c r="C60" s="71" t="str">
        <f>IFERROR(INDEX(CATALOGO!$C$9:$C$168,MATCH($A60,CATALOGO!$A$9:$A$168,0)),"ID NON TROVATO")</f>
        <v>5.4.2.2 b)</v>
      </c>
      <c r="D60" s="70" t="str">
        <f>IFERROR(INDEX(CATALOGO!$E$9:$E$168,MATCH($A60,CATALOGO!$A$9:$A$168,0)),"ID NON TROVATO")</f>
        <v>Sono disponibili colloqui riservati periodici per chi desidera discutere difficoltà e supporti?</v>
      </c>
      <c r="E60" s="70" t="str">
        <f>IFERROR(INDEX(CATALOGO!$F$9:$F$168,MATCH($A60,CATALOGO!$A$9:$A$168,0)),"ID NON TROVATO")</f>
        <v>Canali di prenotazione; disponibilità degli interlocutori; modalità dei riesami.</v>
      </c>
      <c r="F60" s="64" t="s">
        <v>152</v>
      </c>
      <c r="G60" s="64"/>
      <c r="H60" s="65"/>
      <c r="I60" s="64"/>
      <c r="J60" s="64"/>
      <c r="K60" s="66" t="str">
        <f>IFERROR(IF(F60="Sì",INDEX(CATALOGO!$K$9:$K$168,MATCH($A60,CATALOGO!$A$9:$A$168,0)),IF(F60="Parziale",INDEX(CATALOGO!$L$9:$L$168,MATCH($A60,CATALOGO!$A$9:$A$168,0)),IF(F60="No",INDEX(CATALOGO!$M$9:$M$168,MATCH($A60,CATALOGO!$A$9:$A$168,0)),IF(F60="Non applicabile",INDEX(CATALOGO!$N$9:$N$168,MATCH($A60,CATALOGO!$A$9:$A$168,0)),INDEX(CATALOGO!$O$9:$O$168,MATCH($A60,CATALOGO!$A$9:$A$168,0)))))),"Verificare ID e catalogo")</f>
        <v>Eseguire la verifica senza dedurre condizioni personali. Esaminare: Canali di prenotazione; disponibilità degli interlocutori; modalità dei riesami. Poi registrare esito, evidenza, data e verificatore.</v>
      </c>
      <c r="L60" s="66" t="str">
        <f>IF(COUNTIF(CATALOGO!$A$9:$A$168,A60)&lt;&gt;1,"ID NON TROVATO",IF(COUNTIF($A$9:$A$168,A60)&lt;&gt;1,"ID DUPLICATO",IF(OR(F60="",F60="Da verificare"),"DA VERIFICARE",IF(COUNTIF(PARAMETRI!$A$7:$A$11,F60)&lt;&gt;1,"ESITO NON VALIDO",IF(LEN(TRIM(G60))=0,IF(F60="Non applicabile","MOTIVARE N.A.","INSERIRE EVIDENZA"),IF(NOT(ISNUMBER(H60)),"DATA MANCANTE / NON VALIDA",IF(OR(H60&lt;1,H60&gt;AZIENDA!$E$20),"DATA DA CORREGGERE",IF(LEN(TRIM(I60))=0,"VERIFICATORE MANCANTE","OK"))))))))</f>
        <v>DA VERIFICARE</v>
      </c>
      <c r="M60" s="67" t="str">
        <f>IF(N60&lt;&gt;"Completa","",IF(F60="Sì",PARAMETRI!$B$7,IF(F60="Parziale",PARAMETRI!$B$8,IF(F60="No",PARAMETRI!$B$9,""))))</f>
        <v/>
      </c>
      <c r="N60" s="66" t="str">
        <f t="shared" si="2"/>
        <v>Da completare</v>
      </c>
      <c r="O60" s="68" t="str">
        <f t="shared" si="3"/>
        <v>Verifica</v>
      </c>
    </row>
    <row r="61" spans="1:15" ht="103.95" customHeight="1">
      <c r="A61" s="61" t="s">
        <v>204</v>
      </c>
      <c r="B61" s="62" t="str">
        <f>IFERROR(INDEX(CATALOGO!$B$9:$B$168,MATCH($A61,CATALOGO!$A$9:$A$168,0)),"ID NON TROVATO")</f>
        <v>06 | Cultura e supporto</v>
      </c>
      <c r="C61" s="63" t="str">
        <f>IFERROR(INDEX(CATALOGO!$C$9:$C$168,MATCH($A61,CATALOGO!$A$9:$A$168,0)),"ID NON TROVATO")</f>
        <v>5.4.2.2 c)</v>
      </c>
      <c r="D61" s="62" t="str">
        <f>IFERROR(INDEX(CATALOGO!$E$9:$E$168,MATCH($A61,CATALOGO!$A$9:$A$168,0)),"ID NON TROVATO")</f>
        <v>L'organizzazione sostiene l'autogestione e l'uso appropriato di pause o assenze senza pressioni al presenzialismo?</v>
      </c>
      <c r="E61" s="62" t="str">
        <f>IFERROR(INDEX(CATALOGO!$F$9:$F$168,MATCH($A61,CATALOGO!$A$9:$A$168,0)),"ID NON TROVATO")</f>
        <v>Regole; prassi dei team; sostituzioni; feedback aggregati.</v>
      </c>
      <c r="F61" s="64" t="s">
        <v>152</v>
      </c>
      <c r="G61" s="64"/>
      <c r="H61" s="65"/>
      <c r="I61" s="64"/>
      <c r="J61" s="64"/>
      <c r="K61" s="66" t="str">
        <f>IFERROR(IF(F61="Sì",INDEX(CATALOGO!$K$9:$K$168,MATCH($A61,CATALOGO!$A$9:$A$168,0)),IF(F61="Parziale",INDEX(CATALOGO!$L$9:$L$168,MATCH($A61,CATALOGO!$A$9:$A$168,0)),IF(F61="No",INDEX(CATALOGO!$M$9:$M$168,MATCH($A61,CATALOGO!$A$9:$A$168,0)),IF(F61="Non applicabile",INDEX(CATALOGO!$N$9:$N$168,MATCH($A61,CATALOGO!$A$9:$A$168,0)),INDEX(CATALOGO!$O$9:$O$168,MATCH($A61,CATALOGO!$A$9:$A$168,0)))))),"Verificare ID e catalogo")</f>
        <v>Eseguire la verifica senza dedurre condizioni personali. Esaminare: Regole; prassi dei team; sostituzioni; feedback aggregati. Poi registrare esito, evidenza, data e verificatore.</v>
      </c>
      <c r="L61" s="66" t="str">
        <f>IF(COUNTIF(CATALOGO!$A$9:$A$168,A61)&lt;&gt;1,"ID NON TROVATO",IF(COUNTIF($A$9:$A$168,A61)&lt;&gt;1,"ID DUPLICATO",IF(OR(F61="",F61="Da verificare"),"DA VERIFICARE",IF(COUNTIF(PARAMETRI!$A$7:$A$11,F61)&lt;&gt;1,"ESITO NON VALIDO",IF(LEN(TRIM(G61))=0,IF(F61="Non applicabile","MOTIVARE N.A.","INSERIRE EVIDENZA"),IF(NOT(ISNUMBER(H61)),"DATA MANCANTE / NON VALIDA",IF(OR(H61&lt;1,H61&gt;AZIENDA!$E$20),"DATA DA CORREGGERE",IF(LEN(TRIM(I61))=0,"VERIFICATORE MANCANTE","OK"))))))))</f>
        <v>DA VERIFICARE</v>
      </c>
      <c r="M61" s="67" t="str">
        <f>IF(N61&lt;&gt;"Completa","",IF(F61="Sì",PARAMETRI!$B$7,IF(F61="Parziale",PARAMETRI!$B$8,IF(F61="No",PARAMETRI!$B$9,""))))</f>
        <v/>
      </c>
      <c r="N61" s="66" t="str">
        <f t="shared" si="2"/>
        <v>Da completare</v>
      </c>
      <c r="O61" s="68" t="str">
        <f t="shared" si="3"/>
        <v>Verifica</v>
      </c>
    </row>
    <row r="62" spans="1:15" ht="103.95" customHeight="1">
      <c r="A62" s="69" t="s">
        <v>205</v>
      </c>
      <c r="B62" s="70" t="str">
        <f>IFERROR(INDEX(CATALOGO!$B$9:$B$168,MATCH($A62,CATALOGO!$A$9:$A$168,0)),"ID NON TROVATO")</f>
        <v>06 | Cultura e supporto</v>
      </c>
      <c r="C62" s="71" t="str">
        <f>IFERROR(INDEX(CATALOGO!$C$9:$C$168,MATCH($A62,CATALOGO!$A$9:$A$168,0)),"ID NON TROVATO")</f>
        <v>5.4.2.2 d); 5.6.2.1 c)</v>
      </c>
      <c r="D62" s="70" t="str">
        <f>IFERROR(INDEX(CATALOGO!$E$9:$E$168,MATCH($A62,CATALOGO!$A$9:$A$168,0)),"ID NON TROVATO")</f>
        <v>Le eventuali app di benessere sono volontarie e accompagnate da informazioni chiare sui flussi di dati?</v>
      </c>
      <c r="E62" s="70" t="str">
        <f>IFERROR(INDEX(CATALOGO!$F$9:$F$168,MATCH($A62,CATALOGO!$A$9:$A$168,0)),"ID NON TROVATO")</f>
        <v>Informative; configurazioni; accordi con il fornitore; modalità di rinuncia.</v>
      </c>
      <c r="F62" s="64" t="s">
        <v>152</v>
      </c>
      <c r="G62" s="64"/>
      <c r="H62" s="65"/>
      <c r="I62" s="64"/>
      <c r="J62" s="64"/>
      <c r="K62" s="66" t="str">
        <f>IFERROR(IF(F62="Sì",INDEX(CATALOGO!$K$9:$K$168,MATCH($A62,CATALOGO!$A$9:$A$168,0)),IF(F62="Parziale",INDEX(CATALOGO!$L$9:$L$168,MATCH($A62,CATALOGO!$A$9:$A$168,0)),IF(F62="No",INDEX(CATALOGO!$M$9:$M$168,MATCH($A62,CATALOGO!$A$9:$A$168,0)),IF(F62="Non applicabile",INDEX(CATALOGO!$N$9:$N$168,MATCH($A62,CATALOGO!$A$9:$A$168,0)),INDEX(CATALOGO!$O$9:$O$168,MATCH($A62,CATALOGO!$A$9:$A$168,0)))))),"Verificare ID e catalogo")</f>
        <v>Eseguire la verifica senza dedurre condizioni personali. Esaminare: Informative; configurazioni; accordi con il fornitore; modalità di rinuncia. Poi registrare esito, evidenza, data e verificatore.</v>
      </c>
      <c r="L62" s="66" t="str">
        <f>IF(COUNTIF(CATALOGO!$A$9:$A$168,A62)&lt;&gt;1,"ID NON TROVATO",IF(COUNTIF($A$9:$A$168,A62)&lt;&gt;1,"ID DUPLICATO",IF(OR(F62="",F62="Da verificare"),"DA VERIFICARE",IF(COUNTIF(PARAMETRI!$A$7:$A$11,F62)&lt;&gt;1,"ESITO NON VALIDO",IF(LEN(TRIM(G62))=0,IF(F62="Non applicabile","MOTIVARE N.A.","INSERIRE EVIDENZA"),IF(NOT(ISNUMBER(H62)),"DATA MANCANTE / NON VALIDA",IF(OR(H62&lt;1,H62&gt;AZIENDA!$E$20),"DATA DA CORREGGERE",IF(LEN(TRIM(I62))=0,"VERIFICATORE MANCANTE","OK"))))))))</f>
        <v>DA VERIFICARE</v>
      </c>
      <c r="M62" s="67" t="str">
        <f>IF(N62&lt;&gt;"Completa","",IF(F62="Sì",PARAMETRI!$B$7,IF(F62="Parziale",PARAMETRI!$B$8,IF(F62="No",PARAMETRI!$B$9,""))))</f>
        <v/>
      </c>
      <c r="N62" s="66" t="str">
        <f t="shared" si="2"/>
        <v>Da completare</v>
      </c>
      <c r="O62" s="68" t="str">
        <f t="shared" si="3"/>
        <v>Verifica</v>
      </c>
    </row>
    <row r="63" spans="1:15" ht="103.95" customHeight="1">
      <c r="A63" s="61" t="s">
        <v>206</v>
      </c>
      <c r="B63" s="62" t="str">
        <f>IFERROR(INDEX(CATALOGO!$B$9:$B$168,MATCH($A63,CATALOGO!$A$9:$A$168,0)),"ID NON TROVATO")</f>
        <v>06 | Cultura e supporto</v>
      </c>
      <c r="C63" s="63" t="str">
        <f>IFERROR(INDEX(CATALOGO!$C$9:$C$168,MATCH($A63,CATALOGO!$A$9:$A$168,0)),"ID NON TROVATO")</f>
        <v>5.4.2.2 e)</v>
      </c>
      <c r="D63" s="62" t="str">
        <f>IFERROR(INDEX(CATALOGO!$E$9:$E$168,MATCH($A63,CATALOGO!$A$9:$A$168,0)),"ID NON TROVATO")</f>
        <v>I programmi esistenti di assistenza, salute occupazionale o assicurazione includono supporti pertinenti, ove rilevanti?</v>
      </c>
      <c r="E63" s="62" t="str">
        <f>IFERROR(INDEX(CATALOGO!$F$9:$F$168,MATCH($A63,CATALOGO!$A$9:$A$168,0)),"ID NON TROVATO")</f>
        <v>Prestazioni offerte; condizioni dei programmi; canali di accesso.</v>
      </c>
      <c r="F63" s="64" t="s">
        <v>152</v>
      </c>
      <c r="G63" s="64"/>
      <c r="H63" s="65"/>
      <c r="I63" s="64"/>
      <c r="J63" s="64"/>
      <c r="K63" s="66" t="str">
        <f>IFERROR(IF(F63="Sì",INDEX(CATALOGO!$K$9:$K$168,MATCH($A63,CATALOGO!$A$9:$A$168,0)),IF(F63="Parziale",INDEX(CATALOGO!$L$9:$L$168,MATCH($A63,CATALOGO!$A$9:$A$168,0)),IF(F63="No",INDEX(CATALOGO!$M$9:$M$168,MATCH($A63,CATALOGO!$A$9:$A$168,0)),IF(F63="Non applicabile",INDEX(CATALOGO!$N$9:$N$168,MATCH($A63,CATALOGO!$A$9:$A$168,0)),INDEX(CATALOGO!$O$9:$O$168,MATCH($A63,CATALOGO!$A$9:$A$168,0)))))),"Verificare ID e catalogo")</f>
        <v>Eseguire la verifica senza dedurre condizioni personali. Esaminare: Prestazioni offerte; condizioni dei programmi; canali di accesso. Poi registrare esito, evidenza, data e verificatore.</v>
      </c>
      <c r="L63" s="66" t="str">
        <f>IF(COUNTIF(CATALOGO!$A$9:$A$168,A63)&lt;&gt;1,"ID NON TROVATO",IF(COUNTIF($A$9:$A$168,A63)&lt;&gt;1,"ID DUPLICATO",IF(OR(F63="",F63="Da verificare"),"DA VERIFICARE",IF(COUNTIF(PARAMETRI!$A$7:$A$11,F63)&lt;&gt;1,"ESITO NON VALIDO",IF(LEN(TRIM(G63))=0,IF(F63="Non applicabile","MOTIVARE N.A.","INSERIRE EVIDENZA"),IF(NOT(ISNUMBER(H63)),"DATA MANCANTE / NON VALIDA",IF(OR(H63&lt;1,H63&gt;AZIENDA!$E$20),"DATA DA CORREGGERE",IF(LEN(TRIM(I63))=0,"VERIFICATORE MANCANTE","OK"))))))))</f>
        <v>DA VERIFICARE</v>
      </c>
      <c r="M63" s="67" t="str">
        <f>IF(N63&lt;&gt;"Completa","",IF(F63="Sì",PARAMETRI!$B$7,IF(F63="Parziale",PARAMETRI!$B$8,IF(F63="No",PARAMETRI!$B$9,""))))</f>
        <v/>
      </c>
      <c r="N63" s="66" t="str">
        <f t="shared" si="2"/>
        <v>Da completare</v>
      </c>
      <c r="O63" s="68" t="str">
        <f t="shared" si="3"/>
        <v>Verifica</v>
      </c>
    </row>
    <row r="64" spans="1:15" ht="103.95" customHeight="1">
      <c r="A64" s="69" t="s">
        <v>207</v>
      </c>
      <c r="B64" s="70" t="str">
        <f>IFERROR(INDEX(CATALOGO!$B$9:$B$168,MATCH($A64,CATALOGO!$A$9:$A$168,0)),"ID NON TROVATO")</f>
        <v>06 | Cultura e supporto</v>
      </c>
      <c r="C64" s="71" t="str">
        <f>IFERROR(INDEX(CATALOGO!$C$9:$C$168,MATCH($A64,CATALOGO!$A$9:$A$168,0)),"ID NON TROVATO")</f>
        <v>5.4.2.3 b)-c)</v>
      </c>
      <c r="D64" s="70" t="str">
        <f>IFERROR(INDEX(CATALOGO!$E$9:$E$168,MATCH($A64,CATALOGO!$A$9:$A$168,0)),"ID NON TROVATO")</f>
        <v>HR e manager conoscono procedure, risorse, diversità delle esperienze e modalità di attuazione delle misure?</v>
      </c>
      <c r="E64" s="70" t="str">
        <f>IFERROR(INDEX(CATALOGO!$F$9:$F$168,MATCH($A64,CATALOGO!$A$9:$A$168,0)),"ID NON TROVATO")</f>
        <v>Formazione; simulazione di una richiesta; verifica della conoscenza delle procedure.</v>
      </c>
      <c r="F64" s="64" t="s">
        <v>152</v>
      </c>
      <c r="G64" s="64"/>
      <c r="H64" s="65"/>
      <c r="I64" s="64"/>
      <c r="J64" s="64"/>
      <c r="K64" s="66" t="str">
        <f>IFERROR(IF(F64="Sì",INDEX(CATALOGO!$K$9:$K$168,MATCH($A64,CATALOGO!$A$9:$A$168,0)),IF(F64="Parziale",INDEX(CATALOGO!$L$9:$L$168,MATCH($A64,CATALOGO!$A$9:$A$168,0)),IF(F64="No",INDEX(CATALOGO!$M$9:$M$168,MATCH($A64,CATALOGO!$A$9:$A$168,0)),IF(F64="Non applicabile",INDEX(CATALOGO!$N$9:$N$168,MATCH($A64,CATALOGO!$A$9:$A$168,0)),INDEX(CATALOGO!$O$9:$O$168,MATCH($A64,CATALOGO!$A$9:$A$168,0)))))),"Verificare ID e catalogo")</f>
        <v>Eseguire la verifica senza dedurre condizioni personali. Esaminare: Formazione; simulazione di una richiesta; verifica della conoscenza delle procedure. Poi registrare esito, evidenza, data e verificatore.</v>
      </c>
      <c r="L64" s="66" t="str">
        <f>IF(COUNTIF(CATALOGO!$A$9:$A$168,A64)&lt;&gt;1,"ID NON TROVATO",IF(COUNTIF($A$9:$A$168,A64)&lt;&gt;1,"ID DUPLICATO",IF(OR(F64="",F64="Da verificare"),"DA VERIFICARE",IF(COUNTIF(PARAMETRI!$A$7:$A$11,F64)&lt;&gt;1,"ESITO NON VALIDO",IF(LEN(TRIM(G64))=0,IF(F64="Non applicabile","MOTIVARE N.A.","INSERIRE EVIDENZA"),IF(NOT(ISNUMBER(H64)),"DATA MANCANTE / NON VALIDA",IF(OR(H64&lt;1,H64&gt;AZIENDA!$E$20),"DATA DA CORREGGERE",IF(LEN(TRIM(I64))=0,"VERIFICATORE MANCANTE","OK"))))))))</f>
        <v>DA VERIFICARE</v>
      </c>
      <c r="M64" s="67" t="str">
        <f>IF(N64&lt;&gt;"Completa","",IF(F64="Sì",PARAMETRI!$B$7,IF(F64="Parziale",PARAMETRI!$B$8,IF(F64="No",PARAMETRI!$B$9,""))))</f>
        <v/>
      </c>
      <c r="N64" s="66" t="str">
        <f t="shared" si="2"/>
        <v>Da completare</v>
      </c>
      <c r="O64" s="68" t="str">
        <f t="shared" si="3"/>
        <v>Verifica</v>
      </c>
    </row>
    <row r="65" spans="1:15" ht="103.95" customHeight="1">
      <c r="A65" s="61" t="s">
        <v>208</v>
      </c>
      <c r="B65" s="62" t="str">
        <f>IFERROR(INDEX(CATALOGO!$B$9:$B$168,MATCH($A65,CATALOGO!$A$9:$A$168,0)),"ID NON TROVATO")</f>
        <v>07 | Progettazione del lavoro</v>
      </c>
      <c r="C65" s="63" t="str">
        <f>IFERROR(INDEX(CATALOGO!$C$9:$C$168,MATCH($A65,CATALOGO!$A$9:$A$168,0)),"ID NON TROVATO")</f>
        <v>5.5.1</v>
      </c>
      <c r="D65" s="62" t="str">
        <f>IFERROR(INDEX(CATALOGO!$E$9:$E$168,MATCH($A65,CATALOGO!$A$9:$A$168,0)),"ID NON TROVATO")</f>
        <v>Gli adattamenti sono progettati con il lavoratore e riesaminati anche quando temporanei?</v>
      </c>
      <c r="E65" s="62" t="str">
        <f>IFERROR(INDEX(CATALOGO!$F$9:$F$168,MATCH($A65,CATALOGO!$A$9:$A$168,0)),"ID NON TROVATO")</f>
        <v>Accordi organizzativi; date di riesame; riscontri sull'efficacia.</v>
      </c>
      <c r="F65" s="64" t="s">
        <v>152</v>
      </c>
      <c r="G65" s="64"/>
      <c r="H65" s="65"/>
      <c r="I65" s="64"/>
      <c r="J65" s="64"/>
      <c r="K65" s="66" t="str">
        <f>IFERROR(IF(F65="Sì",INDEX(CATALOGO!$K$9:$K$168,MATCH($A65,CATALOGO!$A$9:$A$168,0)),IF(F65="Parziale",INDEX(CATALOGO!$L$9:$L$168,MATCH($A65,CATALOGO!$A$9:$A$168,0)),IF(F65="No",INDEX(CATALOGO!$M$9:$M$168,MATCH($A65,CATALOGO!$A$9:$A$168,0)),IF(F65="Non applicabile",INDEX(CATALOGO!$N$9:$N$168,MATCH($A65,CATALOGO!$A$9:$A$168,0)),INDEX(CATALOGO!$O$9:$O$168,MATCH($A65,CATALOGO!$A$9:$A$168,0)))))),"Verificare ID e catalogo")</f>
        <v>Eseguire la verifica senza dedurre condizioni personali. Esaminare: Accordi organizzativi; date di riesame; riscontri sull'efficacia. Poi registrare esito, evidenza, data e verificatore.</v>
      </c>
      <c r="L65" s="66" t="str">
        <f>IF(COUNTIF(CATALOGO!$A$9:$A$168,A65)&lt;&gt;1,"ID NON TROVATO",IF(COUNTIF($A$9:$A$168,A65)&lt;&gt;1,"ID DUPLICATO",IF(OR(F65="",F65="Da verificare"),"DA VERIFICARE",IF(COUNTIF(PARAMETRI!$A$7:$A$11,F65)&lt;&gt;1,"ESITO NON VALIDO",IF(LEN(TRIM(G65))=0,IF(F65="Non applicabile","MOTIVARE N.A.","INSERIRE EVIDENZA"),IF(NOT(ISNUMBER(H65)),"DATA MANCANTE / NON VALIDA",IF(OR(H65&lt;1,H65&gt;AZIENDA!$E$20),"DATA DA CORREGGERE",IF(LEN(TRIM(I65))=0,"VERIFICATORE MANCANTE","OK"))))))))</f>
        <v>DA VERIFICARE</v>
      </c>
      <c r="M65" s="67" t="str">
        <f>IF(N65&lt;&gt;"Completa","",IF(F65="Sì",PARAMETRI!$B$7,IF(F65="Parziale",PARAMETRI!$B$8,IF(F65="No",PARAMETRI!$B$9,""))))</f>
        <v/>
      </c>
      <c r="N65" s="66" t="str">
        <f t="shared" si="2"/>
        <v>Da completare</v>
      </c>
      <c r="O65" s="68" t="str">
        <f t="shared" si="3"/>
        <v>Verifica</v>
      </c>
    </row>
    <row r="66" spans="1:15" ht="103.95" customHeight="1">
      <c r="A66" s="69" t="s">
        <v>209</v>
      </c>
      <c r="B66" s="70" t="str">
        <f>IFERROR(INDEX(CATALOGO!$B$9:$B$168,MATCH($A66,CATALOGO!$A$9:$A$168,0)),"ID NON TROVATO")</f>
        <v>07 | Progettazione del lavoro</v>
      </c>
      <c r="C66" s="71" t="str">
        <f>IFERROR(INDEX(CATALOGO!$C$9:$C$168,MATCH($A66,CATALOGO!$A$9:$A$168,0)),"ID NON TROVATO")</f>
        <v>5.5.2.1 a)</v>
      </c>
      <c r="D66" s="70" t="str">
        <f>IFERROR(INDEX(CATALOGO!$E$9:$E$168,MATCH($A66,CATALOGO!$A$9:$A$168,0)),"ID NON TROVATO")</f>
        <v>Le preferenze sono raccolte senza presumere che lavoro da casa o giornate intere di assenza siano la soluzione desiderata?</v>
      </c>
      <c r="E66" s="70" t="str">
        <f>IFERROR(INDEX(CATALOGO!$F$9:$F$168,MATCH($A66,CATALOGO!$A$9:$A$168,0)),"ID NON TROVATO")</f>
        <v>Modalità del colloquio; opzioni disponibili; decisioni motivate.</v>
      </c>
      <c r="F66" s="64" t="s">
        <v>152</v>
      </c>
      <c r="G66" s="64"/>
      <c r="H66" s="65"/>
      <c r="I66" s="64"/>
      <c r="J66" s="64"/>
      <c r="K66" s="66" t="str">
        <f>IFERROR(IF(F66="Sì",INDEX(CATALOGO!$K$9:$K$168,MATCH($A66,CATALOGO!$A$9:$A$168,0)),IF(F66="Parziale",INDEX(CATALOGO!$L$9:$L$168,MATCH($A66,CATALOGO!$A$9:$A$168,0)),IF(F66="No",INDEX(CATALOGO!$M$9:$M$168,MATCH($A66,CATALOGO!$A$9:$A$168,0)),IF(F66="Non applicabile",INDEX(CATALOGO!$N$9:$N$168,MATCH($A66,CATALOGO!$A$9:$A$168,0)),INDEX(CATALOGO!$O$9:$O$168,MATCH($A66,CATALOGO!$A$9:$A$168,0)))))),"Verificare ID e catalogo")</f>
        <v>Eseguire la verifica senza dedurre condizioni personali. Esaminare: Modalità del colloquio; opzioni disponibili; decisioni motivate. Poi registrare esito, evidenza, data e verificatore.</v>
      </c>
      <c r="L66" s="66" t="str">
        <f>IF(COUNTIF(CATALOGO!$A$9:$A$168,A66)&lt;&gt;1,"ID NON TROVATO",IF(COUNTIF($A$9:$A$168,A66)&lt;&gt;1,"ID DUPLICATO",IF(OR(F66="",F66="Da verificare"),"DA VERIFICARE",IF(COUNTIF(PARAMETRI!$A$7:$A$11,F66)&lt;&gt;1,"ESITO NON VALIDO",IF(LEN(TRIM(G66))=0,IF(F66="Non applicabile","MOTIVARE N.A.","INSERIRE EVIDENZA"),IF(NOT(ISNUMBER(H66)),"DATA MANCANTE / NON VALIDA",IF(OR(H66&lt;1,H66&gt;AZIENDA!$E$20),"DATA DA CORREGGERE",IF(LEN(TRIM(I66))=0,"VERIFICATORE MANCANTE","OK"))))))))</f>
        <v>DA VERIFICARE</v>
      </c>
      <c r="M66" s="67" t="str">
        <f>IF(N66&lt;&gt;"Completa","",IF(F66="Sì",PARAMETRI!$B$7,IF(F66="Parziale",PARAMETRI!$B$8,IF(F66="No",PARAMETRI!$B$9,""))))</f>
        <v/>
      </c>
      <c r="N66" s="66" t="str">
        <f t="shared" si="2"/>
        <v>Da completare</v>
      </c>
      <c r="O66" s="68" t="str">
        <f t="shared" si="3"/>
        <v>Verifica</v>
      </c>
    </row>
    <row r="67" spans="1:15" ht="103.95" customHeight="1">
      <c r="A67" s="61" t="s">
        <v>210</v>
      </c>
      <c r="B67" s="62" t="str">
        <f>IFERROR(INDEX(CATALOGO!$B$9:$B$168,MATCH($A67,CATALOGO!$A$9:$A$168,0)),"ID NON TROVATO")</f>
        <v>07 | Progettazione del lavoro</v>
      </c>
      <c r="C67" s="63" t="str">
        <f>IFERROR(INDEX(CATALOGO!$C$9:$C$168,MATCH($A67,CATALOGO!$A$9:$A$168,0)),"ID NON TROVATO")</f>
        <v>5.5.2.1 b)</v>
      </c>
      <c r="D67" s="62" t="str">
        <f>IFERROR(INDEX(CATALOGO!$E$9:$E$168,MATCH($A67,CATALOGO!$A$9:$A$168,0)),"ID NON TROVATO")</f>
        <v>È valutata la flessibilità nella distribuzione delle pause, ove compatibile con il lavoro?</v>
      </c>
      <c r="E67" s="62" t="str">
        <f>IFERROR(INDEX(CATALOGO!$F$9:$F$168,MATCH($A67,CATALOGO!$A$9:$A$168,0)),"ID NON TROVATO")</f>
        <v>Regole di pausa; sostituzioni; accordi nel team.</v>
      </c>
      <c r="F67" s="64" t="s">
        <v>152</v>
      </c>
      <c r="G67" s="64"/>
      <c r="H67" s="65"/>
      <c r="I67" s="64"/>
      <c r="J67" s="64"/>
      <c r="K67" s="66" t="str">
        <f>IFERROR(IF(F67="Sì",INDEX(CATALOGO!$K$9:$K$168,MATCH($A67,CATALOGO!$A$9:$A$168,0)),IF(F67="Parziale",INDEX(CATALOGO!$L$9:$L$168,MATCH($A67,CATALOGO!$A$9:$A$168,0)),IF(F67="No",INDEX(CATALOGO!$M$9:$M$168,MATCH($A67,CATALOGO!$A$9:$A$168,0)),IF(F67="Non applicabile",INDEX(CATALOGO!$N$9:$N$168,MATCH($A67,CATALOGO!$A$9:$A$168,0)),INDEX(CATALOGO!$O$9:$O$168,MATCH($A67,CATALOGO!$A$9:$A$168,0)))))),"Verificare ID e catalogo")</f>
        <v>Eseguire la verifica senza dedurre condizioni personali. Esaminare: Regole di pausa; sostituzioni; accordi nel team. Poi registrare esito, evidenza, data e verificatore.</v>
      </c>
      <c r="L67" s="66" t="str">
        <f>IF(COUNTIF(CATALOGO!$A$9:$A$168,A67)&lt;&gt;1,"ID NON TROVATO",IF(COUNTIF($A$9:$A$168,A67)&lt;&gt;1,"ID DUPLICATO",IF(OR(F67="",F67="Da verificare"),"DA VERIFICARE",IF(COUNTIF(PARAMETRI!$A$7:$A$11,F67)&lt;&gt;1,"ESITO NON VALIDO",IF(LEN(TRIM(G67))=0,IF(F67="Non applicabile","MOTIVARE N.A.","INSERIRE EVIDENZA"),IF(NOT(ISNUMBER(H67)),"DATA MANCANTE / NON VALIDA",IF(OR(H67&lt;1,H67&gt;AZIENDA!$E$20),"DATA DA CORREGGERE",IF(LEN(TRIM(I67))=0,"VERIFICATORE MANCANTE","OK"))))))))</f>
        <v>DA VERIFICARE</v>
      </c>
      <c r="M67" s="67" t="str">
        <f>IF(N67&lt;&gt;"Completa","",IF(F67="Sì",PARAMETRI!$B$7,IF(F67="Parziale",PARAMETRI!$B$8,IF(F67="No",PARAMETRI!$B$9,""))))</f>
        <v/>
      </c>
      <c r="N67" s="66" t="str">
        <f t="shared" si="2"/>
        <v>Da completare</v>
      </c>
      <c r="O67" s="68" t="str">
        <f t="shared" si="3"/>
        <v>Verifica</v>
      </c>
    </row>
    <row r="68" spans="1:15" ht="103.95" customHeight="1">
      <c r="A68" s="69" t="s">
        <v>211</v>
      </c>
      <c r="B68" s="70" t="str">
        <f>IFERROR(INDEX(CATALOGO!$B$9:$B$168,MATCH($A68,CATALOGO!$A$9:$A$168,0)),"ID NON TROVATO")</f>
        <v>07 | Progettazione del lavoro</v>
      </c>
      <c r="C68" s="71" t="str">
        <f>IFERROR(INDEX(CATALOGO!$C$9:$C$168,MATCH($A68,CATALOGO!$A$9:$A$168,0)),"ID NON TROVATO")</f>
        <v>5.5.2.1 c)</v>
      </c>
      <c r="D68" s="70" t="str">
        <f>IFERROR(INDEX(CATALOGO!$E$9:$E$168,MATCH($A68,CATALOGO!$A$9:$A$168,0)),"ID NON TROVATO")</f>
        <v>È considerata la possibilità di brevi permessi per sintomi episodici, nel quadro organizzativo e contrattuale applicabile?</v>
      </c>
      <c r="E68" s="70" t="str">
        <f>IFERROR(INDEX(CATALOGO!$F$9:$F$168,MATCH($A68,CATALOGO!$A$9:$A$168,0)),"ID NON TROVATO")</f>
        <v>Valutazione di fattibilità; regole dei permessi brevi; procedura di richiesta.</v>
      </c>
      <c r="F68" s="64" t="s">
        <v>152</v>
      </c>
      <c r="G68" s="64"/>
      <c r="H68" s="65"/>
      <c r="I68" s="64"/>
      <c r="J68" s="64"/>
      <c r="K68" s="66" t="str">
        <f>IFERROR(IF(F68="Sì",INDEX(CATALOGO!$K$9:$K$168,MATCH($A68,CATALOGO!$A$9:$A$168,0)),IF(F68="Parziale",INDEX(CATALOGO!$L$9:$L$168,MATCH($A68,CATALOGO!$A$9:$A$168,0)),IF(F68="No",INDEX(CATALOGO!$M$9:$M$168,MATCH($A68,CATALOGO!$A$9:$A$168,0)),IF(F68="Non applicabile",INDEX(CATALOGO!$N$9:$N$168,MATCH($A68,CATALOGO!$A$9:$A$168,0)),INDEX(CATALOGO!$O$9:$O$168,MATCH($A68,CATALOGO!$A$9:$A$168,0)))))),"Verificare ID e catalogo")</f>
        <v>Eseguire la verifica senza dedurre condizioni personali. Esaminare: Valutazione di fattibilità; regole dei permessi brevi; procedura di richiesta. Poi registrare esito, evidenza, data e verificatore.</v>
      </c>
      <c r="L68" s="66" t="str">
        <f>IF(COUNTIF(CATALOGO!$A$9:$A$168,A68)&lt;&gt;1,"ID NON TROVATO",IF(COUNTIF($A$9:$A$168,A68)&lt;&gt;1,"ID DUPLICATO",IF(OR(F68="",F68="Da verificare"),"DA VERIFICARE",IF(COUNTIF(PARAMETRI!$A$7:$A$11,F68)&lt;&gt;1,"ESITO NON VALIDO",IF(LEN(TRIM(G68))=0,IF(F68="Non applicabile","MOTIVARE N.A.","INSERIRE EVIDENZA"),IF(NOT(ISNUMBER(H68)),"DATA MANCANTE / NON VALIDA",IF(OR(H68&lt;1,H68&gt;AZIENDA!$E$20),"DATA DA CORREGGERE",IF(LEN(TRIM(I68))=0,"VERIFICATORE MANCANTE","OK"))))))))</f>
        <v>DA VERIFICARE</v>
      </c>
      <c r="M68" s="67" t="str">
        <f>IF(N68&lt;&gt;"Completa","",IF(F68="Sì",PARAMETRI!$B$7,IF(F68="Parziale",PARAMETRI!$B$8,IF(F68="No",PARAMETRI!$B$9,""))))</f>
        <v/>
      </c>
      <c r="N68" s="66" t="str">
        <f t="shared" si="2"/>
        <v>Da completare</v>
      </c>
      <c r="O68" s="68" t="str">
        <f t="shared" si="3"/>
        <v>Verifica</v>
      </c>
    </row>
    <row r="69" spans="1:15" ht="103.95" customHeight="1">
      <c r="A69" s="61" t="s">
        <v>212</v>
      </c>
      <c r="B69" s="62" t="str">
        <f>IFERROR(INDEX(CATALOGO!$B$9:$B$168,MATCH($A69,CATALOGO!$A$9:$A$168,0)),"ID NON TROVATO")</f>
        <v>07 | Progettazione del lavoro</v>
      </c>
      <c r="C69" s="63" t="str">
        <f>IFERROR(INDEX(CATALOGO!$C$9:$C$168,MATCH($A69,CATALOGO!$A$9:$A$168,0)),"ID NON TROVATO")</f>
        <v>5.5.2.1 d)</v>
      </c>
      <c r="D69" s="62" t="str">
        <f>IFERROR(INDEX(CATALOGO!$E$9:$E$168,MATCH($A69,CATALOGO!$A$9:$A$168,0)),"ID NON TROVATO")</f>
        <v>Sono valutate forme compatibili di compensazione o accumulo delle ore per gestire esigenze variabili?</v>
      </c>
      <c r="E69" s="62" t="str">
        <f>IFERROR(INDEX(CATALOGO!$F$9:$F$168,MATCH($A69,CATALOGO!$A$9:$A$168,0)),"ID NON TROVATO")</f>
        <v>Regole di orario; compatibilità contrattuale; strumenti di registrazione.</v>
      </c>
      <c r="F69" s="64" t="s">
        <v>152</v>
      </c>
      <c r="G69" s="64"/>
      <c r="H69" s="65"/>
      <c r="I69" s="64"/>
      <c r="J69" s="64"/>
      <c r="K69" s="66" t="str">
        <f>IFERROR(IF(F69="Sì",INDEX(CATALOGO!$K$9:$K$168,MATCH($A69,CATALOGO!$A$9:$A$168,0)),IF(F69="Parziale",INDEX(CATALOGO!$L$9:$L$168,MATCH($A69,CATALOGO!$A$9:$A$168,0)),IF(F69="No",INDEX(CATALOGO!$M$9:$M$168,MATCH($A69,CATALOGO!$A$9:$A$168,0)),IF(F69="Non applicabile",INDEX(CATALOGO!$N$9:$N$168,MATCH($A69,CATALOGO!$A$9:$A$168,0)),INDEX(CATALOGO!$O$9:$O$168,MATCH($A69,CATALOGO!$A$9:$A$168,0)))))),"Verificare ID e catalogo")</f>
        <v>Eseguire la verifica senza dedurre condizioni personali. Esaminare: Regole di orario; compatibilità contrattuale; strumenti di registrazione. Poi registrare esito, evidenza, data e verificatore.</v>
      </c>
      <c r="L69" s="66" t="str">
        <f>IF(COUNTIF(CATALOGO!$A$9:$A$168,A69)&lt;&gt;1,"ID NON TROVATO",IF(COUNTIF($A$9:$A$168,A69)&lt;&gt;1,"ID DUPLICATO",IF(OR(F69="",F69="Da verificare"),"DA VERIFICARE",IF(COUNTIF(PARAMETRI!$A$7:$A$11,F69)&lt;&gt;1,"ESITO NON VALIDO",IF(LEN(TRIM(G69))=0,IF(F69="Non applicabile","MOTIVARE N.A.","INSERIRE EVIDENZA"),IF(NOT(ISNUMBER(H69)),"DATA MANCANTE / NON VALIDA",IF(OR(H69&lt;1,H69&gt;AZIENDA!$E$20),"DATA DA CORREGGERE",IF(LEN(TRIM(I69))=0,"VERIFICATORE MANCANTE","OK"))))))))</f>
        <v>DA VERIFICARE</v>
      </c>
      <c r="M69" s="67" t="str">
        <f>IF(N69&lt;&gt;"Completa","",IF(F69="Sì",PARAMETRI!$B$7,IF(F69="Parziale",PARAMETRI!$B$8,IF(F69="No",PARAMETRI!$B$9,""))))</f>
        <v/>
      </c>
      <c r="N69" s="66" t="str">
        <f t="shared" si="2"/>
        <v>Da completare</v>
      </c>
      <c r="O69" s="68" t="str">
        <f t="shared" si="3"/>
        <v>Verifica</v>
      </c>
    </row>
    <row r="70" spans="1:15" ht="103.95" customHeight="1">
      <c r="A70" s="69" t="s">
        <v>213</v>
      </c>
      <c r="B70" s="70" t="str">
        <f>IFERROR(INDEX(CATALOGO!$B$9:$B$168,MATCH($A70,CATALOGO!$A$9:$A$168,0)),"ID NON TROVATO")</f>
        <v>07 | Progettazione del lavoro</v>
      </c>
      <c r="C70" s="71" t="str">
        <f>IFERROR(INDEX(CATALOGO!$C$9:$C$168,MATCH($A70,CATALOGO!$A$9:$A$168,0)),"ID NON TROVATO")</f>
        <v>5.5.2.1 e)</v>
      </c>
      <c r="D70" s="70" t="str">
        <f>IFERROR(INDEX(CATALOGO!$E$9:$E$168,MATCH($A70,CATALOGO!$A$9:$A$168,0)),"ID NON TROVATO")</f>
        <v>Sono valutati orari flessibili di inizio e fine, ove possibili?</v>
      </c>
      <c r="E70" s="70" t="str">
        <f>IFERROR(INDEX(CATALOGO!$F$9:$F$168,MATCH($A70,CATALOGO!$A$9:$A$168,0)),"ID NON TROVATO")</f>
        <v>Fasce orarie; requisiti della mansione; accordi di flessibilità.</v>
      </c>
      <c r="F70" s="64" t="s">
        <v>152</v>
      </c>
      <c r="G70" s="64"/>
      <c r="H70" s="65"/>
      <c r="I70" s="64"/>
      <c r="J70" s="64"/>
      <c r="K70" s="66" t="str">
        <f>IFERROR(IF(F70="Sì",INDEX(CATALOGO!$K$9:$K$168,MATCH($A70,CATALOGO!$A$9:$A$168,0)),IF(F70="Parziale",INDEX(CATALOGO!$L$9:$L$168,MATCH($A70,CATALOGO!$A$9:$A$168,0)),IF(F70="No",INDEX(CATALOGO!$M$9:$M$168,MATCH($A70,CATALOGO!$A$9:$A$168,0)),IF(F70="Non applicabile",INDEX(CATALOGO!$N$9:$N$168,MATCH($A70,CATALOGO!$A$9:$A$168,0)),INDEX(CATALOGO!$O$9:$O$168,MATCH($A70,CATALOGO!$A$9:$A$168,0)))))),"Verificare ID e catalogo")</f>
        <v>Eseguire la verifica senza dedurre condizioni personali. Esaminare: Fasce orarie; requisiti della mansione; accordi di flessibilità. Poi registrare esito, evidenza, data e verificatore.</v>
      </c>
      <c r="L70" s="66" t="str">
        <f>IF(COUNTIF(CATALOGO!$A$9:$A$168,A70)&lt;&gt;1,"ID NON TROVATO",IF(COUNTIF($A$9:$A$168,A70)&lt;&gt;1,"ID DUPLICATO",IF(OR(F70="",F70="Da verificare"),"DA VERIFICARE",IF(COUNTIF(PARAMETRI!$A$7:$A$11,F70)&lt;&gt;1,"ESITO NON VALIDO",IF(LEN(TRIM(G70))=0,IF(F70="Non applicabile","MOTIVARE N.A.","INSERIRE EVIDENZA"),IF(NOT(ISNUMBER(H70)),"DATA MANCANTE / NON VALIDA",IF(OR(H70&lt;1,H70&gt;AZIENDA!$E$20),"DATA DA CORREGGERE",IF(LEN(TRIM(I70))=0,"VERIFICATORE MANCANTE","OK"))))))))</f>
        <v>DA VERIFICARE</v>
      </c>
      <c r="M70" s="67" t="str">
        <f>IF(N70&lt;&gt;"Completa","",IF(F70="Sì",PARAMETRI!$B$7,IF(F70="Parziale",PARAMETRI!$B$8,IF(F70="No",PARAMETRI!$B$9,""))))</f>
        <v/>
      </c>
      <c r="N70" s="66" t="str">
        <f t="shared" si="2"/>
        <v>Da completare</v>
      </c>
      <c r="O70" s="68" t="str">
        <f t="shared" si="3"/>
        <v>Verifica</v>
      </c>
    </row>
    <row r="71" spans="1:15" ht="103.95" customHeight="1">
      <c r="A71" s="61" t="s">
        <v>214</v>
      </c>
      <c r="B71" s="62" t="str">
        <f>IFERROR(INDEX(CATALOGO!$B$9:$B$168,MATCH($A71,CATALOGO!$A$9:$A$168,0)),"ID NON TROVATO")</f>
        <v>07 | Progettazione del lavoro</v>
      </c>
      <c r="C71" s="63" t="str">
        <f>IFERROR(INDEX(CATALOGO!$C$9:$C$168,MATCH($A71,CATALOGO!$A$9:$A$168,0)),"ID NON TROVATO")</f>
        <v>5.5.2.1 f)</v>
      </c>
      <c r="D71" s="62" t="str">
        <f>IFERROR(INDEX(CATALOGO!$E$9:$E$168,MATCH($A71,CATALOGO!$A$9:$A$168,0)),"ID NON TROVATO")</f>
        <v>È possibile discutere la distribuzione dei turni, con particolare attenzione ai turni notturni?</v>
      </c>
      <c r="E71" s="62" t="str">
        <f>IFERROR(INDEX(CATALOGO!$F$9:$F$168,MATCH($A71,CATALOGO!$A$9:$A$168,0)),"ID NON TROVATO")</f>
        <v>Programmazione turni; percorso di richiesta; analisi dei vincoli operativi.</v>
      </c>
      <c r="F71" s="64" t="s">
        <v>152</v>
      </c>
      <c r="G71" s="64"/>
      <c r="H71" s="65"/>
      <c r="I71" s="64"/>
      <c r="J71" s="64"/>
      <c r="K71" s="66" t="str">
        <f>IFERROR(IF(F71="Sì",INDEX(CATALOGO!$K$9:$K$168,MATCH($A71,CATALOGO!$A$9:$A$168,0)),IF(F71="Parziale",INDEX(CATALOGO!$L$9:$L$168,MATCH($A71,CATALOGO!$A$9:$A$168,0)),IF(F71="No",INDEX(CATALOGO!$M$9:$M$168,MATCH($A71,CATALOGO!$A$9:$A$168,0)),IF(F71="Non applicabile",INDEX(CATALOGO!$N$9:$N$168,MATCH($A71,CATALOGO!$A$9:$A$168,0)),INDEX(CATALOGO!$O$9:$O$168,MATCH($A71,CATALOGO!$A$9:$A$168,0)))))),"Verificare ID e catalogo")</f>
        <v>Eseguire la verifica senza dedurre condizioni personali. Esaminare: Programmazione turni; percorso di richiesta; analisi dei vincoli operativi. Poi registrare esito, evidenza, data e verificatore.</v>
      </c>
      <c r="L71" s="66" t="str">
        <f>IF(COUNTIF(CATALOGO!$A$9:$A$168,A71)&lt;&gt;1,"ID NON TROVATO",IF(COUNTIF($A$9:$A$168,A71)&lt;&gt;1,"ID DUPLICATO",IF(OR(F71="",F71="Da verificare"),"DA VERIFICARE",IF(COUNTIF(PARAMETRI!$A$7:$A$11,F71)&lt;&gt;1,"ESITO NON VALIDO",IF(LEN(TRIM(G71))=0,IF(F71="Non applicabile","MOTIVARE N.A.","INSERIRE EVIDENZA"),IF(NOT(ISNUMBER(H71)),"DATA MANCANTE / NON VALIDA",IF(OR(H71&lt;1,H71&gt;AZIENDA!$E$20),"DATA DA CORREGGERE",IF(LEN(TRIM(I71))=0,"VERIFICATORE MANCANTE","OK"))))))))</f>
        <v>DA VERIFICARE</v>
      </c>
      <c r="M71" s="67" t="str">
        <f>IF(N71&lt;&gt;"Completa","",IF(F71="Sì",PARAMETRI!$B$7,IF(F71="Parziale",PARAMETRI!$B$8,IF(F71="No",PARAMETRI!$B$9,""))))</f>
        <v/>
      </c>
      <c r="N71" s="66" t="str">
        <f t="shared" si="2"/>
        <v>Da completare</v>
      </c>
      <c r="O71" s="68" t="str">
        <f t="shared" si="3"/>
        <v>Verifica</v>
      </c>
    </row>
    <row r="72" spans="1:15" ht="103.95" customHeight="1">
      <c r="A72" s="69" t="s">
        <v>215</v>
      </c>
      <c r="B72" s="70" t="str">
        <f>IFERROR(INDEX(CATALOGO!$B$9:$B$168,MATCH($A72,CATALOGO!$A$9:$A$168,0)),"ID NON TROVATO")</f>
        <v>07 | Progettazione del lavoro</v>
      </c>
      <c r="C72" s="71" t="str">
        <f>IFERROR(INDEX(CATALOGO!$C$9:$C$168,MATCH($A72,CATALOGO!$A$9:$A$168,0)),"ID NON TROVATO")</f>
        <v>5.5.2.1 g)</v>
      </c>
      <c r="D72" s="70" t="str">
        <f>IFERROR(INDEX(CATALOGO!$E$9:$E$168,MATCH($A72,CATALOGO!$A$9:$A$168,0)),"ID NON TROVATO")</f>
        <v>Esistono soluzioni di copertura per assenze brevi non programmate che evitino pressioni sul lavoratore e sul team?</v>
      </c>
      <c r="E72" s="70" t="str">
        <f>IFERROR(INDEX(CATALOGO!$F$9:$F$168,MATCH($A72,CATALOGO!$A$9:$A$168,0)),"ID NON TROVATO")</f>
        <v>Piano sostituzioni; polivalenze; procedure per assenze improvvise.</v>
      </c>
      <c r="F72" s="64" t="s">
        <v>152</v>
      </c>
      <c r="G72" s="64"/>
      <c r="H72" s="65"/>
      <c r="I72" s="64"/>
      <c r="J72" s="64"/>
      <c r="K72" s="66" t="str">
        <f>IFERROR(IF(F72="Sì",INDEX(CATALOGO!$K$9:$K$168,MATCH($A72,CATALOGO!$A$9:$A$168,0)),IF(F72="Parziale",INDEX(CATALOGO!$L$9:$L$168,MATCH($A72,CATALOGO!$A$9:$A$168,0)),IF(F72="No",INDEX(CATALOGO!$M$9:$M$168,MATCH($A72,CATALOGO!$A$9:$A$168,0)),IF(F72="Non applicabile",INDEX(CATALOGO!$N$9:$N$168,MATCH($A72,CATALOGO!$A$9:$A$168,0)),INDEX(CATALOGO!$O$9:$O$168,MATCH($A72,CATALOGO!$A$9:$A$168,0)))))),"Verificare ID e catalogo")</f>
        <v>Eseguire la verifica senza dedurre condizioni personali. Esaminare: Piano sostituzioni; polivalenze; procedure per assenze improvvise. Poi registrare esito, evidenza, data e verificatore.</v>
      </c>
      <c r="L72" s="66" t="str">
        <f>IF(COUNTIF(CATALOGO!$A$9:$A$168,A72)&lt;&gt;1,"ID NON TROVATO",IF(COUNTIF($A$9:$A$168,A72)&lt;&gt;1,"ID DUPLICATO",IF(OR(F72="",F72="Da verificare"),"DA VERIFICARE",IF(COUNTIF(PARAMETRI!$A$7:$A$11,F72)&lt;&gt;1,"ESITO NON VALIDO",IF(LEN(TRIM(G72))=0,IF(F72="Non applicabile","MOTIVARE N.A.","INSERIRE EVIDENZA"),IF(NOT(ISNUMBER(H72)),"DATA MANCANTE / NON VALIDA",IF(OR(H72&lt;1,H72&gt;AZIENDA!$E$20),"DATA DA CORREGGERE",IF(LEN(TRIM(I72))=0,"VERIFICATORE MANCANTE","OK"))))))))</f>
        <v>DA VERIFICARE</v>
      </c>
      <c r="M72" s="67" t="str">
        <f>IF(N72&lt;&gt;"Completa","",IF(F72="Sì",PARAMETRI!$B$7,IF(F72="Parziale",PARAMETRI!$B$8,IF(F72="No",PARAMETRI!$B$9,""))))</f>
        <v/>
      </c>
      <c r="N72" s="66" t="str">
        <f t="shared" si="2"/>
        <v>Da completare</v>
      </c>
      <c r="O72" s="68" t="str">
        <f t="shared" si="3"/>
        <v>Verifica</v>
      </c>
    </row>
    <row r="73" spans="1:15" ht="103.95" customHeight="1">
      <c r="A73" s="61" t="s">
        <v>216</v>
      </c>
      <c r="B73" s="62" t="str">
        <f>IFERROR(INDEX(CATALOGO!$B$9:$B$168,MATCH($A73,CATALOGO!$A$9:$A$168,0)),"ID NON TROVATO")</f>
        <v>07 | Progettazione del lavoro</v>
      </c>
      <c r="C73" s="63" t="str">
        <f>IFERROR(INDEX(CATALOGO!$C$9:$C$168,MATCH($A73,CATALOGO!$A$9:$A$168,0)),"ID NON TROVATO")</f>
        <v>5.5.2.2 a)</v>
      </c>
      <c r="D73" s="62" t="str">
        <f>IFERROR(INDEX(CATALOGO!$E$9:$E$168,MATCH($A73,CATALOGO!$A$9:$A$168,0)),"ID NON TROVATO")</f>
        <v>Sono valutate riallocazioni temporanee di compiti gravosi o particolarmente esposti al pubblico, quando utili?</v>
      </c>
      <c r="E73" s="62" t="str">
        <f>IFERROR(INDEX(CATALOGO!$F$9:$F$168,MATCH($A73,CATALOGO!$A$9:$A$168,0)),"ID NON TROVATO")</f>
        <v>Analisi delle mansioni; alternative; criteri di assegnazione.</v>
      </c>
      <c r="F73" s="64" t="s">
        <v>152</v>
      </c>
      <c r="G73" s="64"/>
      <c r="H73" s="65"/>
      <c r="I73" s="64"/>
      <c r="J73" s="64"/>
      <c r="K73" s="66" t="str">
        <f>IFERROR(IF(F73="Sì",INDEX(CATALOGO!$K$9:$K$168,MATCH($A73,CATALOGO!$A$9:$A$168,0)),IF(F73="Parziale",INDEX(CATALOGO!$L$9:$L$168,MATCH($A73,CATALOGO!$A$9:$A$168,0)),IF(F73="No",INDEX(CATALOGO!$M$9:$M$168,MATCH($A73,CATALOGO!$A$9:$A$168,0)),IF(F73="Non applicabile",INDEX(CATALOGO!$N$9:$N$168,MATCH($A73,CATALOGO!$A$9:$A$168,0)),INDEX(CATALOGO!$O$9:$O$168,MATCH($A73,CATALOGO!$A$9:$A$168,0)))))),"Verificare ID e catalogo")</f>
        <v>Eseguire la verifica senza dedurre condizioni personali. Esaminare: Analisi delle mansioni; alternative; criteri di assegnazione. Poi registrare esito, evidenza, data e verificatore.</v>
      </c>
      <c r="L73" s="66" t="str">
        <f>IF(COUNTIF(CATALOGO!$A$9:$A$168,A73)&lt;&gt;1,"ID NON TROVATO",IF(COUNTIF($A$9:$A$168,A73)&lt;&gt;1,"ID DUPLICATO",IF(OR(F73="",F73="Da verificare"),"DA VERIFICARE",IF(COUNTIF(PARAMETRI!$A$7:$A$11,F73)&lt;&gt;1,"ESITO NON VALIDO",IF(LEN(TRIM(G73))=0,IF(F73="Non applicabile","MOTIVARE N.A.","INSERIRE EVIDENZA"),IF(NOT(ISNUMBER(H73)),"DATA MANCANTE / NON VALIDA",IF(OR(H73&lt;1,H73&gt;AZIENDA!$E$20),"DATA DA CORREGGERE",IF(LEN(TRIM(I73))=0,"VERIFICATORE MANCANTE","OK"))))))))</f>
        <v>DA VERIFICARE</v>
      </c>
      <c r="M73" s="67" t="str">
        <f>IF(N73&lt;&gt;"Completa","",IF(F73="Sì",PARAMETRI!$B$7,IF(F73="Parziale",PARAMETRI!$B$8,IF(F73="No",PARAMETRI!$B$9,""))))</f>
        <v/>
      </c>
      <c r="N73" s="66" t="str">
        <f t="shared" ref="N73:N104" si="4">IF(L73="OK","Completa","Da completare")</f>
        <v>Da completare</v>
      </c>
      <c r="O73" s="68" t="str">
        <f t="shared" ref="O73:O104" si="5">IF(OR(F73="No",F73="Parziale"),"Miglioramento",IF(L73&lt;&gt;"OK","Verifica",IF(F73="Non applicabile","Non applicabile","Mantenimento")))</f>
        <v>Verifica</v>
      </c>
    </row>
    <row r="74" spans="1:15" ht="103.95" customHeight="1">
      <c r="A74" s="69" t="s">
        <v>217</v>
      </c>
      <c r="B74" s="70" t="str">
        <f>IFERROR(INDEX(CATALOGO!$B$9:$B$168,MATCH($A74,CATALOGO!$A$9:$A$168,0)),"ID NON TROVATO")</f>
        <v>07 | Progettazione del lavoro</v>
      </c>
      <c r="C74" s="71" t="str">
        <f>IFERROR(INDEX(CATALOGO!$C$9:$C$168,MATCH($A74,CATALOGO!$A$9:$A$168,0)),"ID NON TROVATO")</f>
        <v>5.5.2.2 b)</v>
      </c>
      <c r="D74" s="70" t="str">
        <f>IFERROR(INDEX(CATALOGO!$E$9:$E$168,MATCH($A74,CATALOGO!$A$9:$A$168,0)),"ID NON TROVATO")</f>
        <v>Sono considerate modifiche di piccola entità, come ausili organizzativi o spazi a bassa distrazione?</v>
      </c>
      <c r="E74" s="70" t="str">
        <f>IFERROR(INDEX(CATALOGO!$F$9:$F$168,MATCH($A74,CATALOGO!$A$9:$A$168,0)),"ID NON TROVATO")</f>
        <v>Catalogo dei supporti; richieste; prove di utilizzo.</v>
      </c>
      <c r="F74" s="64" t="s">
        <v>152</v>
      </c>
      <c r="G74" s="64"/>
      <c r="H74" s="65"/>
      <c r="I74" s="64"/>
      <c r="J74" s="64"/>
      <c r="K74" s="66" t="str">
        <f>IFERROR(IF(F74="Sì",INDEX(CATALOGO!$K$9:$K$168,MATCH($A74,CATALOGO!$A$9:$A$168,0)),IF(F74="Parziale",INDEX(CATALOGO!$L$9:$L$168,MATCH($A74,CATALOGO!$A$9:$A$168,0)),IF(F74="No",INDEX(CATALOGO!$M$9:$M$168,MATCH($A74,CATALOGO!$A$9:$A$168,0)),IF(F74="Non applicabile",INDEX(CATALOGO!$N$9:$N$168,MATCH($A74,CATALOGO!$A$9:$A$168,0)),INDEX(CATALOGO!$O$9:$O$168,MATCH($A74,CATALOGO!$A$9:$A$168,0)))))),"Verificare ID e catalogo")</f>
        <v>Eseguire la verifica senza dedurre condizioni personali. Esaminare: Catalogo dei supporti; richieste; prove di utilizzo. Poi registrare esito, evidenza, data e verificatore.</v>
      </c>
      <c r="L74" s="66" t="str">
        <f>IF(COUNTIF(CATALOGO!$A$9:$A$168,A74)&lt;&gt;1,"ID NON TROVATO",IF(COUNTIF($A$9:$A$168,A74)&lt;&gt;1,"ID DUPLICATO",IF(OR(F74="",F74="Da verificare"),"DA VERIFICARE",IF(COUNTIF(PARAMETRI!$A$7:$A$11,F74)&lt;&gt;1,"ESITO NON VALIDO",IF(LEN(TRIM(G74))=0,IF(F74="Non applicabile","MOTIVARE N.A.","INSERIRE EVIDENZA"),IF(NOT(ISNUMBER(H74)),"DATA MANCANTE / NON VALIDA",IF(OR(H74&lt;1,H74&gt;AZIENDA!$E$20),"DATA DA CORREGGERE",IF(LEN(TRIM(I74))=0,"VERIFICATORE MANCANTE","OK"))))))))</f>
        <v>DA VERIFICARE</v>
      </c>
      <c r="M74" s="67" t="str">
        <f>IF(N74&lt;&gt;"Completa","",IF(F74="Sì",PARAMETRI!$B$7,IF(F74="Parziale",PARAMETRI!$B$8,IF(F74="No",PARAMETRI!$B$9,""))))</f>
        <v/>
      </c>
      <c r="N74" s="66" t="str">
        <f t="shared" si="4"/>
        <v>Da completare</v>
      </c>
      <c r="O74" s="68" t="str">
        <f t="shared" si="5"/>
        <v>Verifica</v>
      </c>
    </row>
    <row r="75" spans="1:15" ht="103.95" customHeight="1">
      <c r="A75" s="61" t="s">
        <v>218</v>
      </c>
      <c r="B75" s="62" t="str">
        <f>IFERROR(INDEX(CATALOGO!$B$9:$B$168,MATCH($A75,CATALOGO!$A$9:$A$168,0)),"ID NON TROVATO")</f>
        <v>07 | Progettazione del lavoro</v>
      </c>
      <c r="C75" s="63" t="str">
        <f>IFERROR(INDEX(CATALOGO!$C$9:$C$168,MATCH($A75,CATALOGO!$A$9:$A$168,0)),"ID NON TROVATO")</f>
        <v>5.5.2.2 c)</v>
      </c>
      <c r="D75" s="62" t="str">
        <f>IFERROR(INDEX(CATALOGO!$E$9:$E$168,MATCH($A75,CATALOGO!$A$9:$A$168,0)),"ID NON TROVATO")</f>
        <v>Sono valutate condivisione temporanea del lavoro e possibilità di compiti più leggeri?</v>
      </c>
      <c r="E75" s="62" t="str">
        <f>IFERROR(INDEX(CATALOGO!$F$9:$F$168,MATCH($A75,CATALOGO!$A$9:$A$168,0)),"ID NON TROVATO")</f>
        <v>Matrice dei compiti; polivalenza; accordi temporanei.</v>
      </c>
      <c r="F75" s="64" t="s">
        <v>152</v>
      </c>
      <c r="G75" s="64"/>
      <c r="H75" s="65"/>
      <c r="I75" s="64"/>
      <c r="J75" s="64"/>
      <c r="K75" s="66" t="str">
        <f>IFERROR(IF(F75="Sì",INDEX(CATALOGO!$K$9:$K$168,MATCH($A75,CATALOGO!$A$9:$A$168,0)),IF(F75="Parziale",INDEX(CATALOGO!$L$9:$L$168,MATCH($A75,CATALOGO!$A$9:$A$168,0)),IF(F75="No",INDEX(CATALOGO!$M$9:$M$168,MATCH($A75,CATALOGO!$A$9:$A$168,0)),IF(F75="Non applicabile",INDEX(CATALOGO!$N$9:$N$168,MATCH($A75,CATALOGO!$A$9:$A$168,0)),INDEX(CATALOGO!$O$9:$O$168,MATCH($A75,CATALOGO!$A$9:$A$168,0)))))),"Verificare ID e catalogo")</f>
        <v>Eseguire la verifica senza dedurre condizioni personali. Esaminare: Matrice dei compiti; polivalenza; accordi temporanei. Poi registrare esito, evidenza, data e verificatore.</v>
      </c>
      <c r="L75" s="66" t="str">
        <f>IF(COUNTIF(CATALOGO!$A$9:$A$168,A75)&lt;&gt;1,"ID NON TROVATO",IF(COUNTIF($A$9:$A$168,A75)&lt;&gt;1,"ID DUPLICATO",IF(OR(F75="",F75="Da verificare"),"DA VERIFICARE",IF(COUNTIF(PARAMETRI!$A$7:$A$11,F75)&lt;&gt;1,"ESITO NON VALIDO",IF(LEN(TRIM(G75))=0,IF(F75="Non applicabile","MOTIVARE N.A.","INSERIRE EVIDENZA"),IF(NOT(ISNUMBER(H75)),"DATA MANCANTE / NON VALIDA",IF(OR(H75&lt;1,H75&gt;AZIENDA!$E$20),"DATA DA CORREGGERE",IF(LEN(TRIM(I75))=0,"VERIFICATORE MANCANTE","OK"))))))))</f>
        <v>DA VERIFICARE</v>
      </c>
      <c r="M75" s="67" t="str">
        <f>IF(N75&lt;&gt;"Completa","",IF(F75="Sì",PARAMETRI!$B$7,IF(F75="Parziale",PARAMETRI!$B$8,IF(F75="No",PARAMETRI!$B$9,""))))</f>
        <v/>
      </c>
      <c r="N75" s="66" t="str">
        <f t="shared" si="4"/>
        <v>Da completare</v>
      </c>
      <c r="O75" s="68" t="str">
        <f t="shared" si="5"/>
        <v>Verifica</v>
      </c>
    </row>
    <row r="76" spans="1:15" ht="103.95" customHeight="1">
      <c r="A76" s="69" t="s">
        <v>219</v>
      </c>
      <c r="B76" s="70" t="str">
        <f>IFERROR(INDEX(CATALOGO!$B$9:$B$168,MATCH($A76,CATALOGO!$A$9:$A$168,0)),"ID NON TROVATO")</f>
        <v>07 | Progettazione del lavoro</v>
      </c>
      <c r="C76" s="71" t="str">
        <f>IFERROR(INDEX(CATALOGO!$C$9:$C$168,MATCH($A76,CATALOGO!$A$9:$A$168,0)),"ID NON TROVATO")</f>
        <v>5.5.2.2 d)</v>
      </c>
      <c r="D76" s="70" t="str">
        <f>IFERROR(INDEX(CATALOGO!$E$9:$E$168,MATCH($A76,CATALOGO!$A$9:$A$168,0)),"ID NON TROVATO")</f>
        <v>I manager dispongono di criteri per valutare richieste temporanee e margini di flessibilità della mansione?</v>
      </c>
      <c r="E76" s="70" t="str">
        <f>IFERROR(INDEX(CATALOGO!$F$9:$F$168,MATCH($A76,CATALOGO!$A$9:$A$168,0)),"ID NON TROVATO")</f>
        <v>Linee guida; criteri decisionali; casi di applicazione anonimizzati.</v>
      </c>
      <c r="F76" s="64" t="s">
        <v>152</v>
      </c>
      <c r="G76" s="64"/>
      <c r="H76" s="65"/>
      <c r="I76" s="64"/>
      <c r="J76" s="64"/>
      <c r="K76" s="66" t="str">
        <f>IFERROR(IF(F76="Sì",INDEX(CATALOGO!$K$9:$K$168,MATCH($A76,CATALOGO!$A$9:$A$168,0)),IF(F76="Parziale",INDEX(CATALOGO!$L$9:$L$168,MATCH($A76,CATALOGO!$A$9:$A$168,0)),IF(F76="No",INDEX(CATALOGO!$M$9:$M$168,MATCH($A76,CATALOGO!$A$9:$A$168,0)),IF(F76="Non applicabile",INDEX(CATALOGO!$N$9:$N$168,MATCH($A76,CATALOGO!$A$9:$A$168,0)),INDEX(CATALOGO!$O$9:$O$168,MATCH($A76,CATALOGO!$A$9:$A$168,0)))))),"Verificare ID e catalogo")</f>
        <v>Eseguire la verifica senza dedurre condizioni personali. Esaminare: Linee guida; criteri decisionali; casi di applicazione anonimizzati. Poi registrare esito, evidenza, data e verificatore.</v>
      </c>
      <c r="L76" s="66" t="str">
        <f>IF(COUNTIF(CATALOGO!$A$9:$A$168,A76)&lt;&gt;1,"ID NON TROVATO",IF(COUNTIF($A$9:$A$168,A76)&lt;&gt;1,"ID DUPLICATO",IF(OR(F76="",F76="Da verificare"),"DA VERIFICARE",IF(COUNTIF(PARAMETRI!$A$7:$A$11,F76)&lt;&gt;1,"ESITO NON VALIDO",IF(LEN(TRIM(G76))=0,IF(F76="Non applicabile","MOTIVARE N.A.","INSERIRE EVIDENZA"),IF(NOT(ISNUMBER(H76)),"DATA MANCANTE / NON VALIDA",IF(OR(H76&lt;1,H76&gt;AZIENDA!$E$20),"DATA DA CORREGGERE",IF(LEN(TRIM(I76))=0,"VERIFICATORE MANCANTE","OK"))))))))</f>
        <v>DA VERIFICARE</v>
      </c>
      <c r="M76" s="67" t="str">
        <f>IF(N76&lt;&gt;"Completa","",IF(F76="Sì",PARAMETRI!$B$7,IF(F76="Parziale",PARAMETRI!$B$8,IF(F76="No",PARAMETRI!$B$9,""))))</f>
        <v/>
      </c>
      <c r="N76" s="66" t="str">
        <f t="shared" si="4"/>
        <v>Da completare</v>
      </c>
      <c r="O76" s="68" t="str">
        <f t="shared" si="5"/>
        <v>Verifica</v>
      </c>
    </row>
    <row r="77" spans="1:15" ht="103.95" customHeight="1">
      <c r="A77" s="61" t="s">
        <v>220</v>
      </c>
      <c r="B77" s="62" t="str">
        <f>IFERROR(INDEX(CATALOGO!$B$9:$B$168,MATCH($A77,CATALOGO!$A$9:$A$168,0)),"ID NON TROVATO")</f>
        <v>07 | Progettazione del lavoro</v>
      </c>
      <c r="C77" s="63" t="str">
        <f>IFERROR(INDEX(CATALOGO!$C$9:$C$168,MATCH($A77,CATALOGO!$A$9:$A$168,0)),"ID NON TROVATO")</f>
        <v>5.5.2.2 e)</v>
      </c>
      <c r="D77" s="62" t="str">
        <f>IFERROR(INDEX(CATALOGO!$E$9:$E$168,MATCH($A77,CATALOGO!$A$9:$A$168,0)),"ID NON TROVATO")</f>
        <v>Nelle mansioni mobili o in piedi sono considerate attrezzature che permettano brevi periodi seduti?</v>
      </c>
      <c r="E77" s="62" t="str">
        <f>IFERROR(INDEX(CATALOGO!$F$9:$F$168,MATCH($A77,CATALOGO!$A$9:$A$168,0)),"ID NON TROVATO")</f>
        <v>Analisi delle attività; sedute disponibili; verifica dei rischi di ingombro e uso.</v>
      </c>
      <c r="F77" s="64" t="s">
        <v>152</v>
      </c>
      <c r="G77" s="64"/>
      <c r="H77" s="65"/>
      <c r="I77" s="64"/>
      <c r="J77" s="64"/>
      <c r="K77" s="66" t="str">
        <f>IFERROR(IF(F77="Sì",INDEX(CATALOGO!$K$9:$K$168,MATCH($A77,CATALOGO!$A$9:$A$168,0)),IF(F77="Parziale",INDEX(CATALOGO!$L$9:$L$168,MATCH($A77,CATALOGO!$A$9:$A$168,0)),IF(F77="No",INDEX(CATALOGO!$M$9:$M$168,MATCH($A77,CATALOGO!$A$9:$A$168,0)),IF(F77="Non applicabile",INDEX(CATALOGO!$N$9:$N$168,MATCH($A77,CATALOGO!$A$9:$A$168,0)),INDEX(CATALOGO!$O$9:$O$168,MATCH($A77,CATALOGO!$A$9:$A$168,0)))))),"Verificare ID e catalogo")</f>
        <v>Eseguire la verifica senza dedurre condizioni personali. Esaminare: Analisi delle attività; sedute disponibili; verifica dei rischi di ingombro e uso. Poi registrare esito, evidenza, data e verificatore.</v>
      </c>
      <c r="L77" s="66" t="str">
        <f>IF(COUNTIF(CATALOGO!$A$9:$A$168,A77)&lt;&gt;1,"ID NON TROVATO",IF(COUNTIF($A$9:$A$168,A77)&lt;&gt;1,"ID DUPLICATO",IF(OR(F77="",F77="Da verificare"),"DA VERIFICARE",IF(COUNTIF(PARAMETRI!$A$7:$A$11,F77)&lt;&gt;1,"ESITO NON VALIDO",IF(LEN(TRIM(G77))=0,IF(F77="Non applicabile","MOTIVARE N.A.","INSERIRE EVIDENZA"),IF(NOT(ISNUMBER(H77)),"DATA MANCANTE / NON VALIDA",IF(OR(H77&lt;1,H77&gt;AZIENDA!$E$20),"DATA DA CORREGGERE",IF(LEN(TRIM(I77))=0,"VERIFICATORE MANCANTE","OK"))))))))</f>
        <v>DA VERIFICARE</v>
      </c>
      <c r="M77" s="67" t="str">
        <f>IF(N77&lt;&gt;"Completa","",IF(F77="Sì",PARAMETRI!$B$7,IF(F77="Parziale",PARAMETRI!$B$8,IF(F77="No",PARAMETRI!$B$9,""))))</f>
        <v/>
      </c>
      <c r="N77" s="66" t="str">
        <f t="shared" si="4"/>
        <v>Da completare</v>
      </c>
      <c r="O77" s="68" t="str">
        <f t="shared" si="5"/>
        <v>Verifica</v>
      </c>
    </row>
    <row r="78" spans="1:15" ht="103.95" customHeight="1">
      <c r="A78" s="69" t="s">
        <v>221</v>
      </c>
      <c r="B78" s="70" t="str">
        <f>IFERROR(INDEX(CATALOGO!$B$9:$B$168,MATCH($A78,CATALOGO!$A$9:$A$168,0)),"ID NON TROVATO")</f>
        <v>07 | Progettazione del lavoro</v>
      </c>
      <c r="C78" s="71" t="str">
        <f>IFERROR(INDEX(CATALOGO!$C$9:$C$168,MATCH($A78,CATALOGO!$A$9:$A$168,0)),"ID NON TROVATO")</f>
        <v>5.5.2.2 f); 5.2.1</v>
      </c>
      <c r="D78" s="70" t="str">
        <f>IFERROR(INDEX(CATALOGO!$E$9:$E$168,MATCH($A78,CATALOGO!$A$9:$A$168,0)),"ID NON TROVATO")</f>
        <v>L'organizzazione delle attività con uniformi protettive tiene conto del comfort senza ridurre le protezioni necessarie?</v>
      </c>
      <c r="E78" s="70" t="str">
        <f>IFERROR(INDEX(CATALOGO!$F$9:$F$168,MATCH($A78,CATALOGO!$A$9:$A$168,0)),"ID NON TROVATO")</f>
        <v>Turni, pause e attività; verifica tecnica degli indumenti; riscontro dei lavoratori.</v>
      </c>
      <c r="F78" s="64" t="s">
        <v>152</v>
      </c>
      <c r="G78" s="64"/>
      <c r="H78" s="65"/>
      <c r="I78" s="64"/>
      <c r="J78" s="64"/>
      <c r="K78" s="66" t="str">
        <f>IFERROR(IF(F78="Sì",INDEX(CATALOGO!$K$9:$K$168,MATCH($A78,CATALOGO!$A$9:$A$168,0)),IF(F78="Parziale",INDEX(CATALOGO!$L$9:$L$168,MATCH($A78,CATALOGO!$A$9:$A$168,0)),IF(F78="No",INDEX(CATALOGO!$M$9:$M$168,MATCH($A78,CATALOGO!$A$9:$A$168,0)),IF(F78="Non applicabile",INDEX(CATALOGO!$N$9:$N$168,MATCH($A78,CATALOGO!$A$9:$A$168,0)),INDEX(CATALOGO!$O$9:$O$168,MATCH($A78,CATALOGO!$A$9:$A$168,0)))))),"Verificare ID e catalogo")</f>
        <v>Eseguire la verifica senza dedurre condizioni personali. Esaminare: Turni, pause e attività; verifica tecnica degli indumenti; riscontro dei lavoratori. Poi registrare esito, evidenza, data e verificatore.</v>
      </c>
      <c r="L78" s="66" t="str">
        <f>IF(COUNTIF(CATALOGO!$A$9:$A$168,A78)&lt;&gt;1,"ID NON TROVATO",IF(COUNTIF($A$9:$A$168,A78)&lt;&gt;1,"ID DUPLICATO",IF(OR(F78="",F78="Da verificare"),"DA VERIFICARE",IF(COUNTIF(PARAMETRI!$A$7:$A$11,F78)&lt;&gt;1,"ESITO NON VALIDO",IF(LEN(TRIM(G78))=0,IF(F78="Non applicabile","MOTIVARE N.A.","INSERIRE EVIDENZA"),IF(NOT(ISNUMBER(H78)),"DATA MANCANTE / NON VALIDA",IF(OR(H78&lt;1,H78&gt;AZIENDA!$E$20),"DATA DA CORREGGERE",IF(LEN(TRIM(I78))=0,"VERIFICATORE MANCANTE","OK"))))))))</f>
        <v>DA VERIFICARE</v>
      </c>
      <c r="M78" s="67" t="str">
        <f>IF(N78&lt;&gt;"Completa","",IF(F78="Sì",PARAMETRI!$B$7,IF(F78="Parziale",PARAMETRI!$B$8,IF(F78="No",PARAMETRI!$B$9,""))))</f>
        <v/>
      </c>
      <c r="N78" s="66" t="str">
        <f t="shared" si="4"/>
        <v>Da completare</v>
      </c>
      <c r="O78" s="68" t="str">
        <f t="shared" si="5"/>
        <v>Verifica</v>
      </c>
    </row>
    <row r="79" spans="1:15" ht="103.95" customHeight="1">
      <c r="A79" s="61" t="s">
        <v>222</v>
      </c>
      <c r="B79" s="62" t="str">
        <f>IFERROR(INDEX(CATALOGO!$B$9:$B$168,MATCH($A79,CATALOGO!$A$9:$A$168,0)),"ID NON TROVATO")</f>
        <v>08 | Riservatezza e disclosure</v>
      </c>
      <c r="C79" s="63" t="str">
        <f>IFERROR(INDEX(CATALOGO!$C$9:$C$168,MATCH($A79,CATALOGO!$A$9:$A$168,0)),"ID NON TROVATO")</f>
        <v>5.6.1</v>
      </c>
      <c r="D79" s="62" t="str">
        <f>IFERROR(INDEX(CATALOGO!$E$9:$E$168,MATCH($A79,CATALOGO!$A$9:$A$168,0)),"ID NON TROVATO")</f>
        <v>È esplicito che nessuno deve essere obbligato a dichiarare esperienze mestruali o menopausali?</v>
      </c>
      <c r="E79" s="62" t="str">
        <f>IFERROR(INDEX(CATALOGO!$F$9:$F$168,MATCH($A79,CATALOGO!$A$9:$A$168,0)),"ID NON TROVATO")</f>
        <v>Policy; moduli; istruzioni a manager e referenti.</v>
      </c>
      <c r="F79" s="64" t="s">
        <v>152</v>
      </c>
      <c r="G79" s="64"/>
      <c r="H79" s="65"/>
      <c r="I79" s="64"/>
      <c r="J79" s="64"/>
      <c r="K79" s="66" t="str">
        <f>IFERROR(IF(F79="Sì",INDEX(CATALOGO!$K$9:$K$168,MATCH($A79,CATALOGO!$A$9:$A$168,0)),IF(F79="Parziale",INDEX(CATALOGO!$L$9:$L$168,MATCH($A79,CATALOGO!$A$9:$A$168,0)),IF(F79="No",INDEX(CATALOGO!$M$9:$M$168,MATCH($A79,CATALOGO!$A$9:$A$168,0)),IF(F79="Non applicabile",INDEX(CATALOGO!$N$9:$N$168,MATCH($A79,CATALOGO!$A$9:$A$168,0)),INDEX(CATALOGO!$O$9:$O$168,MATCH($A79,CATALOGO!$A$9:$A$168,0)))))),"Verificare ID e catalogo")</f>
        <v>Eseguire la verifica senza dedurre condizioni personali. Esaminare: Policy; moduli; istruzioni a manager e referenti. Poi registrare esito, evidenza, data e verificatore.</v>
      </c>
      <c r="L79" s="66" t="str">
        <f>IF(COUNTIF(CATALOGO!$A$9:$A$168,A79)&lt;&gt;1,"ID NON TROVATO",IF(COUNTIF($A$9:$A$168,A79)&lt;&gt;1,"ID DUPLICATO",IF(OR(F79="",F79="Da verificare"),"DA VERIFICARE",IF(COUNTIF(PARAMETRI!$A$7:$A$11,F79)&lt;&gt;1,"ESITO NON VALIDO",IF(LEN(TRIM(G79))=0,IF(F79="Non applicabile","MOTIVARE N.A.","INSERIRE EVIDENZA"),IF(NOT(ISNUMBER(H79)),"DATA MANCANTE / NON VALIDA",IF(OR(H79&lt;1,H79&gt;AZIENDA!$E$20),"DATA DA CORREGGERE",IF(LEN(TRIM(I79))=0,"VERIFICATORE MANCANTE","OK"))))))))</f>
        <v>DA VERIFICARE</v>
      </c>
      <c r="M79" s="67" t="str">
        <f>IF(N79&lt;&gt;"Completa","",IF(F79="Sì",PARAMETRI!$B$7,IF(F79="Parziale",PARAMETRI!$B$8,IF(F79="No",PARAMETRI!$B$9,""))))</f>
        <v/>
      </c>
      <c r="N79" s="66" t="str">
        <f t="shared" si="4"/>
        <v>Da completare</v>
      </c>
      <c r="O79" s="68" t="str">
        <f t="shared" si="5"/>
        <v>Verifica</v>
      </c>
    </row>
    <row r="80" spans="1:15" ht="103.95" customHeight="1">
      <c r="A80" s="69" t="s">
        <v>223</v>
      </c>
      <c r="B80" s="70" t="str">
        <f>IFERROR(INDEX(CATALOGO!$B$9:$B$168,MATCH($A80,CATALOGO!$A$9:$A$168,0)),"ID NON TROVATO")</f>
        <v>08 | Riservatezza e disclosure</v>
      </c>
      <c r="C80" s="71" t="str">
        <f>IFERROR(INDEX(CATALOGO!$C$9:$C$168,MATCH($A80,CATALOGO!$A$9:$A$168,0)),"ID NON TROVATO")</f>
        <v>5.6.2.1 a)</v>
      </c>
      <c r="D80" s="70" t="str">
        <f>IFERROR(INDEX(CATALOGO!$E$9:$E$168,MATCH($A80,CATALOGO!$A$9:$A$168,0)),"ID NON TROVATO")</f>
        <v>Le informazioni eventualmente comunicate sono conservate con accessi e modalità coerenti con la riservatezza?</v>
      </c>
      <c r="E80" s="70" t="str">
        <f>IFERROR(INDEX(CATALOGO!$F$9:$F$168,MATCH($A80,CATALOGO!$A$9:$A$168,0)),"ID NON TROVATO")</f>
        <v>Mappa dei dati; autorizzazioni; archivi; modalità di conservazione.</v>
      </c>
      <c r="F80" s="64" t="s">
        <v>152</v>
      </c>
      <c r="G80" s="64"/>
      <c r="H80" s="65"/>
      <c r="I80" s="64"/>
      <c r="J80" s="64"/>
      <c r="K80" s="66" t="str">
        <f>IFERROR(IF(F80="Sì",INDEX(CATALOGO!$K$9:$K$168,MATCH($A80,CATALOGO!$A$9:$A$168,0)),IF(F80="Parziale",INDEX(CATALOGO!$L$9:$L$168,MATCH($A80,CATALOGO!$A$9:$A$168,0)),IF(F80="No",INDEX(CATALOGO!$M$9:$M$168,MATCH($A80,CATALOGO!$A$9:$A$168,0)),IF(F80="Non applicabile",INDEX(CATALOGO!$N$9:$N$168,MATCH($A80,CATALOGO!$A$9:$A$168,0)),INDEX(CATALOGO!$O$9:$O$168,MATCH($A80,CATALOGO!$A$9:$A$168,0)))))),"Verificare ID e catalogo")</f>
        <v>Eseguire la verifica senza dedurre condizioni personali. Esaminare: Mappa dei dati; autorizzazioni; archivi; modalità di conservazione. Poi registrare esito, evidenza, data e verificatore.</v>
      </c>
      <c r="L80" s="66" t="str">
        <f>IF(COUNTIF(CATALOGO!$A$9:$A$168,A80)&lt;&gt;1,"ID NON TROVATO",IF(COUNTIF($A$9:$A$168,A80)&lt;&gt;1,"ID DUPLICATO",IF(OR(F80="",F80="Da verificare"),"DA VERIFICARE",IF(COUNTIF(PARAMETRI!$A$7:$A$11,F80)&lt;&gt;1,"ESITO NON VALIDO",IF(LEN(TRIM(G80))=0,IF(F80="Non applicabile","MOTIVARE N.A.","INSERIRE EVIDENZA"),IF(NOT(ISNUMBER(H80)),"DATA MANCANTE / NON VALIDA",IF(OR(H80&lt;1,H80&gt;AZIENDA!$E$20),"DATA DA CORREGGERE",IF(LEN(TRIM(I80))=0,"VERIFICATORE MANCANTE","OK"))))))))</f>
        <v>DA VERIFICARE</v>
      </c>
      <c r="M80" s="67" t="str">
        <f>IF(N80&lt;&gt;"Completa","",IF(F80="Sì",PARAMETRI!$B$7,IF(F80="Parziale",PARAMETRI!$B$8,IF(F80="No",PARAMETRI!$B$9,""))))</f>
        <v/>
      </c>
      <c r="N80" s="66" t="str">
        <f t="shared" si="4"/>
        <v>Da completare</v>
      </c>
      <c r="O80" s="68" t="str">
        <f t="shared" si="5"/>
        <v>Verifica</v>
      </c>
    </row>
    <row r="81" spans="1:15" ht="103.95" customHeight="1">
      <c r="A81" s="61" t="s">
        <v>224</v>
      </c>
      <c r="B81" s="62" t="str">
        <f>IFERROR(INDEX(CATALOGO!$B$9:$B$168,MATCH($A81,CATALOGO!$A$9:$A$168,0)),"ID NON TROVATO")</f>
        <v>08 | Riservatezza e disclosure</v>
      </c>
      <c r="C81" s="63" t="str">
        <f>IFERROR(INDEX(CATALOGO!$C$9:$C$168,MATCH($A81,CATALOGO!$A$9:$A$168,0)),"ID NON TROVATO")</f>
        <v>5.6.2.1 b)</v>
      </c>
      <c r="D81" s="62" t="str">
        <f>IFERROR(INDEX(CATALOGO!$E$9:$E$168,MATCH($A81,CATALOGO!$A$9:$A$168,0)),"ID NON TROVATO")</f>
        <v>Manager e supervisori hanno istruzioni su come organizzare gli adattamenti senza divulgare informazioni personali?</v>
      </c>
      <c r="E81" s="62" t="str">
        <f>IFERROR(INDEX(CATALOGO!$F$9:$F$168,MATCH($A81,CATALOGO!$A$9:$A$168,0)),"ID NON TROVATO")</f>
        <v>Istruzioni; formazione; esempi di comunicazioni organizzative minimizzate.</v>
      </c>
      <c r="F81" s="64" t="s">
        <v>152</v>
      </c>
      <c r="G81" s="64"/>
      <c r="H81" s="65"/>
      <c r="I81" s="64"/>
      <c r="J81" s="64"/>
      <c r="K81" s="66" t="str">
        <f>IFERROR(IF(F81="Sì",INDEX(CATALOGO!$K$9:$K$168,MATCH($A81,CATALOGO!$A$9:$A$168,0)),IF(F81="Parziale",INDEX(CATALOGO!$L$9:$L$168,MATCH($A81,CATALOGO!$A$9:$A$168,0)),IF(F81="No",INDEX(CATALOGO!$M$9:$M$168,MATCH($A81,CATALOGO!$A$9:$A$168,0)),IF(F81="Non applicabile",INDEX(CATALOGO!$N$9:$N$168,MATCH($A81,CATALOGO!$A$9:$A$168,0)),INDEX(CATALOGO!$O$9:$O$168,MATCH($A81,CATALOGO!$A$9:$A$168,0)))))),"Verificare ID e catalogo")</f>
        <v>Eseguire la verifica senza dedurre condizioni personali. Esaminare: Istruzioni; formazione; esempi di comunicazioni organizzative minimizzate. Poi registrare esito, evidenza, data e verificatore.</v>
      </c>
      <c r="L81" s="66" t="str">
        <f>IF(COUNTIF(CATALOGO!$A$9:$A$168,A81)&lt;&gt;1,"ID NON TROVATO",IF(COUNTIF($A$9:$A$168,A81)&lt;&gt;1,"ID DUPLICATO",IF(OR(F81="",F81="Da verificare"),"DA VERIFICARE",IF(COUNTIF(PARAMETRI!$A$7:$A$11,F81)&lt;&gt;1,"ESITO NON VALIDO",IF(LEN(TRIM(G81))=0,IF(F81="Non applicabile","MOTIVARE N.A.","INSERIRE EVIDENZA"),IF(NOT(ISNUMBER(H81)),"DATA MANCANTE / NON VALIDA",IF(OR(H81&lt;1,H81&gt;AZIENDA!$E$20),"DATA DA CORREGGERE",IF(LEN(TRIM(I81))=0,"VERIFICATORE MANCANTE","OK"))))))))</f>
        <v>DA VERIFICARE</v>
      </c>
      <c r="M81" s="67" t="str">
        <f>IF(N81&lt;&gt;"Completa","",IF(F81="Sì",PARAMETRI!$B$7,IF(F81="Parziale",PARAMETRI!$B$8,IF(F81="No",PARAMETRI!$B$9,""))))</f>
        <v/>
      </c>
      <c r="N81" s="66" t="str">
        <f t="shared" si="4"/>
        <v>Da completare</v>
      </c>
      <c r="O81" s="68" t="str">
        <f t="shared" si="5"/>
        <v>Verifica</v>
      </c>
    </row>
    <row r="82" spans="1:15" ht="103.95" customHeight="1">
      <c r="A82" s="69" t="s">
        <v>225</v>
      </c>
      <c r="B82" s="70" t="str">
        <f>IFERROR(INDEX(CATALOGO!$B$9:$B$168,MATCH($A82,CATALOGO!$A$9:$A$168,0)),"ID NON TROVATO")</f>
        <v>08 | Riservatezza e disclosure</v>
      </c>
      <c r="C82" s="71" t="str">
        <f>IFERROR(INDEX(CATALOGO!$C$9:$C$168,MATCH($A82,CATALOGO!$A$9:$A$168,0)),"ID NON TROVATO")</f>
        <v>5.6.2.1 c)</v>
      </c>
      <c r="D82" s="70" t="str">
        <f>IFERROR(INDEX(CATALOGO!$E$9:$E$168,MATCH($A82,CATALOGO!$A$9:$A$168,0)),"ID NON TROVATO")</f>
        <v>Per le soluzioni digitali sono chiari volontarietà, dati trattati e possibili destinatari?</v>
      </c>
      <c r="E82" s="70" t="str">
        <f>IFERROR(INDEX(CATALOGO!$F$9:$F$168,MATCH($A82,CATALOGO!$A$9:$A$168,0)),"ID NON TROVATO")</f>
        <v>Informative; configurazioni; valutazione del fornitore; possibilità di non utilizzare il servizio.</v>
      </c>
      <c r="F82" s="64" t="s">
        <v>152</v>
      </c>
      <c r="G82" s="64"/>
      <c r="H82" s="65"/>
      <c r="I82" s="64"/>
      <c r="J82" s="64"/>
      <c r="K82" s="66" t="str">
        <f>IFERROR(IF(F82="Sì",INDEX(CATALOGO!$K$9:$K$168,MATCH($A82,CATALOGO!$A$9:$A$168,0)),IF(F82="Parziale",INDEX(CATALOGO!$L$9:$L$168,MATCH($A82,CATALOGO!$A$9:$A$168,0)),IF(F82="No",INDEX(CATALOGO!$M$9:$M$168,MATCH($A82,CATALOGO!$A$9:$A$168,0)),IF(F82="Non applicabile",INDEX(CATALOGO!$N$9:$N$168,MATCH($A82,CATALOGO!$A$9:$A$168,0)),INDEX(CATALOGO!$O$9:$O$168,MATCH($A82,CATALOGO!$A$9:$A$168,0)))))),"Verificare ID e catalogo")</f>
        <v>Eseguire la verifica senza dedurre condizioni personali. Esaminare: Informative; configurazioni; valutazione del fornitore; possibilità di non utilizzare il servizio. Poi registrare esito, evidenza, data e verificatore.</v>
      </c>
      <c r="L82" s="66" t="str">
        <f>IF(COUNTIF(CATALOGO!$A$9:$A$168,A82)&lt;&gt;1,"ID NON TROVATO",IF(COUNTIF($A$9:$A$168,A82)&lt;&gt;1,"ID DUPLICATO",IF(OR(F82="",F82="Da verificare"),"DA VERIFICARE",IF(COUNTIF(PARAMETRI!$A$7:$A$11,F82)&lt;&gt;1,"ESITO NON VALIDO",IF(LEN(TRIM(G82))=0,IF(F82="Non applicabile","MOTIVARE N.A.","INSERIRE EVIDENZA"),IF(NOT(ISNUMBER(H82)),"DATA MANCANTE / NON VALIDA",IF(OR(H82&lt;1,H82&gt;AZIENDA!$E$20),"DATA DA CORREGGERE",IF(LEN(TRIM(I82))=0,"VERIFICATORE MANCANTE","OK"))))))))</f>
        <v>DA VERIFICARE</v>
      </c>
      <c r="M82" s="67" t="str">
        <f>IF(N82&lt;&gt;"Completa","",IF(F82="Sì",PARAMETRI!$B$7,IF(F82="Parziale",PARAMETRI!$B$8,IF(F82="No",PARAMETRI!$B$9,""))))</f>
        <v/>
      </c>
      <c r="N82" s="66" t="str">
        <f t="shared" si="4"/>
        <v>Da completare</v>
      </c>
      <c r="O82" s="68" t="str">
        <f t="shared" si="5"/>
        <v>Verifica</v>
      </c>
    </row>
    <row r="83" spans="1:15" ht="103.95" customHeight="1">
      <c r="A83" s="61" t="s">
        <v>226</v>
      </c>
      <c r="B83" s="62" t="str">
        <f>IFERROR(INDEX(CATALOGO!$B$9:$B$168,MATCH($A83,CATALOGO!$A$9:$A$168,0)),"ID NON TROVATO")</f>
        <v>08 | Riservatezza e disclosure</v>
      </c>
      <c r="C83" s="63" t="str">
        <f>IFERROR(INDEX(CATALOGO!$C$9:$C$168,MATCH($A83,CATALOGO!$A$9:$A$168,0)),"ID NON TROVATO")</f>
        <v>5.6.2.1 d)</v>
      </c>
      <c r="D83" s="62" t="str">
        <f>IFERROR(INDEX(CATALOGO!$E$9:$E$168,MATCH($A83,CATALOGO!$A$9:$A$168,0)),"ID NON TROVATO")</f>
        <v>I limiti della riservatezza sono spiegati prima di raccogliere informazioni?</v>
      </c>
      <c r="E83" s="62" t="str">
        <f>IFERROR(INDEX(CATALOGO!$F$9:$F$168,MATCH($A83,CATALOGO!$A$9:$A$168,0)),"ID NON TROVATO")</f>
        <v>Istruzioni per i colloqui; informative; spiegazioni dei limiti applicabili.</v>
      </c>
      <c r="F83" s="64" t="s">
        <v>152</v>
      </c>
      <c r="G83" s="64"/>
      <c r="H83" s="65"/>
      <c r="I83" s="64"/>
      <c r="J83" s="64"/>
      <c r="K83" s="66" t="str">
        <f>IFERROR(IF(F83="Sì",INDEX(CATALOGO!$K$9:$K$168,MATCH($A83,CATALOGO!$A$9:$A$168,0)),IF(F83="Parziale",INDEX(CATALOGO!$L$9:$L$168,MATCH($A83,CATALOGO!$A$9:$A$168,0)),IF(F83="No",INDEX(CATALOGO!$M$9:$M$168,MATCH($A83,CATALOGO!$A$9:$A$168,0)),IF(F83="Non applicabile",INDEX(CATALOGO!$N$9:$N$168,MATCH($A83,CATALOGO!$A$9:$A$168,0)),INDEX(CATALOGO!$O$9:$O$168,MATCH($A83,CATALOGO!$A$9:$A$168,0)))))),"Verificare ID e catalogo")</f>
        <v>Eseguire la verifica senza dedurre condizioni personali. Esaminare: Istruzioni per i colloqui; informative; spiegazioni dei limiti applicabili. Poi registrare esito, evidenza, data e verificatore.</v>
      </c>
      <c r="L83" s="66" t="str">
        <f>IF(COUNTIF(CATALOGO!$A$9:$A$168,A83)&lt;&gt;1,"ID NON TROVATO",IF(COUNTIF($A$9:$A$168,A83)&lt;&gt;1,"ID DUPLICATO",IF(OR(F83="",F83="Da verificare"),"DA VERIFICARE",IF(COUNTIF(PARAMETRI!$A$7:$A$11,F83)&lt;&gt;1,"ESITO NON VALIDO",IF(LEN(TRIM(G83))=0,IF(F83="Non applicabile","MOTIVARE N.A.","INSERIRE EVIDENZA"),IF(NOT(ISNUMBER(H83)),"DATA MANCANTE / NON VALIDA",IF(OR(H83&lt;1,H83&gt;AZIENDA!$E$20),"DATA DA CORREGGERE",IF(LEN(TRIM(I83))=0,"VERIFICATORE MANCANTE","OK"))))))))</f>
        <v>DA VERIFICARE</v>
      </c>
      <c r="M83" s="67" t="str">
        <f>IF(N83&lt;&gt;"Completa","",IF(F83="Sì",PARAMETRI!$B$7,IF(F83="Parziale",PARAMETRI!$B$8,IF(F83="No",PARAMETRI!$B$9,""))))</f>
        <v/>
      </c>
      <c r="N83" s="66" t="str">
        <f t="shared" si="4"/>
        <v>Da completare</v>
      </c>
      <c r="O83" s="68" t="str">
        <f t="shared" si="5"/>
        <v>Verifica</v>
      </c>
    </row>
    <row r="84" spans="1:15" ht="103.95" customHeight="1">
      <c r="A84" s="69" t="s">
        <v>227</v>
      </c>
      <c r="B84" s="70" t="str">
        <f>IFERROR(INDEX(CATALOGO!$B$9:$B$168,MATCH($A84,CATALOGO!$A$9:$A$168,0)),"ID NON TROVATO")</f>
        <v>08 | Riservatezza e disclosure</v>
      </c>
      <c r="C84" s="71" t="str">
        <f>IFERROR(INDEX(CATALOGO!$C$9:$C$168,MATCH($A84,CATALOGO!$A$9:$A$168,0)),"ID NON TROVATO")</f>
        <v>5.6.2.2 a)</v>
      </c>
      <c r="D84" s="70" t="str">
        <f>IFERROR(INDEX(CATALOGO!$E$9:$E$168,MATCH($A84,CATALOGO!$A$9:$A$168,0)),"ID NON TROVATO")</f>
        <v>La comunicazione di un'informazione a un interlocutore non è trattata automaticamente come autorizzazione a inoltrarla?</v>
      </c>
      <c r="E84" s="70" t="str">
        <f>IFERROR(INDEX(CATALOGO!$F$9:$F$168,MATCH($A84,CATALOGO!$A$9:$A$168,0)),"ID NON TROVATO")</f>
        <v>Flussi di comunicazione; istruzioni; casi di verifica privi di dettagli sanitari.</v>
      </c>
      <c r="F84" s="64" t="s">
        <v>152</v>
      </c>
      <c r="G84" s="64"/>
      <c r="H84" s="65"/>
      <c r="I84" s="64"/>
      <c r="J84" s="64"/>
      <c r="K84" s="66" t="str">
        <f>IFERROR(IF(F84="Sì",INDEX(CATALOGO!$K$9:$K$168,MATCH($A84,CATALOGO!$A$9:$A$168,0)),IF(F84="Parziale",INDEX(CATALOGO!$L$9:$L$168,MATCH($A84,CATALOGO!$A$9:$A$168,0)),IF(F84="No",INDEX(CATALOGO!$M$9:$M$168,MATCH($A84,CATALOGO!$A$9:$A$168,0)),IF(F84="Non applicabile",INDEX(CATALOGO!$N$9:$N$168,MATCH($A84,CATALOGO!$A$9:$A$168,0)),INDEX(CATALOGO!$O$9:$O$168,MATCH($A84,CATALOGO!$A$9:$A$168,0)))))),"Verificare ID e catalogo")</f>
        <v>Eseguire la verifica senza dedurre condizioni personali. Esaminare: Flussi di comunicazione; istruzioni; casi di verifica privi di dettagli sanitari. Poi registrare esito, evidenza, data e verificatore.</v>
      </c>
      <c r="L84" s="66" t="str">
        <f>IF(COUNTIF(CATALOGO!$A$9:$A$168,A84)&lt;&gt;1,"ID NON TROVATO",IF(COUNTIF($A$9:$A$168,A84)&lt;&gt;1,"ID DUPLICATO",IF(OR(F84="",F84="Da verificare"),"DA VERIFICARE",IF(COUNTIF(PARAMETRI!$A$7:$A$11,F84)&lt;&gt;1,"ESITO NON VALIDO",IF(LEN(TRIM(G84))=0,IF(F84="Non applicabile","MOTIVARE N.A.","INSERIRE EVIDENZA"),IF(NOT(ISNUMBER(H84)),"DATA MANCANTE / NON VALIDA",IF(OR(H84&lt;1,H84&gt;AZIENDA!$E$20),"DATA DA CORREGGERE",IF(LEN(TRIM(I84))=0,"VERIFICATORE MANCANTE","OK"))))))))</f>
        <v>DA VERIFICARE</v>
      </c>
      <c r="M84" s="67" t="str">
        <f>IF(N84&lt;&gt;"Completa","",IF(F84="Sì",PARAMETRI!$B$7,IF(F84="Parziale",PARAMETRI!$B$8,IF(F84="No",PARAMETRI!$B$9,""))))</f>
        <v/>
      </c>
      <c r="N84" s="66" t="str">
        <f t="shared" si="4"/>
        <v>Da completare</v>
      </c>
      <c r="O84" s="68" t="str">
        <f t="shared" si="5"/>
        <v>Verifica</v>
      </c>
    </row>
    <row r="85" spans="1:15" ht="103.95" customHeight="1">
      <c r="A85" s="61" t="s">
        <v>228</v>
      </c>
      <c r="B85" s="62" t="str">
        <f>IFERROR(INDEX(CATALOGO!$B$9:$B$168,MATCH($A85,CATALOGO!$A$9:$A$168,0)),"ID NON TROVATO")</f>
        <v>08 | Riservatezza e disclosure</v>
      </c>
      <c r="C85" s="63" t="str">
        <f>IFERROR(INDEX(CATALOGO!$C$9:$C$168,MATCH($A85,CATALOGO!$A$9:$A$168,0)),"ID NON TROVATO")</f>
        <v>5.6.2.2 b)</v>
      </c>
      <c r="D85" s="62" t="str">
        <f>IFERROR(INDEX(CATALOGO!$E$9:$E$168,MATCH($A85,CATALOGO!$A$9:$A$168,0)),"ID NON TROVATO")</f>
        <v>Prima di condividere internamente informazioni personali si verifica il permesso del lavoratore e il quadro applicabile?</v>
      </c>
      <c r="E85" s="62" t="str">
        <f>IFERROR(INDEX(CATALOGO!$F$9:$F$168,MATCH($A85,CATALOGO!$A$9:$A$168,0)),"ID NON TROVATO")</f>
        <v>Procedura di condivisione; destinatari; valutazione delle condizioni applicabili al trattamento.</v>
      </c>
      <c r="F85" s="64" t="s">
        <v>152</v>
      </c>
      <c r="G85" s="64"/>
      <c r="H85" s="65"/>
      <c r="I85" s="64"/>
      <c r="J85" s="64"/>
      <c r="K85" s="66" t="str">
        <f>IFERROR(IF(F85="Sì",INDEX(CATALOGO!$K$9:$K$168,MATCH($A85,CATALOGO!$A$9:$A$168,0)),IF(F85="Parziale",INDEX(CATALOGO!$L$9:$L$168,MATCH($A85,CATALOGO!$A$9:$A$168,0)),IF(F85="No",INDEX(CATALOGO!$M$9:$M$168,MATCH($A85,CATALOGO!$A$9:$A$168,0)),IF(F85="Non applicabile",INDEX(CATALOGO!$N$9:$N$168,MATCH($A85,CATALOGO!$A$9:$A$168,0)),INDEX(CATALOGO!$O$9:$O$168,MATCH($A85,CATALOGO!$A$9:$A$168,0)))))),"Verificare ID e catalogo")</f>
        <v>Eseguire la verifica senza dedurre condizioni personali. Esaminare: Procedura di condivisione; destinatari; valutazione delle condizioni applicabili al trattamento. Poi registrare esito, evidenza, data e verificatore.</v>
      </c>
      <c r="L85" s="66" t="str">
        <f>IF(COUNTIF(CATALOGO!$A$9:$A$168,A85)&lt;&gt;1,"ID NON TROVATO",IF(COUNTIF($A$9:$A$168,A85)&lt;&gt;1,"ID DUPLICATO",IF(OR(F85="",F85="Da verificare"),"DA VERIFICARE",IF(COUNTIF(PARAMETRI!$A$7:$A$11,F85)&lt;&gt;1,"ESITO NON VALIDO",IF(LEN(TRIM(G85))=0,IF(F85="Non applicabile","MOTIVARE N.A.","INSERIRE EVIDENZA"),IF(NOT(ISNUMBER(H85)),"DATA MANCANTE / NON VALIDA",IF(OR(H85&lt;1,H85&gt;AZIENDA!$E$20),"DATA DA CORREGGERE",IF(LEN(TRIM(I85))=0,"VERIFICATORE MANCANTE","OK"))))))))</f>
        <v>DA VERIFICARE</v>
      </c>
      <c r="M85" s="67" t="str">
        <f>IF(N85&lt;&gt;"Completa","",IF(F85="Sì",PARAMETRI!$B$7,IF(F85="Parziale",PARAMETRI!$B$8,IF(F85="No",PARAMETRI!$B$9,""))))</f>
        <v/>
      </c>
      <c r="N85" s="66" t="str">
        <f t="shared" si="4"/>
        <v>Da completare</v>
      </c>
      <c r="O85" s="68" t="str">
        <f t="shared" si="5"/>
        <v>Verifica</v>
      </c>
    </row>
    <row r="86" spans="1:15" ht="103.95" customHeight="1">
      <c r="A86" s="69" t="s">
        <v>229</v>
      </c>
      <c r="B86" s="70" t="str">
        <f>IFERROR(INDEX(CATALOGO!$B$9:$B$168,MATCH($A86,CATALOGO!$A$9:$A$168,0)),"ID NON TROVATO")</f>
        <v>08 | Riservatezza e disclosure</v>
      </c>
      <c r="C86" s="71" t="str">
        <f>IFERROR(INDEX(CATALOGO!$C$9:$C$168,MATCH($A86,CATALOGO!$A$9:$A$168,0)),"ID NON TROVATO")</f>
        <v>5.6.2.2 c)</v>
      </c>
      <c r="D86" s="70" t="str">
        <f>IFERROR(INDEX(CATALOGO!$E$9:$E$168,MATCH($A86,CATALOGO!$A$9:$A$168,0)),"ID NON TROVATO")</f>
        <v>Sono individuate situazioni di rivelazione involontaria, per esempio nel lavaggio obbligatorio delle uniformi?</v>
      </c>
      <c r="E86" s="70" t="str">
        <f>IFERROR(INDEX(CATALOGO!$F$9:$F$168,MATCH($A86,CATALOGO!$A$9:$A$168,0)),"ID NON TROVATO")</f>
        <v>Analisi dei processi; consegna indumenti; accessi agli spogliatoi; flussi informativi.</v>
      </c>
      <c r="F86" s="64" t="s">
        <v>152</v>
      </c>
      <c r="G86" s="64"/>
      <c r="H86" s="65"/>
      <c r="I86" s="64"/>
      <c r="J86" s="64"/>
      <c r="K86" s="66" t="str">
        <f>IFERROR(IF(F86="Sì",INDEX(CATALOGO!$K$9:$K$168,MATCH($A86,CATALOGO!$A$9:$A$168,0)),IF(F86="Parziale",INDEX(CATALOGO!$L$9:$L$168,MATCH($A86,CATALOGO!$A$9:$A$168,0)),IF(F86="No",INDEX(CATALOGO!$M$9:$M$168,MATCH($A86,CATALOGO!$A$9:$A$168,0)),IF(F86="Non applicabile",INDEX(CATALOGO!$N$9:$N$168,MATCH($A86,CATALOGO!$A$9:$A$168,0)),INDEX(CATALOGO!$O$9:$O$168,MATCH($A86,CATALOGO!$A$9:$A$168,0)))))),"Verificare ID e catalogo")</f>
        <v>Eseguire la verifica senza dedurre condizioni personali. Esaminare: Analisi dei processi; consegna indumenti; accessi agli spogliatoi; flussi informativi. Poi registrare esito, evidenza, data e verificatore.</v>
      </c>
      <c r="L86" s="66" t="str">
        <f>IF(COUNTIF(CATALOGO!$A$9:$A$168,A86)&lt;&gt;1,"ID NON TROVATO",IF(COUNTIF($A$9:$A$168,A86)&lt;&gt;1,"ID DUPLICATO",IF(OR(F86="",F86="Da verificare"),"DA VERIFICARE",IF(COUNTIF(PARAMETRI!$A$7:$A$11,F86)&lt;&gt;1,"ESITO NON VALIDO",IF(LEN(TRIM(G86))=0,IF(F86="Non applicabile","MOTIVARE N.A.","INSERIRE EVIDENZA"),IF(NOT(ISNUMBER(H86)),"DATA MANCANTE / NON VALIDA",IF(OR(H86&lt;1,H86&gt;AZIENDA!$E$20),"DATA DA CORREGGERE",IF(LEN(TRIM(I86))=0,"VERIFICATORE MANCANTE","OK"))))))))</f>
        <v>DA VERIFICARE</v>
      </c>
      <c r="M86" s="67" t="str">
        <f>IF(N86&lt;&gt;"Completa","",IF(F86="Sì",PARAMETRI!$B$7,IF(F86="Parziale",PARAMETRI!$B$8,IF(F86="No",PARAMETRI!$B$9,""))))</f>
        <v/>
      </c>
      <c r="N86" s="66" t="str">
        <f t="shared" si="4"/>
        <v>Da completare</v>
      </c>
      <c r="O86" s="68" t="str">
        <f t="shared" si="5"/>
        <v>Verifica</v>
      </c>
    </row>
    <row r="87" spans="1:15" ht="103.95" customHeight="1">
      <c r="A87" s="61" t="s">
        <v>230</v>
      </c>
      <c r="B87" s="62" t="str">
        <f>IFERROR(INDEX(CATALOGO!$B$9:$B$168,MATCH($A87,CATALOGO!$A$9:$A$168,0)),"ID NON TROVATO")</f>
        <v>08 | Riservatezza e disclosure</v>
      </c>
      <c r="C87" s="63" t="str">
        <f>IFERROR(INDEX(CATALOGO!$C$9:$C$168,MATCH($A87,CATALOGO!$A$9:$A$168,0)),"ID NON TROVATO")</f>
        <v>5.6.2.2 d)</v>
      </c>
      <c r="D87" s="62" t="str">
        <f>IFERROR(INDEX(CATALOGO!$E$9:$E$168,MATCH($A87,CATALOGO!$A$9:$A$168,0)),"ID NON TROVATO")</f>
        <v>La richiesta di supporto è limitata alle informazioni necessarie a individuare l'adattamento lavorativo?</v>
      </c>
      <c r="E87" s="62" t="str">
        <f>IFERROR(INDEX(CATALOGO!$F$9:$F$168,MATCH($A87,CATALOGO!$A$9:$A$168,0)),"ID NON TROVATO")</f>
        <v>Moduli; campi richiesti; istruzioni ai referenti; campionamento documentale minimizzato.</v>
      </c>
      <c r="F87" s="64" t="s">
        <v>152</v>
      </c>
      <c r="G87" s="64"/>
      <c r="H87" s="65"/>
      <c r="I87" s="64"/>
      <c r="J87" s="64"/>
      <c r="K87" s="66" t="str">
        <f>IFERROR(IF(F87="Sì",INDEX(CATALOGO!$K$9:$K$168,MATCH($A87,CATALOGO!$A$9:$A$168,0)),IF(F87="Parziale",INDEX(CATALOGO!$L$9:$L$168,MATCH($A87,CATALOGO!$A$9:$A$168,0)),IF(F87="No",INDEX(CATALOGO!$M$9:$M$168,MATCH($A87,CATALOGO!$A$9:$A$168,0)),IF(F87="Non applicabile",INDEX(CATALOGO!$N$9:$N$168,MATCH($A87,CATALOGO!$A$9:$A$168,0)),INDEX(CATALOGO!$O$9:$O$168,MATCH($A87,CATALOGO!$A$9:$A$168,0)))))),"Verificare ID e catalogo")</f>
        <v>Eseguire la verifica senza dedurre condizioni personali. Esaminare: Moduli; campi richiesti; istruzioni ai referenti; campionamento documentale minimizzato. Poi registrare esito, evidenza, data e verificatore.</v>
      </c>
      <c r="L87" s="66" t="str">
        <f>IF(COUNTIF(CATALOGO!$A$9:$A$168,A87)&lt;&gt;1,"ID NON TROVATO",IF(COUNTIF($A$9:$A$168,A87)&lt;&gt;1,"ID DUPLICATO",IF(OR(F87="",F87="Da verificare"),"DA VERIFICARE",IF(COUNTIF(PARAMETRI!$A$7:$A$11,F87)&lt;&gt;1,"ESITO NON VALIDO",IF(LEN(TRIM(G87))=0,IF(F87="Non applicabile","MOTIVARE N.A.","INSERIRE EVIDENZA"),IF(NOT(ISNUMBER(H87)),"DATA MANCANTE / NON VALIDA",IF(OR(H87&lt;1,H87&gt;AZIENDA!$E$20),"DATA DA CORREGGERE",IF(LEN(TRIM(I87))=0,"VERIFICATORE MANCANTE","OK"))))))))</f>
        <v>DA VERIFICARE</v>
      </c>
      <c r="M87" s="67" t="str">
        <f>IF(N87&lt;&gt;"Completa","",IF(F87="Sì",PARAMETRI!$B$7,IF(F87="Parziale",PARAMETRI!$B$8,IF(F87="No",PARAMETRI!$B$9,""))))</f>
        <v/>
      </c>
      <c r="N87" s="66" t="str">
        <f t="shared" si="4"/>
        <v>Da completare</v>
      </c>
      <c r="O87" s="68" t="str">
        <f t="shared" si="5"/>
        <v>Verifica</v>
      </c>
    </row>
    <row r="88" spans="1:15" ht="103.95" customHeight="1">
      <c r="A88" s="69" t="s">
        <v>231</v>
      </c>
      <c r="B88" s="70" t="str">
        <f>IFERROR(INDEX(CATALOGO!$B$9:$B$168,MATCH($A88,CATALOGO!$A$9:$A$168,0)),"ID NON TROVATO")</f>
        <v>09 | Inclusione e intersezioni</v>
      </c>
      <c r="C88" s="71" t="str">
        <f>IFERROR(INDEX(CATALOGO!$C$9:$C$168,MATCH($A88,CATALOGO!$A$9:$A$168,0)),"ID NON TROVATO")</f>
        <v>5.7.2.2 a)</v>
      </c>
      <c r="D88" s="70" t="str">
        <f>IFERROR(INDEX(CATALOGO!$E$9:$E$168,MATCH($A88,CATALOGO!$A$9:$A$168,0)),"ID NON TROVATO")</f>
        <v>Nei servizi igienici neutri rispetto al genere è presente un contenitore di smaltimento in ogni cabina?</v>
      </c>
      <c r="E88" s="70" t="str">
        <f>IFERROR(INDEX(CATALOGO!$F$9:$F$168,MATCH($A88,CATALOGO!$A$9:$A$168,0)),"ID NON TROVATO")</f>
        <v>Sopralluogo per cabina; inventario dotazioni; gestione dello svuotamento.</v>
      </c>
      <c r="F88" s="64" t="s">
        <v>152</v>
      </c>
      <c r="G88" s="64"/>
      <c r="H88" s="65"/>
      <c r="I88" s="64"/>
      <c r="J88" s="64"/>
      <c r="K88" s="66" t="str">
        <f>IFERROR(IF(F88="Sì",INDEX(CATALOGO!$K$9:$K$168,MATCH($A88,CATALOGO!$A$9:$A$168,0)),IF(F88="Parziale",INDEX(CATALOGO!$L$9:$L$168,MATCH($A88,CATALOGO!$A$9:$A$168,0)),IF(F88="No",INDEX(CATALOGO!$M$9:$M$168,MATCH($A88,CATALOGO!$A$9:$A$168,0)),IF(F88="Non applicabile",INDEX(CATALOGO!$N$9:$N$168,MATCH($A88,CATALOGO!$A$9:$A$168,0)),INDEX(CATALOGO!$O$9:$O$168,MATCH($A88,CATALOGO!$A$9:$A$168,0)))))),"Verificare ID e catalogo")</f>
        <v>Eseguire la verifica senza dedurre condizioni personali. Esaminare: Sopralluogo per cabina; inventario dotazioni; gestione dello svuotamento. Poi registrare esito, evidenza, data e verificatore.</v>
      </c>
      <c r="L88" s="66" t="str">
        <f>IF(COUNTIF(CATALOGO!$A$9:$A$168,A88)&lt;&gt;1,"ID NON TROVATO",IF(COUNTIF($A$9:$A$168,A88)&lt;&gt;1,"ID DUPLICATO",IF(OR(F88="",F88="Da verificare"),"DA VERIFICARE",IF(COUNTIF(PARAMETRI!$A$7:$A$11,F88)&lt;&gt;1,"ESITO NON VALIDO",IF(LEN(TRIM(G88))=0,IF(F88="Non applicabile","MOTIVARE N.A.","INSERIRE EVIDENZA"),IF(NOT(ISNUMBER(H88)),"DATA MANCANTE / NON VALIDA",IF(OR(H88&lt;1,H88&gt;AZIENDA!$E$20),"DATA DA CORREGGERE",IF(LEN(TRIM(I88))=0,"VERIFICATORE MANCANTE","OK"))))))))</f>
        <v>DA VERIFICARE</v>
      </c>
      <c r="M88" s="67" t="str">
        <f>IF(N88&lt;&gt;"Completa","",IF(F88="Sì",PARAMETRI!$B$7,IF(F88="Parziale",PARAMETRI!$B$8,IF(F88="No",PARAMETRI!$B$9,""))))</f>
        <v/>
      </c>
      <c r="N88" s="66" t="str">
        <f t="shared" si="4"/>
        <v>Da completare</v>
      </c>
      <c r="O88" s="68" t="str">
        <f t="shared" si="5"/>
        <v>Verifica</v>
      </c>
    </row>
    <row r="89" spans="1:15" ht="103.95" customHeight="1">
      <c r="A89" s="61" t="s">
        <v>232</v>
      </c>
      <c r="B89" s="62" t="str">
        <f>IFERROR(INDEX(CATALOGO!$B$9:$B$168,MATCH($A89,CATALOGO!$A$9:$A$168,0)),"ID NON TROVATO")</f>
        <v>09 | Inclusione e intersezioni</v>
      </c>
      <c r="C89" s="63" t="str">
        <f>IFERROR(INDEX(CATALOGO!$C$9:$C$168,MATCH($A89,CATALOGO!$A$9:$A$168,0)),"ID NON TROVATO")</f>
        <v>5.7.2.2 b)</v>
      </c>
      <c r="D89" s="62" t="str">
        <f>IFERROR(INDEX(CATALOGO!$E$9:$E$168,MATCH($A89,CATALOGO!$A$9:$A$168,0)),"ID NON TROVATO")</f>
        <v>I prodotti mestruali sono disponibili in tutti i servizi pertinenti o in posizioni neutre e discrete?</v>
      </c>
      <c r="E89" s="62" t="str">
        <f>IFERROR(INDEX(CATALOGO!$F$9:$F$168,MATCH($A89,CATALOGO!$A$9:$A$168,0)),"ID NON TROVATO")</f>
        <v>Ubicazione dei prodotti; segnaletica; verifica di accessibilità senza esposizione personale.</v>
      </c>
      <c r="F89" s="64" t="s">
        <v>152</v>
      </c>
      <c r="G89" s="64"/>
      <c r="H89" s="65"/>
      <c r="I89" s="64"/>
      <c r="J89" s="64"/>
      <c r="K89" s="66" t="str">
        <f>IFERROR(IF(F89="Sì",INDEX(CATALOGO!$K$9:$K$168,MATCH($A89,CATALOGO!$A$9:$A$168,0)),IF(F89="Parziale",INDEX(CATALOGO!$L$9:$L$168,MATCH($A89,CATALOGO!$A$9:$A$168,0)),IF(F89="No",INDEX(CATALOGO!$M$9:$M$168,MATCH($A89,CATALOGO!$A$9:$A$168,0)),IF(F89="Non applicabile",INDEX(CATALOGO!$N$9:$N$168,MATCH($A89,CATALOGO!$A$9:$A$168,0)),INDEX(CATALOGO!$O$9:$O$168,MATCH($A89,CATALOGO!$A$9:$A$168,0)))))),"Verificare ID e catalogo")</f>
        <v>Eseguire la verifica senza dedurre condizioni personali. Esaminare: Ubicazione dei prodotti; segnaletica; verifica di accessibilità senza esposizione personale. Poi registrare esito, evidenza, data e verificatore.</v>
      </c>
      <c r="L89" s="66" t="str">
        <f>IF(COUNTIF(CATALOGO!$A$9:$A$168,A89)&lt;&gt;1,"ID NON TROVATO",IF(COUNTIF($A$9:$A$168,A89)&lt;&gt;1,"ID DUPLICATO",IF(OR(F89="",F89="Da verificare"),"DA VERIFICARE",IF(COUNTIF(PARAMETRI!$A$7:$A$11,F89)&lt;&gt;1,"ESITO NON VALIDO",IF(LEN(TRIM(G89))=0,IF(F89="Non applicabile","MOTIVARE N.A.","INSERIRE EVIDENZA"),IF(NOT(ISNUMBER(H89)),"DATA MANCANTE / NON VALIDA",IF(OR(H89&lt;1,H89&gt;AZIENDA!$E$20),"DATA DA CORREGGERE",IF(LEN(TRIM(I89))=0,"VERIFICATORE MANCANTE","OK"))))))))</f>
        <v>DA VERIFICARE</v>
      </c>
      <c r="M89" s="67" t="str">
        <f>IF(N89&lt;&gt;"Completa","",IF(F89="Sì",PARAMETRI!$B$7,IF(F89="Parziale",PARAMETRI!$B$8,IF(F89="No",PARAMETRI!$B$9,""))))</f>
        <v/>
      </c>
      <c r="N89" s="66" t="str">
        <f t="shared" si="4"/>
        <v>Da completare</v>
      </c>
      <c r="O89" s="68" t="str">
        <f t="shared" si="5"/>
        <v>Verifica</v>
      </c>
    </row>
    <row r="90" spans="1:15" ht="103.95" customHeight="1">
      <c r="A90" s="69" t="s">
        <v>233</v>
      </c>
      <c r="B90" s="70" t="str">
        <f>IFERROR(INDEX(CATALOGO!$B$9:$B$168,MATCH($A90,CATALOGO!$A$9:$A$168,0)),"ID NON TROVATO")</f>
        <v>09 | Inclusione e intersezioni</v>
      </c>
      <c r="C90" s="71" t="str">
        <f>IFERROR(INDEX(CATALOGO!$C$9:$C$168,MATCH($A90,CATALOGO!$A$9:$A$168,0)),"ID NON TROVATO")</f>
        <v>5.7.2.2 c)</v>
      </c>
      <c r="D90" s="70" t="str">
        <f>IFERROR(INDEX(CATALOGO!$E$9:$E$168,MATCH($A90,CATALOGO!$A$9:$A$168,0)),"ID NON TROVATO")</f>
        <v>Le valutazioni dei rischi considerano differenze di genere e condizioni di lavoro che possono accentuare i sintomi?</v>
      </c>
      <c r="E90" s="70" t="str">
        <f>IFERROR(INDEX(CATALOGO!$F$9:$F$168,MATCH($A90,CATALOGO!$A$9:$A$168,0)),"ID NON TROVATO")</f>
        <v>Metodo di valutazione; materiali, DPI e tecnologie indossabili; analisi per mansione.</v>
      </c>
      <c r="F90" s="64" t="s">
        <v>152</v>
      </c>
      <c r="G90" s="64"/>
      <c r="H90" s="65"/>
      <c r="I90" s="64"/>
      <c r="J90" s="64"/>
      <c r="K90" s="66" t="str">
        <f>IFERROR(IF(F90="Sì",INDEX(CATALOGO!$K$9:$K$168,MATCH($A90,CATALOGO!$A$9:$A$168,0)),IF(F90="Parziale",INDEX(CATALOGO!$L$9:$L$168,MATCH($A90,CATALOGO!$A$9:$A$168,0)),IF(F90="No",INDEX(CATALOGO!$M$9:$M$168,MATCH($A90,CATALOGO!$A$9:$A$168,0)),IF(F90="Non applicabile",INDEX(CATALOGO!$N$9:$N$168,MATCH($A90,CATALOGO!$A$9:$A$168,0)),INDEX(CATALOGO!$O$9:$O$168,MATCH($A90,CATALOGO!$A$9:$A$168,0)))))),"Verificare ID e catalogo")</f>
        <v>Eseguire la verifica senza dedurre condizioni personali. Esaminare: Metodo di valutazione; materiali, DPI e tecnologie indossabili; analisi per mansione. Poi registrare esito, evidenza, data e verificatore.</v>
      </c>
      <c r="L90" s="66" t="str">
        <f>IF(COUNTIF(CATALOGO!$A$9:$A$168,A90)&lt;&gt;1,"ID NON TROVATO",IF(COUNTIF($A$9:$A$168,A90)&lt;&gt;1,"ID DUPLICATO",IF(OR(F90="",F90="Da verificare"),"DA VERIFICARE",IF(COUNTIF(PARAMETRI!$A$7:$A$11,F90)&lt;&gt;1,"ESITO NON VALIDO",IF(LEN(TRIM(G90))=0,IF(F90="Non applicabile","MOTIVARE N.A.","INSERIRE EVIDENZA"),IF(NOT(ISNUMBER(H90)),"DATA MANCANTE / NON VALIDA",IF(OR(H90&lt;1,H90&gt;AZIENDA!$E$20),"DATA DA CORREGGERE",IF(LEN(TRIM(I90))=0,"VERIFICATORE MANCANTE","OK"))))))))</f>
        <v>DA VERIFICARE</v>
      </c>
      <c r="M90" s="67" t="str">
        <f>IF(N90&lt;&gt;"Completa","",IF(F90="Sì",PARAMETRI!$B$7,IF(F90="Parziale",PARAMETRI!$B$8,IF(F90="No",PARAMETRI!$B$9,""))))</f>
        <v/>
      </c>
      <c r="N90" s="66" t="str">
        <f t="shared" si="4"/>
        <v>Da completare</v>
      </c>
      <c r="O90" s="68" t="str">
        <f t="shared" si="5"/>
        <v>Verifica</v>
      </c>
    </row>
    <row r="91" spans="1:15" ht="103.95" customHeight="1">
      <c r="A91" s="61" t="s">
        <v>234</v>
      </c>
      <c r="B91" s="62" t="str">
        <f>IFERROR(INDEX(CATALOGO!$B$9:$B$168,MATCH($A91,CATALOGO!$A$9:$A$168,0)),"ID NON TROVATO")</f>
        <v>09 | Inclusione e intersezioni</v>
      </c>
      <c r="C91" s="63" t="str">
        <f>IFERROR(INDEX(CATALOGO!$C$9:$C$168,MATCH($A91,CATALOGO!$A$9:$A$168,0)),"ID NON TROVATO")</f>
        <v>5.7.2.3 a)</v>
      </c>
      <c r="D91" s="62" t="str">
        <f>IFERROR(INDEX(CATALOGO!$E$9:$E$168,MATCH($A91,CATALOGO!$A$9:$A$168,0)),"ID NON TROVATO")</f>
        <v>Reti e referenti hanno competenze su inclusività e possibili pregiudizi di genere?</v>
      </c>
      <c r="E91" s="62" t="str">
        <f>IFERROR(INDEX(CATALOGO!$F$9:$F$168,MATCH($A91,CATALOGO!$A$9:$A$168,0)),"ID NON TROVATO")</f>
        <v>Formazione; mandato dei referenti; raccordo con rappresentanze.</v>
      </c>
      <c r="F91" s="64" t="s">
        <v>152</v>
      </c>
      <c r="G91" s="64"/>
      <c r="H91" s="65"/>
      <c r="I91" s="64"/>
      <c r="J91" s="64"/>
      <c r="K91" s="66" t="str">
        <f>IFERROR(IF(F91="Sì",INDEX(CATALOGO!$K$9:$K$168,MATCH($A91,CATALOGO!$A$9:$A$168,0)),IF(F91="Parziale",INDEX(CATALOGO!$L$9:$L$168,MATCH($A91,CATALOGO!$A$9:$A$168,0)),IF(F91="No",INDEX(CATALOGO!$M$9:$M$168,MATCH($A91,CATALOGO!$A$9:$A$168,0)),IF(F91="Non applicabile",INDEX(CATALOGO!$N$9:$N$168,MATCH($A91,CATALOGO!$A$9:$A$168,0)),INDEX(CATALOGO!$O$9:$O$168,MATCH($A91,CATALOGO!$A$9:$A$168,0)))))),"Verificare ID e catalogo")</f>
        <v>Eseguire la verifica senza dedurre condizioni personali. Esaminare: Formazione; mandato dei referenti; raccordo con rappresentanze. Poi registrare esito, evidenza, data e verificatore.</v>
      </c>
      <c r="L91" s="66" t="str">
        <f>IF(COUNTIF(CATALOGO!$A$9:$A$168,A91)&lt;&gt;1,"ID NON TROVATO",IF(COUNTIF($A$9:$A$168,A91)&lt;&gt;1,"ID DUPLICATO",IF(OR(F91="",F91="Da verificare"),"DA VERIFICARE",IF(COUNTIF(PARAMETRI!$A$7:$A$11,F91)&lt;&gt;1,"ESITO NON VALIDO",IF(LEN(TRIM(G91))=0,IF(F91="Non applicabile","MOTIVARE N.A.","INSERIRE EVIDENZA"),IF(NOT(ISNUMBER(H91)),"DATA MANCANTE / NON VALIDA",IF(OR(H91&lt;1,H91&gt;AZIENDA!$E$20),"DATA DA CORREGGERE",IF(LEN(TRIM(I91))=0,"VERIFICATORE MANCANTE","OK"))))))))</f>
        <v>DA VERIFICARE</v>
      </c>
      <c r="M91" s="67" t="str">
        <f>IF(N91&lt;&gt;"Completa","",IF(F91="Sì",PARAMETRI!$B$7,IF(F91="Parziale",PARAMETRI!$B$8,IF(F91="No",PARAMETRI!$B$9,""))))</f>
        <v/>
      </c>
      <c r="N91" s="66" t="str">
        <f t="shared" si="4"/>
        <v>Da completare</v>
      </c>
      <c r="O91" s="68" t="str">
        <f t="shared" si="5"/>
        <v>Verifica</v>
      </c>
    </row>
    <row r="92" spans="1:15" ht="103.95" customHeight="1">
      <c r="A92" s="69" t="s">
        <v>235</v>
      </c>
      <c r="B92" s="70" t="str">
        <f>IFERROR(INDEX(CATALOGO!$B$9:$B$168,MATCH($A92,CATALOGO!$A$9:$A$168,0)),"ID NON TROVATO")</f>
        <v>09 | Inclusione e intersezioni</v>
      </c>
      <c r="C92" s="71" t="str">
        <f>IFERROR(INDEX(CATALOGO!$C$9:$C$168,MATCH($A92,CATALOGO!$A$9:$A$168,0)),"ID NON TROVATO")</f>
        <v>5.7.2.3 b)</v>
      </c>
      <c r="D92" s="70" t="str">
        <f>IFERROR(INDEX(CATALOGO!$E$9:$E$168,MATCH($A92,CATALOGO!$A$9:$A$168,0)),"ID NON TROVATO")</f>
        <v>È previsto supporto per chi incontra difficoltà nell'esprimere o sostenere le proprie esigenze?</v>
      </c>
      <c r="E92" s="70" t="str">
        <f>IFERROR(INDEX(CATALOGO!$F$9:$F$168,MATCH($A92,CATALOGO!$A$9:$A$168,0)),"ID NON TROVATO")</f>
        <v>Interlocutori alternativi; possibilità di accompagnamento; canali accessibili.</v>
      </c>
      <c r="F92" s="64" t="s">
        <v>152</v>
      </c>
      <c r="G92" s="64"/>
      <c r="H92" s="65"/>
      <c r="I92" s="64"/>
      <c r="J92" s="64"/>
      <c r="K92" s="66" t="str">
        <f>IFERROR(IF(F92="Sì",INDEX(CATALOGO!$K$9:$K$168,MATCH($A92,CATALOGO!$A$9:$A$168,0)),IF(F92="Parziale",INDEX(CATALOGO!$L$9:$L$168,MATCH($A92,CATALOGO!$A$9:$A$168,0)),IF(F92="No",INDEX(CATALOGO!$M$9:$M$168,MATCH($A92,CATALOGO!$A$9:$A$168,0)),IF(F92="Non applicabile",INDEX(CATALOGO!$N$9:$N$168,MATCH($A92,CATALOGO!$A$9:$A$168,0)),INDEX(CATALOGO!$O$9:$O$168,MATCH($A92,CATALOGO!$A$9:$A$168,0)))))),"Verificare ID e catalogo")</f>
        <v>Eseguire la verifica senza dedurre condizioni personali. Esaminare: Interlocutori alternativi; possibilità di accompagnamento; canali accessibili. Poi registrare esito, evidenza, data e verificatore.</v>
      </c>
      <c r="L92" s="66" t="str">
        <f>IF(COUNTIF(CATALOGO!$A$9:$A$168,A92)&lt;&gt;1,"ID NON TROVATO",IF(COUNTIF($A$9:$A$168,A92)&lt;&gt;1,"ID DUPLICATO",IF(OR(F92="",F92="Da verificare"),"DA VERIFICARE",IF(COUNTIF(PARAMETRI!$A$7:$A$11,F92)&lt;&gt;1,"ESITO NON VALIDO",IF(LEN(TRIM(G92))=0,IF(F92="Non applicabile","MOTIVARE N.A.","INSERIRE EVIDENZA"),IF(NOT(ISNUMBER(H92)),"DATA MANCANTE / NON VALIDA",IF(OR(H92&lt;1,H92&gt;AZIENDA!$E$20),"DATA DA CORREGGERE",IF(LEN(TRIM(I92))=0,"VERIFICATORE MANCANTE","OK"))))))))</f>
        <v>DA VERIFICARE</v>
      </c>
      <c r="M92" s="67" t="str">
        <f>IF(N92&lt;&gt;"Completa","",IF(F92="Sì",PARAMETRI!$B$7,IF(F92="Parziale",PARAMETRI!$B$8,IF(F92="No",PARAMETRI!$B$9,""))))</f>
        <v/>
      </c>
      <c r="N92" s="66" t="str">
        <f t="shared" si="4"/>
        <v>Da completare</v>
      </c>
      <c r="O92" s="68" t="str">
        <f t="shared" si="5"/>
        <v>Verifica</v>
      </c>
    </row>
    <row r="93" spans="1:15" ht="103.95" customHeight="1">
      <c r="A93" s="61" t="s">
        <v>236</v>
      </c>
      <c r="B93" s="62" t="str">
        <f>IFERROR(INDEX(CATALOGO!$B$9:$B$168,MATCH($A93,CATALOGO!$A$9:$A$168,0)),"ID NON TROVATO")</f>
        <v>09 | Inclusione e intersezioni</v>
      </c>
      <c r="C93" s="63" t="str">
        <f>IFERROR(INDEX(CATALOGO!$C$9:$C$168,MATCH($A93,CATALOGO!$A$9:$A$168,0)),"ID NON TROVATO")</f>
        <v>5.7.2.3 c); 3.14</v>
      </c>
      <c r="D93" s="62" t="str">
        <f>IFERROR(INDEX(CATALOGO!$E$9:$E$168,MATCH($A93,CATALOGO!$A$9:$A$168,0)),"ID NON TROVATO")</f>
        <v>Il passaporto degli adattamenti, ove adottato, evita di ricominciare la richiesta a ogni cambio di ruolo o responsabile?</v>
      </c>
      <c r="E93" s="62" t="str">
        <f>IFERROR(INDEX(CATALOGO!$F$9:$F$168,MATCH($A93,CATALOGO!$A$9:$A$168,0)),"ID NON TROVATO")</f>
        <v>Procedura di passaggio; aggiornamento del documento; accessi autorizzati.</v>
      </c>
      <c r="F93" s="64" t="s">
        <v>152</v>
      </c>
      <c r="G93" s="64"/>
      <c r="H93" s="65"/>
      <c r="I93" s="64"/>
      <c r="J93" s="64"/>
      <c r="K93" s="66" t="str">
        <f>IFERROR(IF(F93="Sì",INDEX(CATALOGO!$K$9:$K$168,MATCH($A93,CATALOGO!$A$9:$A$168,0)),IF(F93="Parziale",INDEX(CATALOGO!$L$9:$L$168,MATCH($A93,CATALOGO!$A$9:$A$168,0)),IF(F93="No",INDEX(CATALOGO!$M$9:$M$168,MATCH($A93,CATALOGO!$A$9:$A$168,0)),IF(F93="Non applicabile",INDEX(CATALOGO!$N$9:$N$168,MATCH($A93,CATALOGO!$A$9:$A$168,0)),INDEX(CATALOGO!$O$9:$O$168,MATCH($A93,CATALOGO!$A$9:$A$168,0)))))),"Verificare ID e catalogo")</f>
        <v>Eseguire la verifica senza dedurre condizioni personali. Esaminare: Procedura di passaggio; aggiornamento del documento; accessi autorizzati. Poi registrare esito, evidenza, data e verificatore.</v>
      </c>
      <c r="L93" s="66" t="str">
        <f>IF(COUNTIF(CATALOGO!$A$9:$A$168,A93)&lt;&gt;1,"ID NON TROVATO",IF(COUNTIF($A$9:$A$168,A93)&lt;&gt;1,"ID DUPLICATO",IF(OR(F93="",F93="Da verificare"),"DA VERIFICARE",IF(COUNTIF(PARAMETRI!$A$7:$A$11,F93)&lt;&gt;1,"ESITO NON VALIDO",IF(LEN(TRIM(G93))=0,IF(F93="Non applicabile","MOTIVARE N.A.","INSERIRE EVIDENZA"),IF(NOT(ISNUMBER(H93)),"DATA MANCANTE / NON VALIDA",IF(OR(H93&lt;1,H93&gt;AZIENDA!$E$20),"DATA DA CORREGGERE",IF(LEN(TRIM(I93))=0,"VERIFICATORE MANCANTE","OK"))))))))</f>
        <v>DA VERIFICARE</v>
      </c>
      <c r="M93" s="67" t="str">
        <f>IF(N93&lt;&gt;"Completa","",IF(F93="Sì",PARAMETRI!$B$7,IF(F93="Parziale",PARAMETRI!$B$8,IF(F93="No",PARAMETRI!$B$9,""))))</f>
        <v/>
      </c>
      <c r="N93" s="66" t="str">
        <f t="shared" si="4"/>
        <v>Da completare</v>
      </c>
      <c r="O93" s="68" t="str">
        <f t="shared" si="5"/>
        <v>Verifica</v>
      </c>
    </row>
    <row r="94" spans="1:15" ht="103.95" customHeight="1">
      <c r="A94" s="69" t="s">
        <v>237</v>
      </c>
      <c r="B94" s="70" t="str">
        <f>IFERROR(INDEX(CATALOGO!$B$9:$B$168,MATCH($A94,CATALOGO!$A$9:$A$168,0)),"ID NON TROVATO")</f>
        <v>09 | Inclusione e intersezioni</v>
      </c>
      <c r="C94" s="71" t="str">
        <f>IFERROR(INDEX(CATALOGO!$C$9:$C$168,MATCH($A94,CATALOGO!$A$9:$A$168,0)),"ID NON TROVATO")</f>
        <v>5.7.2.3 d)</v>
      </c>
      <c r="D94" s="70" t="str">
        <f>IFERROR(INDEX(CATALOGO!$E$9:$E$168,MATCH($A94,CATALOGO!$A$9:$A$168,0)),"ID NON TROVATO")</f>
        <v>La formazione include genere e intersezionalità nelle esperienze mestruali e menopausali?</v>
      </c>
      <c r="E94" s="70" t="str">
        <f>IFERROR(INDEX(CATALOGO!$F$9:$F$168,MATCH($A94,CATALOGO!$A$9:$A$168,0)),"ID NON TROVATO")</f>
        <v>Programmi; materiali; verifica delle competenze del formatore.</v>
      </c>
      <c r="F94" s="64" t="s">
        <v>152</v>
      </c>
      <c r="G94" s="64"/>
      <c r="H94" s="65"/>
      <c r="I94" s="64"/>
      <c r="J94" s="64"/>
      <c r="K94" s="66" t="str">
        <f>IFERROR(IF(F94="Sì",INDEX(CATALOGO!$K$9:$K$168,MATCH($A94,CATALOGO!$A$9:$A$168,0)),IF(F94="Parziale",INDEX(CATALOGO!$L$9:$L$168,MATCH($A94,CATALOGO!$A$9:$A$168,0)),IF(F94="No",INDEX(CATALOGO!$M$9:$M$168,MATCH($A94,CATALOGO!$A$9:$A$168,0)),IF(F94="Non applicabile",INDEX(CATALOGO!$N$9:$N$168,MATCH($A94,CATALOGO!$A$9:$A$168,0)),INDEX(CATALOGO!$O$9:$O$168,MATCH($A94,CATALOGO!$A$9:$A$168,0)))))),"Verificare ID e catalogo")</f>
        <v>Eseguire la verifica senza dedurre condizioni personali. Esaminare: Programmi; materiali; verifica delle competenze del formatore. Poi registrare esito, evidenza, data e verificatore.</v>
      </c>
      <c r="L94" s="66" t="str">
        <f>IF(COUNTIF(CATALOGO!$A$9:$A$168,A94)&lt;&gt;1,"ID NON TROVATO",IF(COUNTIF($A$9:$A$168,A94)&lt;&gt;1,"ID DUPLICATO",IF(OR(F94="",F94="Da verificare"),"DA VERIFICARE",IF(COUNTIF(PARAMETRI!$A$7:$A$11,F94)&lt;&gt;1,"ESITO NON VALIDO",IF(LEN(TRIM(G94))=0,IF(F94="Non applicabile","MOTIVARE N.A.","INSERIRE EVIDENZA"),IF(NOT(ISNUMBER(H94)),"DATA MANCANTE / NON VALIDA",IF(OR(H94&lt;1,H94&gt;AZIENDA!$E$20),"DATA DA CORREGGERE",IF(LEN(TRIM(I94))=0,"VERIFICATORE MANCANTE","OK"))))))))</f>
        <v>DA VERIFICARE</v>
      </c>
      <c r="M94" s="67" t="str">
        <f>IF(N94&lt;&gt;"Completa","",IF(F94="Sì",PARAMETRI!$B$7,IF(F94="Parziale",PARAMETRI!$B$8,IF(F94="No",PARAMETRI!$B$9,""))))</f>
        <v/>
      </c>
      <c r="N94" s="66" t="str">
        <f t="shared" si="4"/>
        <v>Da completare</v>
      </c>
      <c r="O94" s="68" t="str">
        <f t="shared" si="5"/>
        <v>Verifica</v>
      </c>
    </row>
    <row r="95" spans="1:15" ht="103.95" customHeight="1">
      <c r="A95" s="61" t="s">
        <v>238</v>
      </c>
      <c r="B95" s="62" t="str">
        <f>IFERROR(INDEX(CATALOGO!$B$9:$B$168,MATCH($A95,CATALOGO!$A$9:$A$168,0)),"ID NON TROVATO")</f>
        <v>09 | Inclusione e intersezioni</v>
      </c>
      <c r="C95" s="63" t="str">
        <f>IFERROR(INDEX(CATALOGO!$C$9:$C$168,MATCH($A95,CATALOGO!$A$9:$A$168,0)),"ID NON TROVATO")</f>
        <v>5.7.2.3 e)-f)</v>
      </c>
      <c r="D95" s="62" t="str">
        <f>IFERROR(INDEX(CATALOGO!$E$9:$E$168,MATCH($A95,CATALOGO!$A$9:$A$168,0)),"ID NON TROVATO")</f>
        <v>Policy, eventi e comunicazioni usano un linguaggio inclusivo e non descrivono il tema come sporco o esclusivamente femminile?</v>
      </c>
      <c r="E95" s="62" t="str">
        <f>IFERROR(INDEX(CATALOGO!$F$9:$F$168,MATCH($A95,CATALOGO!$A$9:$A$168,0)),"ID NON TROVATO")</f>
        <v>Revisione del lessico; materiali; comunicazioni e denominazione dei prodotti.</v>
      </c>
      <c r="F95" s="64" t="s">
        <v>152</v>
      </c>
      <c r="G95" s="64"/>
      <c r="H95" s="65"/>
      <c r="I95" s="64"/>
      <c r="J95" s="64"/>
      <c r="K95" s="66" t="str">
        <f>IFERROR(IF(F95="Sì",INDEX(CATALOGO!$K$9:$K$168,MATCH($A95,CATALOGO!$A$9:$A$168,0)),IF(F95="Parziale",INDEX(CATALOGO!$L$9:$L$168,MATCH($A95,CATALOGO!$A$9:$A$168,0)),IF(F95="No",INDEX(CATALOGO!$M$9:$M$168,MATCH($A95,CATALOGO!$A$9:$A$168,0)),IF(F95="Non applicabile",INDEX(CATALOGO!$N$9:$N$168,MATCH($A95,CATALOGO!$A$9:$A$168,0)),INDEX(CATALOGO!$O$9:$O$168,MATCH($A95,CATALOGO!$A$9:$A$168,0)))))),"Verificare ID e catalogo")</f>
        <v>Eseguire la verifica senza dedurre condizioni personali. Esaminare: Revisione del lessico; materiali; comunicazioni e denominazione dei prodotti. Poi registrare esito, evidenza, data e verificatore.</v>
      </c>
      <c r="L95" s="66" t="str">
        <f>IF(COUNTIF(CATALOGO!$A$9:$A$168,A95)&lt;&gt;1,"ID NON TROVATO",IF(COUNTIF($A$9:$A$168,A95)&lt;&gt;1,"ID DUPLICATO",IF(OR(F95="",F95="Da verificare"),"DA VERIFICARE",IF(COUNTIF(PARAMETRI!$A$7:$A$11,F95)&lt;&gt;1,"ESITO NON VALIDO",IF(LEN(TRIM(G95))=0,IF(F95="Non applicabile","MOTIVARE N.A.","INSERIRE EVIDENZA"),IF(NOT(ISNUMBER(H95)),"DATA MANCANTE / NON VALIDA",IF(OR(H95&lt;1,H95&gt;AZIENDA!$E$20),"DATA DA CORREGGERE",IF(LEN(TRIM(I95))=0,"VERIFICATORE MANCANTE","OK"))))))))</f>
        <v>DA VERIFICARE</v>
      </c>
      <c r="M95" s="67" t="str">
        <f>IF(N95&lt;&gt;"Completa","",IF(F95="Sì",PARAMETRI!$B$7,IF(F95="Parziale",PARAMETRI!$B$8,IF(F95="No",PARAMETRI!$B$9,""))))</f>
        <v/>
      </c>
      <c r="N95" s="66" t="str">
        <f t="shared" si="4"/>
        <v>Da completare</v>
      </c>
      <c r="O95" s="68" t="str">
        <f t="shared" si="5"/>
        <v>Verifica</v>
      </c>
    </row>
    <row r="96" spans="1:15" ht="103.95" customHeight="1">
      <c r="A96" s="69" t="s">
        <v>239</v>
      </c>
      <c r="B96" s="70" t="str">
        <f>IFERROR(INDEX(CATALOGO!$B$9:$B$168,MATCH($A96,CATALOGO!$A$9:$A$168,0)),"ID NON TROVATO")</f>
        <v>09 | Inclusione e intersezioni</v>
      </c>
      <c r="C96" s="71" t="str">
        <f>IFERROR(INDEX(CATALOGO!$C$9:$C$168,MATCH($A96,CATALOGO!$A$9:$A$168,0)),"ID NON TROVATO")</f>
        <v>5.7.2.4 a)</v>
      </c>
      <c r="D96" s="70" t="str">
        <f>IFERROR(INDEX(CATALOGO!$E$9:$E$168,MATCH($A96,CATALOGO!$A$9:$A$168,0)),"ID NON TROVATO")</f>
        <v>Gli adattamenti già in essere sono riesaminati quando le esigenze si modificano?</v>
      </c>
      <c r="E96" s="70" t="str">
        <f>IFERROR(INDEX(CATALOGO!$F$9:$F$168,MATCH($A96,CATALOGO!$A$9:$A$168,0)),"ID NON TROVATO")</f>
        <v>Accordi precedenti; processo di revisione; interazioni tra misure.</v>
      </c>
      <c r="F96" s="64" t="s">
        <v>152</v>
      </c>
      <c r="G96" s="64"/>
      <c r="H96" s="65"/>
      <c r="I96" s="64"/>
      <c r="J96" s="64"/>
      <c r="K96" s="66" t="str">
        <f>IFERROR(IF(F96="Sì",INDEX(CATALOGO!$K$9:$K$168,MATCH($A96,CATALOGO!$A$9:$A$168,0)),IF(F96="Parziale",INDEX(CATALOGO!$L$9:$L$168,MATCH($A96,CATALOGO!$A$9:$A$168,0)),IF(F96="No",INDEX(CATALOGO!$M$9:$M$168,MATCH($A96,CATALOGO!$A$9:$A$168,0)),IF(F96="Non applicabile",INDEX(CATALOGO!$N$9:$N$168,MATCH($A96,CATALOGO!$A$9:$A$168,0)),INDEX(CATALOGO!$O$9:$O$168,MATCH($A96,CATALOGO!$A$9:$A$168,0)))))),"Verificare ID e catalogo")</f>
        <v>Eseguire la verifica senza dedurre condizioni personali. Esaminare: Accordi precedenti; processo di revisione; interazioni tra misure. Poi registrare esito, evidenza, data e verificatore.</v>
      </c>
      <c r="L96" s="66" t="str">
        <f>IF(COUNTIF(CATALOGO!$A$9:$A$168,A96)&lt;&gt;1,"ID NON TROVATO",IF(COUNTIF($A$9:$A$168,A96)&lt;&gt;1,"ID DUPLICATO",IF(OR(F96="",F96="Da verificare"),"DA VERIFICARE",IF(COUNTIF(PARAMETRI!$A$7:$A$11,F96)&lt;&gt;1,"ESITO NON VALIDO",IF(LEN(TRIM(G96))=0,IF(F96="Non applicabile","MOTIVARE N.A.","INSERIRE EVIDENZA"),IF(NOT(ISNUMBER(H96)),"DATA MANCANTE / NON VALIDA",IF(OR(H96&lt;1,H96&gt;AZIENDA!$E$20),"DATA DA CORREGGERE",IF(LEN(TRIM(I96))=0,"VERIFICATORE MANCANTE","OK"))))))))</f>
        <v>DA VERIFICARE</v>
      </c>
      <c r="M96" s="67" t="str">
        <f>IF(N96&lt;&gt;"Completa","",IF(F96="Sì",PARAMETRI!$B$7,IF(F96="Parziale",PARAMETRI!$B$8,IF(F96="No",PARAMETRI!$B$9,""))))</f>
        <v/>
      </c>
      <c r="N96" s="66" t="str">
        <f t="shared" si="4"/>
        <v>Da completare</v>
      </c>
      <c r="O96" s="68" t="str">
        <f t="shared" si="5"/>
        <v>Verifica</v>
      </c>
    </row>
    <row r="97" spans="1:15" ht="103.95" customHeight="1">
      <c r="A97" s="61" t="s">
        <v>240</v>
      </c>
      <c r="B97" s="62" t="str">
        <f>IFERROR(INDEX(CATALOGO!$B$9:$B$168,MATCH($A97,CATALOGO!$A$9:$A$168,0)),"ID NON TROVATO")</f>
        <v>09 | Inclusione e intersezioni</v>
      </c>
      <c r="C97" s="63" t="str">
        <f>IFERROR(INDEX(CATALOGO!$C$9:$C$168,MATCH($A97,CATALOGO!$A$9:$A$168,0)),"ID NON TROVATO")</f>
        <v>5.7.2.4 b)</v>
      </c>
      <c r="D97" s="62" t="str">
        <f>IFERROR(INDEX(CATALOGO!$E$9:$E$168,MATCH($A97,CATALOGO!$A$9:$A$168,0)),"ID NON TROVATO")</f>
        <v>Sono considerate le esigenze delle persone neurodivergenti, senza generalizzare sintomi o difficoltà?</v>
      </c>
      <c r="E97" s="62" t="str">
        <f>IFERROR(INDEX(CATALOGO!$F$9:$F$168,MATCH($A97,CATALOGO!$A$9:$A$168,0)),"ID NON TROVATO")</f>
        <v>Consultazione volontaria; opzioni a bassa stimolazione; modalità di comunicazione e organizzazione.</v>
      </c>
      <c r="F97" s="64" t="s">
        <v>152</v>
      </c>
      <c r="G97" s="64"/>
      <c r="H97" s="65"/>
      <c r="I97" s="64"/>
      <c r="J97" s="64"/>
      <c r="K97" s="66" t="str">
        <f>IFERROR(IF(F97="Sì",INDEX(CATALOGO!$K$9:$K$168,MATCH($A97,CATALOGO!$A$9:$A$168,0)),IF(F97="Parziale",INDEX(CATALOGO!$L$9:$L$168,MATCH($A97,CATALOGO!$A$9:$A$168,0)),IF(F97="No",INDEX(CATALOGO!$M$9:$M$168,MATCH($A97,CATALOGO!$A$9:$A$168,0)),IF(F97="Non applicabile",INDEX(CATALOGO!$N$9:$N$168,MATCH($A97,CATALOGO!$A$9:$A$168,0)),INDEX(CATALOGO!$O$9:$O$168,MATCH($A97,CATALOGO!$A$9:$A$168,0)))))),"Verificare ID e catalogo")</f>
        <v>Eseguire la verifica senza dedurre condizioni personali. Esaminare: Consultazione volontaria; opzioni a bassa stimolazione; modalità di comunicazione e organizzazione. Poi registrare esito, evidenza, data e verificatore.</v>
      </c>
      <c r="L97" s="66" t="str">
        <f>IF(COUNTIF(CATALOGO!$A$9:$A$168,A97)&lt;&gt;1,"ID NON TROVATO",IF(COUNTIF($A$9:$A$168,A97)&lt;&gt;1,"ID DUPLICATO",IF(OR(F97="",F97="Da verificare"),"DA VERIFICARE",IF(COUNTIF(PARAMETRI!$A$7:$A$11,F97)&lt;&gt;1,"ESITO NON VALIDO",IF(LEN(TRIM(G97))=0,IF(F97="Non applicabile","MOTIVARE N.A.","INSERIRE EVIDENZA"),IF(NOT(ISNUMBER(H97)),"DATA MANCANTE / NON VALIDA",IF(OR(H97&lt;1,H97&gt;AZIENDA!$E$20),"DATA DA CORREGGERE",IF(LEN(TRIM(I97))=0,"VERIFICATORE MANCANTE","OK"))))))))</f>
        <v>DA VERIFICARE</v>
      </c>
      <c r="M97" s="67" t="str">
        <f>IF(N97&lt;&gt;"Completa","",IF(F97="Sì",PARAMETRI!$B$7,IF(F97="Parziale",PARAMETRI!$B$8,IF(F97="No",PARAMETRI!$B$9,""))))</f>
        <v/>
      </c>
      <c r="N97" s="66" t="str">
        <f t="shared" si="4"/>
        <v>Da completare</v>
      </c>
      <c r="O97" s="68" t="str">
        <f t="shared" si="5"/>
        <v>Verifica</v>
      </c>
    </row>
    <row r="98" spans="1:15" ht="103.95" customHeight="1">
      <c r="A98" s="69" t="s">
        <v>241</v>
      </c>
      <c r="B98" s="70" t="str">
        <f>IFERROR(INDEX(CATALOGO!$B$9:$B$168,MATCH($A98,CATALOGO!$A$9:$A$168,0)),"ID NON TROVATO")</f>
        <v>09 | Inclusione e intersezioni</v>
      </c>
      <c r="C98" s="71" t="str">
        <f>IFERROR(INDEX(CATALOGO!$C$9:$C$168,MATCH($A98,CATALOGO!$A$9:$A$168,0)),"ID NON TROVATO")</f>
        <v>5.7.2.4 c)</v>
      </c>
      <c r="D98" s="70" t="str">
        <f>IFERROR(INDEX(CATALOGO!$E$9:$E$168,MATCH($A98,CATALOGO!$A$9:$A$168,0)),"ID NON TROVATO")</f>
        <v>Le iniziative rispettano sensibilità culturali e preferenze diverse tra confronto aperto e riservatezza?</v>
      </c>
      <c r="E98" s="70" t="str">
        <f>IFERROR(INDEX(CATALOGO!$F$9:$F$168,MATCH($A98,CATALOGO!$A$9:$A$168,0)),"ID NON TROVATO")</f>
        <v>Alternative di partecipazione; colloqui privati; consultazione; materiali.</v>
      </c>
      <c r="F98" s="64" t="s">
        <v>152</v>
      </c>
      <c r="G98" s="64"/>
      <c r="H98" s="65"/>
      <c r="I98" s="64"/>
      <c r="J98" s="64"/>
      <c r="K98" s="66" t="str">
        <f>IFERROR(IF(F98="Sì",INDEX(CATALOGO!$K$9:$K$168,MATCH($A98,CATALOGO!$A$9:$A$168,0)),IF(F98="Parziale",INDEX(CATALOGO!$L$9:$L$168,MATCH($A98,CATALOGO!$A$9:$A$168,0)),IF(F98="No",INDEX(CATALOGO!$M$9:$M$168,MATCH($A98,CATALOGO!$A$9:$A$168,0)),IF(F98="Non applicabile",INDEX(CATALOGO!$N$9:$N$168,MATCH($A98,CATALOGO!$A$9:$A$168,0)),INDEX(CATALOGO!$O$9:$O$168,MATCH($A98,CATALOGO!$A$9:$A$168,0)))))),"Verificare ID e catalogo")</f>
        <v>Eseguire la verifica senza dedurre condizioni personali. Esaminare: Alternative di partecipazione; colloqui privati; consultazione; materiali. Poi registrare esito, evidenza, data e verificatore.</v>
      </c>
      <c r="L98" s="66" t="str">
        <f>IF(COUNTIF(CATALOGO!$A$9:$A$168,A98)&lt;&gt;1,"ID NON TROVATO",IF(COUNTIF($A$9:$A$168,A98)&lt;&gt;1,"ID DUPLICATO",IF(OR(F98="",F98="Da verificare"),"DA VERIFICARE",IF(COUNTIF(PARAMETRI!$A$7:$A$11,F98)&lt;&gt;1,"ESITO NON VALIDO",IF(LEN(TRIM(G98))=0,IF(F98="Non applicabile","MOTIVARE N.A.","INSERIRE EVIDENZA"),IF(NOT(ISNUMBER(H98)),"DATA MANCANTE / NON VALIDA",IF(OR(H98&lt;1,H98&gt;AZIENDA!$E$20),"DATA DA CORREGGERE",IF(LEN(TRIM(I98))=0,"VERIFICATORE MANCANTE","OK"))))))))</f>
        <v>DA VERIFICARE</v>
      </c>
      <c r="M98" s="67" t="str">
        <f>IF(N98&lt;&gt;"Completa","",IF(F98="Sì",PARAMETRI!$B$7,IF(F98="Parziale",PARAMETRI!$B$8,IF(F98="No",PARAMETRI!$B$9,""))))</f>
        <v/>
      </c>
      <c r="N98" s="66" t="str">
        <f t="shared" si="4"/>
        <v>Da completare</v>
      </c>
      <c r="O98" s="68" t="str">
        <f t="shared" si="5"/>
        <v>Verifica</v>
      </c>
    </row>
    <row r="99" spans="1:15" ht="103.95" customHeight="1">
      <c r="A99" s="61" t="s">
        <v>242</v>
      </c>
      <c r="B99" s="62" t="str">
        <f>IFERROR(INDEX(CATALOGO!$B$9:$B$168,MATCH($A99,CATALOGO!$A$9:$A$168,0)),"ID NON TROVATO")</f>
        <v>09 | Inclusione e intersezioni</v>
      </c>
      <c r="C99" s="63" t="str">
        <f>IFERROR(INDEX(CATALOGO!$C$9:$C$168,MATCH($A99,CATALOGO!$A$9:$A$168,0)),"ID NON TROVATO")</f>
        <v>5.7.2.4 d)</v>
      </c>
      <c r="D99" s="62" t="str">
        <f>IFERROR(INDEX(CATALOGO!$E$9:$E$168,MATCH($A99,CATALOGO!$A$9:$A$168,0)),"ID NON TROVATO")</f>
        <v>Le misure includono persone transgender, non binarie e non conformi al genere senza rischio di rivelazione involontaria?</v>
      </c>
      <c r="E99" s="62" t="str">
        <f>IFERROR(INDEX(CATALOGO!$F$9:$F$168,MATCH($A99,CATALOGO!$A$9:$A$168,0)),"ID NON TROVATO")</f>
        <v>Accesso ai servizi; modulistica; comunicazioni; gestione dei dati e dei referenti.</v>
      </c>
      <c r="F99" s="64" t="s">
        <v>152</v>
      </c>
      <c r="G99" s="64"/>
      <c r="H99" s="65"/>
      <c r="I99" s="64"/>
      <c r="J99" s="64"/>
      <c r="K99" s="66" t="str">
        <f>IFERROR(IF(F99="Sì",INDEX(CATALOGO!$K$9:$K$168,MATCH($A99,CATALOGO!$A$9:$A$168,0)),IF(F99="Parziale",INDEX(CATALOGO!$L$9:$L$168,MATCH($A99,CATALOGO!$A$9:$A$168,0)),IF(F99="No",INDEX(CATALOGO!$M$9:$M$168,MATCH($A99,CATALOGO!$A$9:$A$168,0)),IF(F99="Non applicabile",INDEX(CATALOGO!$N$9:$N$168,MATCH($A99,CATALOGO!$A$9:$A$168,0)),INDEX(CATALOGO!$O$9:$O$168,MATCH($A99,CATALOGO!$A$9:$A$168,0)))))),"Verificare ID e catalogo")</f>
        <v>Eseguire la verifica senza dedurre condizioni personali. Esaminare: Accesso ai servizi; modulistica; comunicazioni; gestione dei dati e dei referenti. Poi registrare esito, evidenza, data e verificatore.</v>
      </c>
      <c r="L99" s="66" t="str">
        <f>IF(COUNTIF(CATALOGO!$A$9:$A$168,A99)&lt;&gt;1,"ID NON TROVATO",IF(COUNTIF($A$9:$A$168,A99)&lt;&gt;1,"ID DUPLICATO",IF(OR(F99="",F99="Da verificare"),"DA VERIFICARE",IF(COUNTIF(PARAMETRI!$A$7:$A$11,F99)&lt;&gt;1,"ESITO NON VALIDO",IF(LEN(TRIM(G99))=0,IF(F99="Non applicabile","MOTIVARE N.A.","INSERIRE EVIDENZA"),IF(NOT(ISNUMBER(H99)),"DATA MANCANTE / NON VALIDA",IF(OR(H99&lt;1,H99&gt;AZIENDA!$E$20),"DATA DA CORREGGERE",IF(LEN(TRIM(I99))=0,"VERIFICATORE MANCANTE","OK"))))))))</f>
        <v>DA VERIFICARE</v>
      </c>
      <c r="M99" s="67" t="str">
        <f>IF(N99&lt;&gt;"Completa","",IF(F99="Sì",PARAMETRI!$B$7,IF(F99="Parziale",PARAMETRI!$B$8,IF(F99="No",PARAMETRI!$B$9,""))))</f>
        <v/>
      </c>
      <c r="N99" s="66" t="str">
        <f t="shared" si="4"/>
        <v>Da completare</v>
      </c>
      <c r="O99" s="68" t="str">
        <f t="shared" si="5"/>
        <v>Verifica</v>
      </c>
    </row>
    <row r="100" spans="1:15" ht="103.95" customHeight="1">
      <c r="A100" s="69" t="s">
        <v>243</v>
      </c>
      <c r="B100" s="70" t="str">
        <f>IFERROR(INDEX(CATALOGO!$B$9:$B$168,MATCH($A100,CATALOGO!$A$9:$A$168,0)),"ID NON TROVATO")</f>
        <v>09 | Inclusione e intersezioni</v>
      </c>
      <c r="C100" s="71" t="str">
        <f>IFERROR(INDEX(CATALOGO!$C$9:$C$168,MATCH($A100,CATALOGO!$A$9:$A$168,0)),"ID NON TROVATO")</f>
        <v>4; A.4; A.5</v>
      </c>
      <c r="D100" s="70" t="str">
        <f>IFERROR(INDEX(CATALOGO!$E$9:$E$168,MATCH($A100,CATALOGO!$A$9:$A$168,0)),"ID NON TROVATO")</f>
        <v>Il programma evita presunzioni basate soltanto su età, genere o intensità attesa dei sintomi?</v>
      </c>
      <c r="E100" s="70" t="str">
        <f>IFERROR(INDEX(CATALOGO!$F$9:$F$168,MATCH($A100,CATALOGO!$A$9:$A$168,0)),"ID NON TROVATO")</f>
        <v>Materiale informativo; criteri di accesso; istruzioni per i colloqui.</v>
      </c>
      <c r="F100" s="64" t="s">
        <v>152</v>
      </c>
      <c r="G100" s="64"/>
      <c r="H100" s="65"/>
      <c r="I100" s="64"/>
      <c r="J100" s="64"/>
      <c r="K100" s="66" t="str">
        <f>IFERROR(IF(F100="Sì",INDEX(CATALOGO!$K$9:$K$168,MATCH($A100,CATALOGO!$A$9:$A$168,0)),IF(F100="Parziale",INDEX(CATALOGO!$L$9:$L$168,MATCH($A100,CATALOGO!$A$9:$A$168,0)),IF(F100="No",INDEX(CATALOGO!$M$9:$M$168,MATCH($A100,CATALOGO!$A$9:$A$168,0)),IF(F100="Non applicabile",INDEX(CATALOGO!$N$9:$N$168,MATCH($A100,CATALOGO!$A$9:$A$168,0)),INDEX(CATALOGO!$O$9:$O$168,MATCH($A100,CATALOGO!$A$9:$A$168,0)))))),"Verificare ID e catalogo")</f>
        <v>Eseguire la verifica senza dedurre condizioni personali. Esaminare: Materiale informativo; criteri di accesso; istruzioni per i colloqui. Poi registrare esito, evidenza, data e verificatore.</v>
      </c>
      <c r="L100" s="66" t="str">
        <f>IF(COUNTIF(CATALOGO!$A$9:$A$168,A100)&lt;&gt;1,"ID NON TROVATO",IF(COUNTIF($A$9:$A$168,A100)&lt;&gt;1,"ID DUPLICATO",IF(OR(F100="",F100="Da verificare"),"DA VERIFICARE",IF(COUNTIF(PARAMETRI!$A$7:$A$11,F100)&lt;&gt;1,"ESITO NON VALIDO",IF(LEN(TRIM(G100))=0,IF(F100="Non applicabile","MOTIVARE N.A.","INSERIRE EVIDENZA"),IF(NOT(ISNUMBER(H100)),"DATA MANCANTE / NON VALIDA",IF(OR(H100&lt;1,H100&gt;AZIENDA!$E$20),"DATA DA CORREGGERE",IF(LEN(TRIM(I100))=0,"VERIFICATORE MANCANTE","OK"))))))))</f>
        <v>DA VERIFICARE</v>
      </c>
      <c r="M100" s="67" t="str">
        <f>IF(N100&lt;&gt;"Completa","",IF(F100="Sì",PARAMETRI!$B$7,IF(F100="Parziale",PARAMETRI!$B$8,IF(F100="No",PARAMETRI!$B$9,""))))</f>
        <v/>
      </c>
      <c r="N100" s="66" t="str">
        <f t="shared" si="4"/>
        <v>Da completare</v>
      </c>
      <c r="O100" s="68" t="str">
        <f t="shared" si="5"/>
        <v>Verifica</v>
      </c>
    </row>
    <row r="101" spans="1:15" ht="103.95" customHeight="1">
      <c r="A101" s="61" t="s">
        <v>244</v>
      </c>
      <c r="B101" s="62" t="str">
        <f>IFERROR(INDEX(CATALOGO!$B$9:$B$168,MATCH($A101,CATALOGO!$A$9:$A$168,0)),"ID NON TROVATO")</f>
        <v>10 | Soluzioni per PMI</v>
      </c>
      <c r="C101" s="63" t="str">
        <f>IFERROR(INDEX(CATALOGO!$C$9:$C$168,MATCH($A101,CATALOGO!$A$9:$A$168,0)),"ID NON TROVATO")</f>
        <v>5.8.1; 5.8.2.1</v>
      </c>
      <c r="D101" s="62" t="str">
        <f>IFERROR(INDEX(CATALOGO!$E$9:$E$168,MATCH($A101,CATALOGO!$A$9:$A$168,0)),"ID NON TROVATO")</f>
        <v>Le PMI hanno individuato un percorso proporzionato, con interventi progressivi e priorità concrete?</v>
      </c>
      <c r="E101" s="62" t="str">
        <f>IFERROR(INDEX(CATALOGO!$F$9:$F$168,MATCH($A101,CATALOGO!$A$9:$A$168,0)),"ID NON TROVATO")</f>
        <v>Analisi delle risorse; piano per fasi; responsabilità assegnate.</v>
      </c>
      <c r="F101" s="64" t="s">
        <v>152</v>
      </c>
      <c r="G101" s="64"/>
      <c r="H101" s="65"/>
      <c r="I101" s="64"/>
      <c r="J101" s="64"/>
      <c r="K101" s="66" t="str">
        <f>IFERROR(IF(F101="Sì",INDEX(CATALOGO!$K$9:$K$168,MATCH($A101,CATALOGO!$A$9:$A$168,0)),IF(F101="Parziale",INDEX(CATALOGO!$L$9:$L$168,MATCH($A101,CATALOGO!$A$9:$A$168,0)),IF(F101="No",INDEX(CATALOGO!$M$9:$M$168,MATCH($A101,CATALOGO!$A$9:$A$168,0)),IF(F101="Non applicabile",INDEX(CATALOGO!$N$9:$N$168,MATCH($A101,CATALOGO!$A$9:$A$168,0)),INDEX(CATALOGO!$O$9:$O$168,MATCH($A101,CATALOGO!$A$9:$A$168,0)))))),"Verificare ID e catalogo")</f>
        <v>Eseguire la verifica senza dedurre condizioni personali. Esaminare: Analisi delle risorse; piano per fasi; responsabilità assegnate. Poi registrare esito, evidenza, data e verificatore.</v>
      </c>
      <c r="L101" s="66" t="str">
        <f>IF(COUNTIF(CATALOGO!$A$9:$A$168,A101)&lt;&gt;1,"ID NON TROVATO",IF(COUNTIF($A$9:$A$168,A101)&lt;&gt;1,"ID DUPLICATO",IF(OR(F101="",F101="Da verificare"),"DA VERIFICARE",IF(COUNTIF(PARAMETRI!$A$7:$A$11,F101)&lt;&gt;1,"ESITO NON VALIDO",IF(LEN(TRIM(G101))=0,IF(F101="Non applicabile","MOTIVARE N.A.","INSERIRE EVIDENZA"),IF(NOT(ISNUMBER(H101)),"DATA MANCANTE / NON VALIDA",IF(OR(H101&lt;1,H101&gt;AZIENDA!$E$20),"DATA DA CORREGGERE",IF(LEN(TRIM(I101))=0,"VERIFICATORE MANCANTE","OK"))))))))</f>
        <v>DA VERIFICARE</v>
      </c>
      <c r="M101" s="67" t="str">
        <f>IF(N101&lt;&gt;"Completa","",IF(F101="Sì",PARAMETRI!$B$7,IF(F101="Parziale",PARAMETRI!$B$8,IF(F101="No",PARAMETRI!$B$9,""))))</f>
        <v/>
      </c>
      <c r="N101" s="66" t="str">
        <f t="shared" si="4"/>
        <v>Da completare</v>
      </c>
      <c r="O101" s="68" t="str">
        <f t="shared" si="5"/>
        <v>Verifica</v>
      </c>
    </row>
    <row r="102" spans="1:15" ht="103.95" customHeight="1">
      <c r="A102" s="69" t="s">
        <v>245</v>
      </c>
      <c r="B102" s="70" t="str">
        <f>IFERROR(INDEX(CATALOGO!$B$9:$B$168,MATCH($A102,CATALOGO!$A$9:$A$168,0)),"ID NON TROVATO")</f>
        <v>10 | Soluzioni per PMI</v>
      </c>
      <c r="C102" s="71" t="str">
        <f>IFERROR(INDEX(CATALOGO!$C$9:$C$168,MATCH($A102,CATALOGO!$A$9:$A$168,0)),"ID NON TROVATO")</f>
        <v>5.8.2.2 a)</v>
      </c>
      <c r="D102" s="70" t="str">
        <f>IFERROR(INDEX(CATALOGO!$E$9:$E$168,MATCH($A102,CATALOGO!$A$9:$A$168,0)),"ID NON TROVATO")</f>
        <v>Sono segnalate, quando utili, comunità o reti esterne di supporto pertinenti e affidabili?</v>
      </c>
      <c r="E102" s="70" t="str">
        <f>IFERROR(INDEX(CATALOGO!$F$9:$F$168,MATCH($A102,CATALOGO!$A$9:$A$168,0)),"ID NON TROVATO")</f>
        <v>Elenco delle risorse; criteri di selezione; comunicazione della volontarietà.</v>
      </c>
      <c r="F102" s="64" t="s">
        <v>152</v>
      </c>
      <c r="G102" s="64"/>
      <c r="H102" s="65"/>
      <c r="I102" s="64"/>
      <c r="J102" s="64"/>
      <c r="K102" s="66" t="str">
        <f>IFERROR(IF(F102="Sì",INDEX(CATALOGO!$K$9:$K$168,MATCH($A102,CATALOGO!$A$9:$A$168,0)),IF(F102="Parziale",INDEX(CATALOGO!$L$9:$L$168,MATCH($A102,CATALOGO!$A$9:$A$168,0)),IF(F102="No",INDEX(CATALOGO!$M$9:$M$168,MATCH($A102,CATALOGO!$A$9:$A$168,0)),IF(F102="Non applicabile",INDEX(CATALOGO!$N$9:$N$168,MATCH($A102,CATALOGO!$A$9:$A$168,0)),INDEX(CATALOGO!$O$9:$O$168,MATCH($A102,CATALOGO!$A$9:$A$168,0)))))),"Verificare ID e catalogo")</f>
        <v>Eseguire la verifica senza dedurre condizioni personali. Esaminare: Elenco delle risorse; criteri di selezione; comunicazione della volontarietà. Poi registrare esito, evidenza, data e verificatore.</v>
      </c>
      <c r="L102" s="66" t="str">
        <f>IF(COUNTIF(CATALOGO!$A$9:$A$168,A102)&lt;&gt;1,"ID NON TROVATO",IF(COUNTIF($A$9:$A$168,A102)&lt;&gt;1,"ID DUPLICATO",IF(OR(F102="",F102="Da verificare"),"DA VERIFICARE",IF(COUNTIF(PARAMETRI!$A$7:$A$11,F102)&lt;&gt;1,"ESITO NON VALIDO",IF(LEN(TRIM(G102))=0,IF(F102="Non applicabile","MOTIVARE N.A.","INSERIRE EVIDENZA"),IF(NOT(ISNUMBER(H102)),"DATA MANCANTE / NON VALIDA",IF(OR(H102&lt;1,H102&gt;AZIENDA!$E$20),"DATA DA CORREGGERE",IF(LEN(TRIM(I102))=0,"VERIFICATORE MANCANTE","OK"))))))))</f>
        <v>DA VERIFICARE</v>
      </c>
      <c r="M102" s="67" t="str">
        <f>IF(N102&lt;&gt;"Completa","",IF(F102="Sì",PARAMETRI!$B$7,IF(F102="Parziale",PARAMETRI!$B$8,IF(F102="No",PARAMETRI!$B$9,""))))</f>
        <v/>
      </c>
      <c r="N102" s="66" t="str">
        <f t="shared" si="4"/>
        <v>Da completare</v>
      </c>
      <c r="O102" s="68" t="str">
        <f t="shared" si="5"/>
        <v>Verifica</v>
      </c>
    </row>
    <row r="103" spans="1:15" ht="103.95" customHeight="1">
      <c r="A103" s="61" t="s">
        <v>246</v>
      </c>
      <c r="B103" s="62" t="str">
        <f>IFERROR(INDEX(CATALOGO!$B$9:$B$168,MATCH($A103,CATALOGO!$A$9:$A$168,0)),"ID NON TROVATO")</f>
        <v>10 | Soluzioni per PMI</v>
      </c>
      <c r="C103" s="63" t="str">
        <f>IFERROR(INDEX(CATALOGO!$C$9:$C$168,MATCH($A103,CATALOGO!$A$9:$A$168,0)),"ID NON TROVATO")</f>
        <v>5.8.2.2 b)-c)</v>
      </c>
      <c r="D103" s="62" t="str">
        <f>IFERROR(INDEX(CATALOGO!$E$9:$E$168,MATCH($A103,CATALOGO!$A$9:$A$168,0)),"ID NON TROVATO")</f>
        <v>Sono esplorati servizi pubblici, incentivi e supporti di enti non profit pertinenti alla realtà aziendale?</v>
      </c>
      <c r="E103" s="62" t="str">
        <f>IFERROR(INDEX(CATALOGO!$F$9:$F$168,MATCH($A103,CATALOGO!$A$9:$A$168,0)),"ID NON TROVATO")</f>
        <v>Ricognizione delle opportunità; contatti; valutazione di pertinenza.</v>
      </c>
      <c r="F103" s="64" t="s">
        <v>152</v>
      </c>
      <c r="G103" s="64"/>
      <c r="H103" s="65"/>
      <c r="I103" s="64"/>
      <c r="J103" s="64"/>
      <c r="K103" s="66" t="str">
        <f>IFERROR(IF(F103="Sì",INDEX(CATALOGO!$K$9:$K$168,MATCH($A103,CATALOGO!$A$9:$A$168,0)),IF(F103="Parziale",INDEX(CATALOGO!$L$9:$L$168,MATCH($A103,CATALOGO!$A$9:$A$168,0)),IF(F103="No",INDEX(CATALOGO!$M$9:$M$168,MATCH($A103,CATALOGO!$A$9:$A$168,0)),IF(F103="Non applicabile",INDEX(CATALOGO!$N$9:$N$168,MATCH($A103,CATALOGO!$A$9:$A$168,0)),INDEX(CATALOGO!$O$9:$O$168,MATCH($A103,CATALOGO!$A$9:$A$168,0)))))),"Verificare ID e catalogo")</f>
        <v>Eseguire la verifica senza dedurre condizioni personali. Esaminare: Ricognizione delle opportunità; contatti; valutazione di pertinenza. Poi registrare esito, evidenza, data e verificatore.</v>
      </c>
      <c r="L103" s="66" t="str">
        <f>IF(COUNTIF(CATALOGO!$A$9:$A$168,A103)&lt;&gt;1,"ID NON TROVATO",IF(COUNTIF($A$9:$A$168,A103)&lt;&gt;1,"ID DUPLICATO",IF(OR(F103="",F103="Da verificare"),"DA VERIFICARE",IF(COUNTIF(PARAMETRI!$A$7:$A$11,F103)&lt;&gt;1,"ESITO NON VALIDO",IF(LEN(TRIM(G103))=0,IF(F103="Non applicabile","MOTIVARE N.A.","INSERIRE EVIDENZA"),IF(NOT(ISNUMBER(H103)),"DATA MANCANTE / NON VALIDA",IF(OR(H103&lt;1,H103&gt;AZIENDA!$E$20),"DATA DA CORREGGERE",IF(LEN(TRIM(I103))=0,"VERIFICATORE MANCANTE","OK"))))))))</f>
        <v>DA VERIFICARE</v>
      </c>
      <c r="M103" s="67" t="str">
        <f>IF(N103&lt;&gt;"Completa","",IF(F103="Sì",PARAMETRI!$B$7,IF(F103="Parziale",PARAMETRI!$B$8,IF(F103="No",PARAMETRI!$B$9,""))))</f>
        <v/>
      </c>
      <c r="N103" s="66" t="str">
        <f t="shared" si="4"/>
        <v>Da completare</v>
      </c>
      <c r="O103" s="68" t="str">
        <f t="shared" si="5"/>
        <v>Verifica</v>
      </c>
    </row>
    <row r="104" spans="1:15" ht="103.95" customHeight="1">
      <c r="A104" s="69" t="s">
        <v>247</v>
      </c>
      <c r="B104" s="70" t="str">
        <f>IFERROR(INDEX(CATALOGO!$B$9:$B$168,MATCH($A104,CATALOGO!$A$9:$A$168,0)),"ID NON TROVATO")</f>
        <v>10 | Soluzioni per PMI</v>
      </c>
      <c r="C104" s="71" t="str">
        <f>IFERROR(INDEX(CATALOGO!$C$9:$C$168,MATCH($A104,CATALOGO!$A$9:$A$168,0)),"ID NON TROVATO")</f>
        <v>5.8.2.2 d)</v>
      </c>
      <c r="D104" s="70" t="str">
        <f>IFERROR(INDEX(CATALOGO!$E$9:$E$168,MATCH($A104,CATALOGO!$A$9:$A$168,0)),"ID NON TROVATO")</f>
        <v>Le risorse gratuite sono controllate per autorevolezza e adattate prima dell'uso?</v>
      </c>
      <c r="E104" s="70" t="str">
        <f>IFERROR(INDEX(CATALOGO!$F$9:$F$168,MATCH($A104,CATALOGO!$A$9:$A$168,0)),"ID NON TROVATO")</f>
        <v>Fonti; versioni; approvazione di policy e strumenti adattati.</v>
      </c>
      <c r="F104" s="64" t="s">
        <v>152</v>
      </c>
      <c r="G104" s="64"/>
      <c r="H104" s="65"/>
      <c r="I104" s="64"/>
      <c r="J104" s="64"/>
      <c r="K104" s="66" t="str">
        <f>IFERROR(IF(F104="Sì",INDEX(CATALOGO!$K$9:$K$168,MATCH($A104,CATALOGO!$A$9:$A$168,0)),IF(F104="Parziale",INDEX(CATALOGO!$L$9:$L$168,MATCH($A104,CATALOGO!$A$9:$A$168,0)),IF(F104="No",INDEX(CATALOGO!$M$9:$M$168,MATCH($A104,CATALOGO!$A$9:$A$168,0)),IF(F104="Non applicabile",INDEX(CATALOGO!$N$9:$N$168,MATCH($A104,CATALOGO!$A$9:$A$168,0)),INDEX(CATALOGO!$O$9:$O$168,MATCH($A104,CATALOGO!$A$9:$A$168,0)))))),"Verificare ID e catalogo")</f>
        <v>Eseguire la verifica senza dedurre condizioni personali. Esaminare: Fonti; versioni; approvazione di policy e strumenti adattati. Poi registrare esito, evidenza, data e verificatore.</v>
      </c>
      <c r="L104" s="66" t="str">
        <f>IF(COUNTIF(CATALOGO!$A$9:$A$168,A104)&lt;&gt;1,"ID NON TROVATO",IF(COUNTIF($A$9:$A$168,A104)&lt;&gt;1,"ID DUPLICATO",IF(OR(F104="",F104="Da verificare"),"DA VERIFICARE",IF(COUNTIF(PARAMETRI!$A$7:$A$11,F104)&lt;&gt;1,"ESITO NON VALIDO",IF(LEN(TRIM(G104))=0,IF(F104="Non applicabile","MOTIVARE N.A.","INSERIRE EVIDENZA"),IF(NOT(ISNUMBER(H104)),"DATA MANCANTE / NON VALIDA",IF(OR(H104&lt;1,H104&gt;AZIENDA!$E$20),"DATA DA CORREGGERE",IF(LEN(TRIM(I104))=0,"VERIFICATORE MANCANTE","OK"))))))))</f>
        <v>DA VERIFICARE</v>
      </c>
      <c r="M104" s="67" t="str">
        <f>IF(N104&lt;&gt;"Completa","",IF(F104="Sì",PARAMETRI!$B$7,IF(F104="Parziale",PARAMETRI!$B$8,IF(F104="No",PARAMETRI!$B$9,""))))</f>
        <v/>
      </c>
      <c r="N104" s="66" t="str">
        <f t="shared" si="4"/>
        <v>Da completare</v>
      </c>
      <c r="O104" s="68" t="str">
        <f t="shared" si="5"/>
        <v>Verifica</v>
      </c>
    </row>
    <row r="105" spans="1:15" ht="103.95" customHeight="1">
      <c r="A105" s="61" t="s">
        <v>248</v>
      </c>
      <c r="B105" s="62" t="str">
        <f>IFERROR(INDEX(CATALOGO!$B$9:$B$168,MATCH($A105,CATALOGO!$A$9:$A$168,0)),"ID NON TROVATO")</f>
        <v>10 | Soluzioni per PMI</v>
      </c>
      <c r="C105" s="63" t="str">
        <f>IFERROR(INDEX(CATALOGO!$C$9:$C$168,MATCH($A105,CATALOGO!$A$9:$A$168,0)),"ID NON TROVATO")</f>
        <v>5.8.2.3 a)-c)</v>
      </c>
      <c r="D105" s="62" t="str">
        <f>IFERROR(INDEX(CATALOGO!$E$9:$E$168,MATCH($A105,CATALOGO!$A$9:$A$168,0)),"ID NON TROVATO")</f>
        <v>È valutata la collaborazione tra PMI, associazioni o reti per condividere esperienze, formazione e risorse?</v>
      </c>
      <c r="E105" s="62" t="str">
        <f>IFERROR(INDEX(CATALOGO!$F$9:$F$168,MATCH($A105,CATALOGO!$A$9:$A$168,0)),"ID NON TROVATO")</f>
        <v>Contatti con reti; iniziative comuni; valutazione delle opportunità.</v>
      </c>
      <c r="F105" s="64" t="s">
        <v>152</v>
      </c>
      <c r="G105" s="64"/>
      <c r="H105" s="65"/>
      <c r="I105" s="64"/>
      <c r="J105" s="64"/>
      <c r="K105" s="66" t="str">
        <f>IFERROR(IF(F105="Sì",INDEX(CATALOGO!$K$9:$K$168,MATCH($A105,CATALOGO!$A$9:$A$168,0)),IF(F105="Parziale",INDEX(CATALOGO!$L$9:$L$168,MATCH($A105,CATALOGO!$A$9:$A$168,0)),IF(F105="No",INDEX(CATALOGO!$M$9:$M$168,MATCH($A105,CATALOGO!$A$9:$A$168,0)),IF(F105="Non applicabile",INDEX(CATALOGO!$N$9:$N$168,MATCH($A105,CATALOGO!$A$9:$A$168,0)),INDEX(CATALOGO!$O$9:$O$168,MATCH($A105,CATALOGO!$A$9:$A$168,0)))))),"Verificare ID e catalogo")</f>
        <v>Eseguire la verifica senza dedurre condizioni personali. Esaminare: Contatti con reti; iniziative comuni; valutazione delle opportunità. Poi registrare esito, evidenza, data e verificatore.</v>
      </c>
      <c r="L105" s="66" t="str">
        <f>IF(COUNTIF(CATALOGO!$A$9:$A$168,A105)&lt;&gt;1,"ID NON TROVATO",IF(COUNTIF($A$9:$A$168,A105)&lt;&gt;1,"ID DUPLICATO",IF(OR(F105="",F105="Da verificare"),"DA VERIFICARE",IF(COUNTIF(PARAMETRI!$A$7:$A$11,F105)&lt;&gt;1,"ESITO NON VALIDO",IF(LEN(TRIM(G105))=0,IF(F105="Non applicabile","MOTIVARE N.A.","INSERIRE EVIDENZA"),IF(NOT(ISNUMBER(H105)),"DATA MANCANTE / NON VALIDA",IF(OR(H105&lt;1,H105&gt;AZIENDA!$E$20),"DATA DA CORREGGERE",IF(LEN(TRIM(I105))=0,"VERIFICATORE MANCANTE","OK"))))))))</f>
        <v>DA VERIFICARE</v>
      </c>
      <c r="M105" s="67" t="str">
        <f>IF(N105&lt;&gt;"Completa","",IF(F105="Sì",PARAMETRI!$B$7,IF(F105="Parziale",PARAMETRI!$B$8,IF(F105="No",PARAMETRI!$B$9,""))))</f>
        <v/>
      </c>
      <c r="N105" s="66" t="str">
        <f t="shared" ref="N105:N136" si="6">IF(L105="OK","Completa","Da completare")</f>
        <v>Da completare</v>
      </c>
      <c r="O105" s="68" t="str">
        <f t="shared" ref="O105:O136" si="7">IF(OR(F105="No",F105="Parziale"),"Miglioramento",IF(L105&lt;&gt;"OK","Verifica",IF(F105="Non applicabile","Non applicabile","Mantenimento")))</f>
        <v>Verifica</v>
      </c>
    </row>
    <row r="106" spans="1:15" ht="103.95" customHeight="1">
      <c r="A106" s="69" t="s">
        <v>249</v>
      </c>
      <c r="B106" s="70" t="str">
        <f>IFERROR(INDEX(CATALOGO!$B$9:$B$168,MATCH($A106,CATALOGO!$A$9:$A$168,0)),"ID NON TROVATO")</f>
        <v>10 | Soluzioni per PMI</v>
      </c>
      <c r="C106" s="71" t="str">
        <f>IFERROR(INDEX(CATALOGO!$C$9:$C$168,MATCH($A106,CATALOGO!$A$9:$A$168,0)),"ID NON TROVATO")</f>
        <v>5.8.2.4 a)</v>
      </c>
      <c r="D106" s="70" t="str">
        <f>IFERROR(INDEX(CATALOGO!$E$9:$E$168,MATCH($A106,CATALOGO!$A$9:$A$168,0)),"ID NON TROVATO")</f>
        <v>Le procedure esistenti sugli adattamenti includono le esigenze mestruali e menopausali?</v>
      </c>
      <c r="E106" s="70" t="str">
        <f>IFERROR(INDEX(CATALOGO!$F$9:$F$168,MATCH($A106,CATALOGO!$A$9:$A$168,0)),"ID NON TROVATO")</f>
        <v>Procedura aziendale; moduli; criteri di valutazione delle richieste.</v>
      </c>
      <c r="F106" s="64" t="s">
        <v>152</v>
      </c>
      <c r="G106" s="64"/>
      <c r="H106" s="65"/>
      <c r="I106" s="64"/>
      <c r="J106" s="64"/>
      <c r="K106" s="66" t="str">
        <f>IFERROR(IF(F106="Sì",INDEX(CATALOGO!$K$9:$K$168,MATCH($A106,CATALOGO!$A$9:$A$168,0)),IF(F106="Parziale",INDEX(CATALOGO!$L$9:$L$168,MATCH($A106,CATALOGO!$A$9:$A$168,0)),IF(F106="No",INDEX(CATALOGO!$M$9:$M$168,MATCH($A106,CATALOGO!$A$9:$A$168,0)),IF(F106="Non applicabile",INDEX(CATALOGO!$N$9:$N$168,MATCH($A106,CATALOGO!$A$9:$A$168,0)),INDEX(CATALOGO!$O$9:$O$168,MATCH($A106,CATALOGO!$A$9:$A$168,0)))))),"Verificare ID e catalogo")</f>
        <v>Eseguire la verifica senza dedurre condizioni personali. Esaminare: Procedura aziendale; moduli; criteri di valutazione delle richieste. Poi registrare esito, evidenza, data e verificatore.</v>
      </c>
      <c r="L106" s="66" t="str">
        <f>IF(COUNTIF(CATALOGO!$A$9:$A$168,A106)&lt;&gt;1,"ID NON TROVATO",IF(COUNTIF($A$9:$A$168,A106)&lt;&gt;1,"ID DUPLICATO",IF(OR(F106="",F106="Da verificare"),"DA VERIFICARE",IF(COUNTIF(PARAMETRI!$A$7:$A$11,F106)&lt;&gt;1,"ESITO NON VALIDO",IF(LEN(TRIM(G106))=0,IF(F106="Non applicabile","MOTIVARE N.A.","INSERIRE EVIDENZA"),IF(NOT(ISNUMBER(H106)),"DATA MANCANTE / NON VALIDA",IF(OR(H106&lt;1,H106&gt;AZIENDA!$E$20),"DATA DA CORREGGERE",IF(LEN(TRIM(I106))=0,"VERIFICATORE MANCANTE","OK"))))))))</f>
        <v>DA VERIFICARE</v>
      </c>
      <c r="M106" s="67" t="str">
        <f>IF(N106&lt;&gt;"Completa","",IF(F106="Sì",PARAMETRI!$B$7,IF(F106="Parziale",PARAMETRI!$B$8,IF(F106="No",PARAMETRI!$B$9,""))))</f>
        <v/>
      </c>
      <c r="N106" s="66" t="str">
        <f t="shared" si="6"/>
        <v>Da completare</v>
      </c>
      <c r="O106" s="68" t="str">
        <f t="shared" si="7"/>
        <v>Verifica</v>
      </c>
    </row>
    <row r="107" spans="1:15" ht="103.95" customHeight="1">
      <c r="A107" s="61" t="s">
        <v>250</v>
      </c>
      <c r="B107" s="62" t="str">
        <f>IFERROR(INDEX(CATALOGO!$B$9:$B$168,MATCH($A107,CATALOGO!$A$9:$A$168,0)),"ID NON TROVATO")</f>
        <v>10 | Soluzioni per PMI</v>
      </c>
      <c r="C107" s="63" t="str">
        <f>IFERROR(INDEX(CATALOGO!$C$9:$C$168,MATCH($A107,CATALOGO!$A$9:$A$168,0)),"ID NON TROVATO")</f>
        <v>5.8.2.4 b)</v>
      </c>
      <c r="D107" s="62" t="str">
        <f>IFERROR(INDEX(CATALOGO!$E$9:$E$168,MATCH($A107,CATALOGO!$A$9:$A$168,0)),"ID NON TROVATO")</f>
        <v>Le pratiche di flessibilità esistenti sono riesaminate anche per queste esigenze?</v>
      </c>
      <c r="E107" s="62" t="str">
        <f>IFERROR(INDEX(CATALOGO!$F$9:$F$168,MATCH($A107,CATALOGO!$A$9:$A$168,0)),"ID NON TROVATO")</f>
        <v>Regole di orario; modalità di autorizzazione; comunicazioni.</v>
      </c>
      <c r="F107" s="64" t="s">
        <v>152</v>
      </c>
      <c r="G107" s="64"/>
      <c r="H107" s="65"/>
      <c r="I107" s="64"/>
      <c r="J107" s="64"/>
      <c r="K107" s="66" t="str">
        <f>IFERROR(IF(F107="Sì",INDEX(CATALOGO!$K$9:$K$168,MATCH($A107,CATALOGO!$A$9:$A$168,0)),IF(F107="Parziale",INDEX(CATALOGO!$L$9:$L$168,MATCH($A107,CATALOGO!$A$9:$A$168,0)),IF(F107="No",INDEX(CATALOGO!$M$9:$M$168,MATCH($A107,CATALOGO!$A$9:$A$168,0)),IF(F107="Non applicabile",INDEX(CATALOGO!$N$9:$N$168,MATCH($A107,CATALOGO!$A$9:$A$168,0)),INDEX(CATALOGO!$O$9:$O$168,MATCH($A107,CATALOGO!$A$9:$A$168,0)))))),"Verificare ID e catalogo")</f>
        <v>Eseguire la verifica senza dedurre condizioni personali. Esaminare: Regole di orario; modalità di autorizzazione; comunicazioni. Poi registrare esito, evidenza, data e verificatore.</v>
      </c>
      <c r="L107" s="66" t="str">
        <f>IF(COUNTIF(CATALOGO!$A$9:$A$168,A107)&lt;&gt;1,"ID NON TROVATO",IF(COUNTIF($A$9:$A$168,A107)&lt;&gt;1,"ID DUPLICATO",IF(OR(F107="",F107="Da verificare"),"DA VERIFICARE",IF(COUNTIF(PARAMETRI!$A$7:$A$11,F107)&lt;&gt;1,"ESITO NON VALIDO",IF(LEN(TRIM(G107))=0,IF(F107="Non applicabile","MOTIVARE N.A.","INSERIRE EVIDENZA"),IF(NOT(ISNUMBER(H107)),"DATA MANCANTE / NON VALIDA",IF(OR(H107&lt;1,H107&gt;AZIENDA!$E$20),"DATA DA CORREGGERE",IF(LEN(TRIM(I107))=0,"VERIFICATORE MANCANTE","OK"))))))))</f>
        <v>DA VERIFICARE</v>
      </c>
      <c r="M107" s="67" t="str">
        <f>IF(N107&lt;&gt;"Completa","",IF(F107="Sì",PARAMETRI!$B$7,IF(F107="Parziale",PARAMETRI!$B$8,IF(F107="No",PARAMETRI!$B$9,""))))</f>
        <v/>
      </c>
      <c r="N107" s="66" t="str">
        <f t="shared" si="6"/>
        <v>Da completare</v>
      </c>
      <c r="O107" s="68" t="str">
        <f t="shared" si="7"/>
        <v>Verifica</v>
      </c>
    </row>
    <row r="108" spans="1:15" ht="103.95" customHeight="1">
      <c r="A108" s="69" t="s">
        <v>251</v>
      </c>
      <c r="B108" s="70" t="str">
        <f>IFERROR(INDEX(CATALOGO!$B$9:$B$168,MATCH($A108,CATALOGO!$A$9:$A$168,0)),"ID NON TROVATO")</f>
        <v>10 | Soluzioni per PMI</v>
      </c>
      <c r="C108" s="71" t="str">
        <f>IFERROR(INDEX(CATALOGO!$C$9:$C$168,MATCH($A108,CATALOGO!$A$9:$A$168,0)),"ID NON TROVATO")</f>
        <v>5.8.2.4 c)</v>
      </c>
      <c r="D108" s="70" t="str">
        <f>IFERROR(INDEX(CATALOGO!$E$9:$E$168,MATCH($A108,CATALOGO!$A$9:$A$168,0)),"ID NON TROVATO")</f>
        <v>I messaggi di inclusione in fase di selezione rappresentano anche il supporto a mestruazioni e menopausa?</v>
      </c>
      <c r="E108" s="70" t="str">
        <f>IFERROR(INDEX(CATALOGO!$F$9:$F$168,MATCH($A108,CATALOGO!$A$9:$A$168,0)),"ID NON TROVATO")</f>
        <v>Annunci; pagina carriere; informazioni ai candidati.</v>
      </c>
      <c r="F108" s="64" t="s">
        <v>152</v>
      </c>
      <c r="G108" s="64"/>
      <c r="H108" s="65"/>
      <c r="I108" s="64"/>
      <c r="J108" s="64"/>
      <c r="K108" s="66" t="str">
        <f>IFERROR(IF(F108="Sì",INDEX(CATALOGO!$K$9:$K$168,MATCH($A108,CATALOGO!$A$9:$A$168,0)),IF(F108="Parziale",INDEX(CATALOGO!$L$9:$L$168,MATCH($A108,CATALOGO!$A$9:$A$168,0)),IF(F108="No",INDEX(CATALOGO!$M$9:$M$168,MATCH($A108,CATALOGO!$A$9:$A$168,0)),IF(F108="Non applicabile",INDEX(CATALOGO!$N$9:$N$168,MATCH($A108,CATALOGO!$A$9:$A$168,0)),INDEX(CATALOGO!$O$9:$O$168,MATCH($A108,CATALOGO!$A$9:$A$168,0)))))),"Verificare ID e catalogo")</f>
        <v>Eseguire la verifica senza dedurre condizioni personali. Esaminare: Annunci; pagina carriere; informazioni ai candidati. Poi registrare esito, evidenza, data e verificatore.</v>
      </c>
      <c r="L108" s="66" t="str">
        <f>IF(COUNTIF(CATALOGO!$A$9:$A$168,A108)&lt;&gt;1,"ID NON TROVATO",IF(COUNTIF($A$9:$A$168,A108)&lt;&gt;1,"ID DUPLICATO",IF(OR(F108="",F108="Da verificare"),"DA VERIFICARE",IF(COUNTIF(PARAMETRI!$A$7:$A$11,F108)&lt;&gt;1,"ESITO NON VALIDO",IF(LEN(TRIM(G108))=0,IF(F108="Non applicabile","MOTIVARE N.A.","INSERIRE EVIDENZA"),IF(NOT(ISNUMBER(H108)),"DATA MANCANTE / NON VALIDA",IF(OR(H108&lt;1,H108&gt;AZIENDA!$E$20),"DATA DA CORREGGERE",IF(LEN(TRIM(I108))=0,"VERIFICATORE MANCANTE","OK"))))))))</f>
        <v>DA VERIFICARE</v>
      </c>
      <c r="M108" s="67" t="str">
        <f>IF(N108&lt;&gt;"Completa","",IF(F108="Sì",PARAMETRI!$B$7,IF(F108="Parziale",PARAMETRI!$B$8,IF(F108="No",PARAMETRI!$B$9,""))))</f>
        <v/>
      </c>
      <c r="N108" s="66" t="str">
        <f t="shared" si="6"/>
        <v>Da completare</v>
      </c>
      <c r="O108" s="68" t="str">
        <f t="shared" si="7"/>
        <v>Verifica</v>
      </c>
    </row>
    <row r="109" spans="1:15" ht="103.95" customHeight="1">
      <c r="A109" s="61" t="s">
        <v>252</v>
      </c>
      <c r="B109" s="62" t="str">
        <f>IFERROR(INDEX(CATALOGO!$B$9:$B$168,MATCH($A109,CATALOGO!$A$9:$A$168,0)),"ID NON TROVATO")</f>
        <v>10 | Soluzioni per PMI</v>
      </c>
      <c r="C109" s="63" t="str">
        <f>IFERROR(INDEX(CATALOGO!$C$9:$C$168,MATCH($A109,CATALOGO!$A$9:$A$168,0)),"ID NON TROVATO")</f>
        <v>5.8.2.4 d)</v>
      </c>
      <c r="D109" s="62" t="str">
        <f>IFERROR(INDEX(CATALOGO!$E$9:$E$168,MATCH($A109,CATALOGO!$A$9:$A$168,0)),"ID NON TROVATO")</f>
        <v>I programmi già attivi di prevenzione e formazione includono questi temi?</v>
      </c>
      <c r="E109" s="62" t="str">
        <f>IFERROR(INDEX(CATALOGO!$F$9:$F$168,MATCH($A109,CATALOGO!$A$9:$A$168,0)),"ID NON TROVATO")</f>
        <v>Piano formativo; sessioni programmate; materiali.</v>
      </c>
      <c r="F109" s="64" t="s">
        <v>152</v>
      </c>
      <c r="G109" s="64"/>
      <c r="H109" s="65"/>
      <c r="I109" s="64"/>
      <c r="J109" s="64"/>
      <c r="K109" s="66" t="str">
        <f>IFERROR(IF(F109="Sì",INDEX(CATALOGO!$K$9:$K$168,MATCH($A109,CATALOGO!$A$9:$A$168,0)),IF(F109="Parziale",INDEX(CATALOGO!$L$9:$L$168,MATCH($A109,CATALOGO!$A$9:$A$168,0)),IF(F109="No",INDEX(CATALOGO!$M$9:$M$168,MATCH($A109,CATALOGO!$A$9:$A$168,0)),IF(F109="Non applicabile",INDEX(CATALOGO!$N$9:$N$168,MATCH($A109,CATALOGO!$A$9:$A$168,0)),INDEX(CATALOGO!$O$9:$O$168,MATCH($A109,CATALOGO!$A$9:$A$168,0)))))),"Verificare ID e catalogo")</f>
        <v>Eseguire la verifica senza dedurre condizioni personali. Esaminare: Piano formativo; sessioni programmate; materiali. Poi registrare esito, evidenza, data e verificatore.</v>
      </c>
      <c r="L109" s="66" t="str">
        <f>IF(COUNTIF(CATALOGO!$A$9:$A$168,A109)&lt;&gt;1,"ID NON TROVATO",IF(COUNTIF($A$9:$A$168,A109)&lt;&gt;1,"ID DUPLICATO",IF(OR(F109="",F109="Da verificare"),"DA VERIFICARE",IF(COUNTIF(PARAMETRI!$A$7:$A$11,F109)&lt;&gt;1,"ESITO NON VALIDO",IF(LEN(TRIM(G109))=0,IF(F109="Non applicabile","MOTIVARE N.A.","INSERIRE EVIDENZA"),IF(NOT(ISNUMBER(H109)),"DATA MANCANTE / NON VALIDA",IF(OR(H109&lt;1,H109&gt;AZIENDA!$E$20),"DATA DA CORREGGERE",IF(LEN(TRIM(I109))=0,"VERIFICATORE MANCANTE","OK"))))))))</f>
        <v>DA VERIFICARE</v>
      </c>
      <c r="M109" s="67" t="str">
        <f>IF(N109&lt;&gt;"Completa","",IF(F109="Sì",PARAMETRI!$B$7,IF(F109="Parziale",PARAMETRI!$B$8,IF(F109="No",PARAMETRI!$B$9,""))))</f>
        <v/>
      </c>
      <c r="N109" s="66" t="str">
        <f t="shared" si="6"/>
        <v>Da completare</v>
      </c>
      <c r="O109" s="68" t="str">
        <f t="shared" si="7"/>
        <v>Verifica</v>
      </c>
    </row>
    <row r="110" spans="1:15" ht="103.95" customHeight="1">
      <c r="A110" s="69" t="s">
        <v>253</v>
      </c>
      <c r="B110" s="70" t="str">
        <f>IFERROR(INDEX(CATALOGO!$B$9:$B$168,MATCH($A110,CATALOGO!$A$9:$A$168,0)),"ID NON TROVATO")</f>
        <v>11 | Misurazione e riesame</v>
      </c>
      <c r="C110" s="71" t="str">
        <f>IFERROR(INDEX(CATALOGO!$C$9:$C$168,MATCH($A110,CATALOGO!$A$9:$A$168,0)),"ID NON TROVATO")</f>
        <v>5.9.2.1 a)</v>
      </c>
      <c r="D110" s="70" t="str">
        <f>IFERROR(INDEX(CATALOGO!$E$9:$E$168,MATCH($A110,CATALOGO!$A$9:$A$168,0)),"ID NON TROVATO")</f>
        <v>È stata definita una situazione iniziale di soddisfazione, benessere o scostamenti prima delle nuove iniziative?</v>
      </c>
      <c r="E110" s="70" t="str">
        <f>IFERROR(INDEX(CATALOGO!$F$9:$F$168,MATCH($A110,CATALOGO!$A$9:$A$168,0)),"ID NON TROVATO")</f>
        <v>Analisi iniziale; questionario; gap analysis; data e perimetro della rilevazione.</v>
      </c>
      <c r="F110" s="64" t="s">
        <v>152</v>
      </c>
      <c r="G110" s="64"/>
      <c r="H110" s="65"/>
      <c r="I110" s="64"/>
      <c r="J110" s="64"/>
      <c r="K110" s="66" t="str">
        <f>IFERROR(IF(F110="Sì",INDEX(CATALOGO!$K$9:$K$168,MATCH($A110,CATALOGO!$A$9:$A$168,0)),IF(F110="Parziale",INDEX(CATALOGO!$L$9:$L$168,MATCH($A110,CATALOGO!$A$9:$A$168,0)),IF(F110="No",INDEX(CATALOGO!$M$9:$M$168,MATCH($A110,CATALOGO!$A$9:$A$168,0)),IF(F110="Non applicabile",INDEX(CATALOGO!$N$9:$N$168,MATCH($A110,CATALOGO!$A$9:$A$168,0)),INDEX(CATALOGO!$O$9:$O$168,MATCH($A110,CATALOGO!$A$9:$A$168,0)))))),"Verificare ID e catalogo")</f>
        <v>Eseguire la verifica senza dedurre condizioni personali. Esaminare: Analisi iniziale; questionario; gap analysis; data e perimetro della rilevazione. Poi registrare esito, evidenza, data e verificatore.</v>
      </c>
      <c r="L110" s="66" t="str">
        <f>IF(COUNTIF(CATALOGO!$A$9:$A$168,A110)&lt;&gt;1,"ID NON TROVATO",IF(COUNTIF($A$9:$A$168,A110)&lt;&gt;1,"ID DUPLICATO",IF(OR(F110="",F110="Da verificare"),"DA VERIFICARE",IF(COUNTIF(PARAMETRI!$A$7:$A$11,F110)&lt;&gt;1,"ESITO NON VALIDO",IF(LEN(TRIM(G110))=0,IF(F110="Non applicabile","MOTIVARE N.A.","INSERIRE EVIDENZA"),IF(NOT(ISNUMBER(H110)),"DATA MANCANTE / NON VALIDA",IF(OR(H110&lt;1,H110&gt;AZIENDA!$E$20),"DATA DA CORREGGERE",IF(LEN(TRIM(I110))=0,"VERIFICATORE MANCANTE","OK"))))))))</f>
        <v>DA VERIFICARE</v>
      </c>
      <c r="M110" s="67" t="str">
        <f>IF(N110&lt;&gt;"Completa","",IF(F110="Sì",PARAMETRI!$B$7,IF(F110="Parziale",PARAMETRI!$B$8,IF(F110="No",PARAMETRI!$B$9,""))))</f>
        <v/>
      </c>
      <c r="N110" s="66" t="str">
        <f t="shared" si="6"/>
        <v>Da completare</v>
      </c>
      <c r="O110" s="68" t="str">
        <f t="shared" si="7"/>
        <v>Verifica</v>
      </c>
    </row>
    <row r="111" spans="1:15" ht="103.95" customHeight="1">
      <c r="A111" s="61" t="s">
        <v>254</v>
      </c>
      <c r="B111" s="62" t="str">
        <f>IFERROR(INDEX(CATALOGO!$B$9:$B$168,MATCH($A111,CATALOGO!$A$9:$A$168,0)),"ID NON TROVATO")</f>
        <v>11 | Misurazione e riesame</v>
      </c>
      <c r="C111" s="63" t="str">
        <f>IFERROR(INDEX(CATALOGO!$C$9:$C$168,MATCH($A111,CATALOGO!$A$9:$A$168,0)),"ID NON TROVATO")</f>
        <v>5.9.2.1 b); 5.9.1</v>
      </c>
      <c r="D111" s="62" t="str">
        <f>IFERROR(INDEX(CATALOGO!$E$9:$E$168,MATCH($A111,CATALOGO!$A$9:$A$168,0)),"ID NON TROVATO")</f>
        <v>I dati demografici sono utilizzati con cautela, senza dedurre automaticamente la condizione delle singole persone?</v>
      </c>
      <c r="E111" s="62" t="str">
        <f>IFERROR(INDEX(CATALOGO!$F$9:$F$168,MATCH($A111,CATALOGO!$A$9:$A$168,0)),"ID NON TROVATO")</f>
        <v>Piano di analisi; livelli di aggregazione; limiti interpretativi.</v>
      </c>
      <c r="F111" s="64" t="s">
        <v>152</v>
      </c>
      <c r="G111" s="64"/>
      <c r="H111" s="65"/>
      <c r="I111" s="64"/>
      <c r="J111" s="64"/>
      <c r="K111" s="66" t="str">
        <f>IFERROR(IF(F111="Sì",INDEX(CATALOGO!$K$9:$K$168,MATCH($A111,CATALOGO!$A$9:$A$168,0)),IF(F111="Parziale",INDEX(CATALOGO!$L$9:$L$168,MATCH($A111,CATALOGO!$A$9:$A$168,0)),IF(F111="No",INDEX(CATALOGO!$M$9:$M$168,MATCH($A111,CATALOGO!$A$9:$A$168,0)),IF(F111="Non applicabile",INDEX(CATALOGO!$N$9:$N$168,MATCH($A111,CATALOGO!$A$9:$A$168,0)),INDEX(CATALOGO!$O$9:$O$168,MATCH($A111,CATALOGO!$A$9:$A$168,0)))))),"Verificare ID e catalogo")</f>
        <v>Eseguire la verifica senza dedurre condizioni personali. Esaminare: Piano di analisi; livelli di aggregazione; limiti interpretativi. Poi registrare esito, evidenza, data e verificatore.</v>
      </c>
      <c r="L111" s="66" t="str">
        <f>IF(COUNTIF(CATALOGO!$A$9:$A$168,A111)&lt;&gt;1,"ID NON TROVATO",IF(COUNTIF($A$9:$A$168,A111)&lt;&gt;1,"ID DUPLICATO",IF(OR(F111="",F111="Da verificare"),"DA VERIFICARE",IF(COUNTIF(PARAMETRI!$A$7:$A$11,F111)&lt;&gt;1,"ESITO NON VALIDO",IF(LEN(TRIM(G111))=0,IF(F111="Non applicabile","MOTIVARE N.A.","INSERIRE EVIDENZA"),IF(NOT(ISNUMBER(H111)),"DATA MANCANTE / NON VALIDA",IF(OR(H111&lt;1,H111&gt;AZIENDA!$E$20),"DATA DA CORREGGERE",IF(LEN(TRIM(I111))=0,"VERIFICATORE MANCANTE","OK"))))))))</f>
        <v>DA VERIFICARE</v>
      </c>
      <c r="M111" s="67" t="str">
        <f>IF(N111&lt;&gt;"Completa","",IF(F111="Sì",PARAMETRI!$B$7,IF(F111="Parziale",PARAMETRI!$B$8,IF(F111="No",PARAMETRI!$B$9,""))))</f>
        <v/>
      </c>
      <c r="N111" s="66" t="str">
        <f t="shared" si="6"/>
        <v>Da completare</v>
      </c>
      <c r="O111" s="68" t="str">
        <f t="shared" si="7"/>
        <v>Verifica</v>
      </c>
    </row>
    <row r="112" spans="1:15" ht="103.95" customHeight="1">
      <c r="A112" s="69" t="s">
        <v>255</v>
      </c>
      <c r="B112" s="70" t="str">
        <f>IFERROR(INDEX(CATALOGO!$B$9:$B$168,MATCH($A112,CATALOGO!$A$9:$A$168,0)),"ID NON TROVATO")</f>
        <v>11 | Misurazione e riesame</v>
      </c>
      <c r="C112" s="71" t="str">
        <f>IFERROR(INDEX(CATALOGO!$C$9:$C$168,MATCH($A112,CATALOGO!$A$9:$A$168,0)),"ID NON TROVATO")</f>
        <v>5.9.2.1 c)</v>
      </c>
      <c r="D112" s="70" t="str">
        <f>IFERROR(INDEX(CATALOGO!$E$9:$E$168,MATCH($A112,CATALOGO!$A$9:$A$168,0)),"ID NON TROVATO")</f>
        <v>È considerato il rapporto tra costi del supporto e possibili effetti dell'inazione senza stime presentate come certezze?</v>
      </c>
      <c r="E112" s="70" t="str">
        <f>IFERROR(INDEX(CATALOGO!$F$9:$F$168,MATCH($A112,CATALOGO!$A$9:$A$168,0)),"ID NON TROVATO")</f>
        <v>Valutazione costi-benefici; ipotesi; costi di ricambio e perdita di competenze.</v>
      </c>
      <c r="F112" s="64" t="s">
        <v>152</v>
      </c>
      <c r="G112" s="64"/>
      <c r="H112" s="65"/>
      <c r="I112" s="64"/>
      <c r="J112" s="64"/>
      <c r="K112" s="66" t="str">
        <f>IFERROR(IF(F112="Sì",INDEX(CATALOGO!$K$9:$K$168,MATCH($A112,CATALOGO!$A$9:$A$168,0)),IF(F112="Parziale",INDEX(CATALOGO!$L$9:$L$168,MATCH($A112,CATALOGO!$A$9:$A$168,0)),IF(F112="No",INDEX(CATALOGO!$M$9:$M$168,MATCH($A112,CATALOGO!$A$9:$A$168,0)),IF(F112="Non applicabile",INDEX(CATALOGO!$N$9:$N$168,MATCH($A112,CATALOGO!$A$9:$A$168,0)),INDEX(CATALOGO!$O$9:$O$168,MATCH($A112,CATALOGO!$A$9:$A$168,0)))))),"Verificare ID e catalogo")</f>
        <v>Eseguire la verifica senza dedurre condizioni personali. Esaminare: Valutazione costi-benefici; ipotesi; costi di ricambio e perdita di competenze. Poi registrare esito, evidenza, data e verificatore.</v>
      </c>
      <c r="L112" s="66" t="str">
        <f>IF(COUNTIF(CATALOGO!$A$9:$A$168,A112)&lt;&gt;1,"ID NON TROVATO",IF(COUNTIF($A$9:$A$168,A112)&lt;&gt;1,"ID DUPLICATO",IF(OR(F112="",F112="Da verificare"),"DA VERIFICARE",IF(COUNTIF(PARAMETRI!$A$7:$A$11,F112)&lt;&gt;1,"ESITO NON VALIDO",IF(LEN(TRIM(G112))=0,IF(F112="Non applicabile","MOTIVARE N.A.","INSERIRE EVIDENZA"),IF(NOT(ISNUMBER(H112)),"DATA MANCANTE / NON VALIDA",IF(OR(H112&lt;1,H112&gt;AZIENDA!$E$20),"DATA DA CORREGGERE",IF(LEN(TRIM(I112))=0,"VERIFICATORE MANCANTE","OK"))))))))</f>
        <v>DA VERIFICARE</v>
      </c>
      <c r="M112" s="67" t="str">
        <f>IF(N112&lt;&gt;"Completa","",IF(F112="Sì",PARAMETRI!$B$7,IF(F112="Parziale",PARAMETRI!$B$8,IF(F112="No",PARAMETRI!$B$9,""))))</f>
        <v/>
      </c>
      <c r="N112" s="66" t="str">
        <f t="shared" si="6"/>
        <v>Da completare</v>
      </c>
      <c r="O112" s="68" t="str">
        <f t="shared" si="7"/>
        <v>Verifica</v>
      </c>
    </row>
    <row r="113" spans="1:15" ht="103.95" customHeight="1">
      <c r="A113" s="61" t="s">
        <v>256</v>
      </c>
      <c r="B113" s="62" t="str">
        <f>IFERROR(INDEX(CATALOGO!$B$9:$B$168,MATCH($A113,CATALOGO!$A$9:$A$168,0)),"ID NON TROVATO")</f>
        <v>11 | Misurazione e riesame</v>
      </c>
      <c r="C113" s="63" t="str">
        <f>IFERROR(INDEX(CATALOGO!$C$9:$C$168,MATCH($A113,CATALOGO!$A$9:$A$168,0)),"ID NON TROVATO")</f>
        <v>5.9.2.2 a)</v>
      </c>
      <c r="D113" s="62" t="str">
        <f>IFERROR(INDEX(CATALOGO!$E$9:$E$168,MATCH($A113,CATALOGO!$A$9:$A$168,0)),"ID NON TROVATO")</f>
        <v>I metodi di raccolta dei dati esistenti sono riesaminati per valutare l'efficacia delle iniziative?</v>
      </c>
      <c r="E113" s="62" t="str">
        <f>IFERROR(INDEX(CATALOGO!$F$9:$F$168,MATCH($A113,CATALOGO!$A$9:$A$168,0)),"ID NON TROVATO")</f>
        <v>Inventario dei dati; indicatori; modalità di raccolta; accessi.</v>
      </c>
      <c r="F113" s="64" t="s">
        <v>152</v>
      </c>
      <c r="G113" s="64"/>
      <c r="H113" s="65"/>
      <c r="I113" s="64"/>
      <c r="J113" s="64"/>
      <c r="K113" s="66" t="str">
        <f>IFERROR(IF(F113="Sì",INDEX(CATALOGO!$K$9:$K$168,MATCH($A113,CATALOGO!$A$9:$A$168,0)),IF(F113="Parziale",INDEX(CATALOGO!$L$9:$L$168,MATCH($A113,CATALOGO!$A$9:$A$168,0)),IF(F113="No",INDEX(CATALOGO!$M$9:$M$168,MATCH($A113,CATALOGO!$A$9:$A$168,0)),IF(F113="Non applicabile",INDEX(CATALOGO!$N$9:$N$168,MATCH($A113,CATALOGO!$A$9:$A$168,0)),INDEX(CATALOGO!$O$9:$O$168,MATCH($A113,CATALOGO!$A$9:$A$168,0)))))),"Verificare ID e catalogo")</f>
        <v>Eseguire la verifica senza dedurre condizioni personali. Esaminare: Inventario dei dati; indicatori; modalità di raccolta; accessi. Poi registrare esito, evidenza, data e verificatore.</v>
      </c>
      <c r="L113" s="66" t="str">
        <f>IF(COUNTIF(CATALOGO!$A$9:$A$168,A113)&lt;&gt;1,"ID NON TROVATO",IF(COUNTIF($A$9:$A$168,A113)&lt;&gt;1,"ID DUPLICATO",IF(OR(F113="",F113="Da verificare"),"DA VERIFICARE",IF(COUNTIF(PARAMETRI!$A$7:$A$11,F113)&lt;&gt;1,"ESITO NON VALIDO",IF(LEN(TRIM(G113))=0,IF(F113="Non applicabile","MOTIVARE N.A.","INSERIRE EVIDENZA"),IF(NOT(ISNUMBER(H113)),"DATA MANCANTE / NON VALIDA",IF(OR(H113&lt;1,H113&gt;AZIENDA!$E$20),"DATA DA CORREGGERE",IF(LEN(TRIM(I113))=0,"VERIFICATORE MANCANTE","OK"))))))))</f>
        <v>DA VERIFICARE</v>
      </c>
      <c r="M113" s="67" t="str">
        <f>IF(N113&lt;&gt;"Completa","",IF(F113="Sì",PARAMETRI!$B$7,IF(F113="Parziale",PARAMETRI!$B$8,IF(F113="No",PARAMETRI!$B$9,""))))</f>
        <v/>
      </c>
      <c r="N113" s="66" t="str">
        <f t="shared" si="6"/>
        <v>Da completare</v>
      </c>
      <c r="O113" s="68" t="str">
        <f t="shared" si="7"/>
        <v>Verifica</v>
      </c>
    </row>
    <row r="114" spans="1:15" ht="103.95" customHeight="1">
      <c r="A114" s="69" t="s">
        <v>257</v>
      </c>
      <c r="B114" s="70" t="str">
        <f>IFERROR(INDEX(CATALOGO!$B$9:$B$168,MATCH($A114,CATALOGO!$A$9:$A$168,0)),"ID NON TROVATO")</f>
        <v>11 | Misurazione e riesame</v>
      </c>
      <c r="C114" s="71" t="str">
        <f>IFERROR(INDEX(CATALOGO!$C$9:$C$168,MATCH($A114,CATALOGO!$A$9:$A$168,0)),"ID NON TROVATO")</f>
        <v>5.9.2.2 b)</v>
      </c>
      <c r="D114" s="70" t="str">
        <f>IFERROR(INDEX(CATALOGO!$E$9:$E$168,MATCH($A114,CATALOGO!$A$9:$A$168,0)),"ID NON TROVATO")</f>
        <v>L'uso delle opzioni flessibili è analizzato in forma appropriata per individuare barriere di accesso?</v>
      </c>
      <c r="E114" s="70" t="str">
        <f>IFERROR(INDEX(CATALOGO!$F$9:$F$168,MATCH($A114,CATALOGO!$A$9:$A$168,0)),"ID NON TROVATO")</f>
        <v>Indicatori aggregati; confronto con il perimetro; motivazioni delle differenze.</v>
      </c>
      <c r="F114" s="64" t="s">
        <v>152</v>
      </c>
      <c r="G114" s="64"/>
      <c r="H114" s="65"/>
      <c r="I114" s="64"/>
      <c r="J114" s="64"/>
      <c r="K114" s="66" t="str">
        <f>IFERROR(IF(F114="Sì",INDEX(CATALOGO!$K$9:$K$168,MATCH($A114,CATALOGO!$A$9:$A$168,0)),IF(F114="Parziale",INDEX(CATALOGO!$L$9:$L$168,MATCH($A114,CATALOGO!$A$9:$A$168,0)),IF(F114="No",INDEX(CATALOGO!$M$9:$M$168,MATCH($A114,CATALOGO!$A$9:$A$168,0)),IF(F114="Non applicabile",INDEX(CATALOGO!$N$9:$N$168,MATCH($A114,CATALOGO!$A$9:$A$168,0)),INDEX(CATALOGO!$O$9:$O$168,MATCH($A114,CATALOGO!$A$9:$A$168,0)))))),"Verificare ID e catalogo")</f>
        <v>Eseguire la verifica senza dedurre condizioni personali. Esaminare: Indicatori aggregati; confronto con il perimetro; motivazioni delle differenze. Poi registrare esito, evidenza, data e verificatore.</v>
      </c>
      <c r="L114" s="66" t="str">
        <f>IF(COUNTIF(CATALOGO!$A$9:$A$168,A114)&lt;&gt;1,"ID NON TROVATO",IF(COUNTIF($A$9:$A$168,A114)&lt;&gt;1,"ID DUPLICATO",IF(OR(F114="",F114="Da verificare"),"DA VERIFICARE",IF(COUNTIF(PARAMETRI!$A$7:$A$11,F114)&lt;&gt;1,"ESITO NON VALIDO",IF(LEN(TRIM(G114))=0,IF(F114="Non applicabile","MOTIVARE N.A.","INSERIRE EVIDENZA"),IF(NOT(ISNUMBER(H114)),"DATA MANCANTE / NON VALIDA",IF(OR(H114&lt;1,H114&gt;AZIENDA!$E$20),"DATA DA CORREGGERE",IF(LEN(TRIM(I114))=0,"VERIFICATORE MANCANTE","OK"))))))))</f>
        <v>DA VERIFICARE</v>
      </c>
      <c r="M114" s="67" t="str">
        <f>IF(N114&lt;&gt;"Completa","",IF(F114="Sì",PARAMETRI!$B$7,IF(F114="Parziale",PARAMETRI!$B$8,IF(F114="No",PARAMETRI!$B$9,""))))</f>
        <v/>
      </c>
      <c r="N114" s="66" t="str">
        <f t="shared" si="6"/>
        <v>Da completare</v>
      </c>
      <c r="O114" s="68" t="str">
        <f t="shared" si="7"/>
        <v>Verifica</v>
      </c>
    </row>
    <row r="115" spans="1:15" ht="103.95" customHeight="1">
      <c r="A115" s="61" t="s">
        <v>258</v>
      </c>
      <c r="B115" s="62" t="str">
        <f>IFERROR(INDEX(CATALOGO!$B$9:$B$168,MATCH($A115,CATALOGO!$A$9:$A$168,0)),"ID NON TROVATO")</f>
        <v>11 | Misurazione e riesame</v>
      </c>
      <c r="C115" s="63" t="str">
        <f>IFERROR(INDEX(CATALOGO!$C$9:$C$168,MATCH($A115,CATALOGO!$A$9:$A$168,0)),"ID NON TROVATO")</f>
        <v>5.9.2.2 c)</v>
      </c>
      <c r="D115" s="62" t="str">
        <f>IFERROR(INDEX(CATALOGO!$E$9:$E$168,MATCH($A115,CATALOGO!$A$9:$A$168,0)),"ID NON TROVATO")</f>
        <v>Selezione, permanenza e promozioni sono esaminate per possibili ostacoli organizzativi?</v>
      </c>
      <c r="E115" s="62" t="str">
        <f>IFERROR(INDEX(CATALOGO!$F$9:$F$168,MATCH($A115,CATALOGO!$A$9:$A$168,0)),"ID NON TROVATO")</f>
        <v>Dati aggregati; analisi dei trend; criteri di interpretazione.</v>
      </c>
      <c r="F115" s="64" t="s">
        <v>152</v>
      </c>
      <c r="G115" s="64"/>
      <c r="H115" s="65"/>
      <c r="I115" s="64"/>
      <c r="J115" s="64"/>
      <c r="K115" s="66" t="str">
        <f>IFERROR(IF(F115="Sì",INDEX(CATALOGO!$K$9:$K$168,MATCH($A115,CATALOGO!$A$9:$A$168,0)),IF(F115="Parziale",INDEX(CATALOGO!$L$9:$L$168,MATCH($A115,CATALOGO!$A$9:$A$168,0)),IF(F115="No",INDEX(CATALOGO!$M$9:$M$168,MATCH($A115,CATALOGO!$A$9:$A$168,0)),IF(F115="Non applicabile",INDEX(CATALOGO!$N$9:$N$168,MATCH($A115,CATALOGO!$A$9:$A$168,0)),INDEX(CATALOGO!$O$9:$O$168,MATCH($A115,CATALOGO!$A$9:$A$168,0)))))),"Verificare ID e catalogo")</f>
        <v>Eseguire la verifica senza dedurre condizioni personali. Esaminare: Dati aggregati; analisi dei trend; criteri di interpretazione. Poi registrare esito, evidenza, data e verificatore.</v>
      </c>
      <c r="L115" s="66" t="str">
        <f>IF(COUNTIF(CATALOGO!$A$9:$A$168,A115)&lt;&gt;1,"ID NON TROVATO",IF(COUNTIF($A$9:$A$168,A115)&lt;&gt;1,"ID DUPLICATO",IF(OR(F115="",F115="Da verificare"),"DA VERIFICARE",IF(COUNTIF(PARAMETRI!$A$7:$A$11,F115)&lt;&gt;1,"ESITO NON VALIDO",IF(LEN(TRIM(G115))=0,IF(F115="Non applicabile","MOTIVARE N.A.","INSERIRE EVIDENZA"),IF(NOT(ISNUMBER(H115)),"DATA MANCANTE / NON VALIDA",IF(OR(H115&lt;1,H115&gt;AZIENDA!$E$20),"DATA DA CORREGGERE",IF(LEN(TRIM(I115))=0,"VERIFICATORE MANCANTE","OK"))))))))</f>
        <v>DA VERIFICARE</v>
      </c>
      <c r="M115" s="67" t="str">
        <f>IF(N115&lt;&gt;"Completa","",IF(F115="Sì",PARAMETRI!$B$7,IF(F115="Parziale",PARAMETRI!$B$8,IF(F115="No",PARAMETRI!$B$9,""))))</f>
        <v/>
      </c>
      <c r="N115" s="66" t="str">
        <f t="shared" si="6"/>
        <v>Da completare</v>
      </c>
      <c r="O115" s="68" t="str">
        <f t="shared" si="7"/>
        <v>Verifica</v>
      </c>
    </row>
    <row r="116" spans="1:15" ht="103.95" customHeight="1">
      <c r="A116" s="69" t="s">
        <v>259</v>
      </c>
      <c r="B116" s="70" t="str">
        <f>IFERROR(INDEX(CATALOGO!$B$9:$B$168,MATCH($A116,CATALOGO!$A$9:$A$168,0)),"ID NON TROVATO")</f>
        <v>11 | Misurazione e riesame</v>
      </c>
      <c r="C116" s="71" t="str">
        <f>IFERROR(INDEX(CATALOGO!$C$9:$C$168,MATCH($A116,CATALOGO!$A$9:$A$168,0)),"ID NON TROVATO")</f>
        <v>5.9.2.2 d)</v>
      </c>
      <c r="D116" s="70" t="str">
        <f>IFERROR(INDEX(CATALOGO!$E$9:$E$168,MATCH($A116,CATALOGO!$A$9:$A$168,0)),"ID NON TROVATO")</f>
        <v>I dati sulle assenze sono interpretati considerando variazioni nelle modalità di segnalazione?</v>
      </c>
      <c r="E116" s="70" t="str">
        <f>IFERROR(INDEX(CATALOGO!$F$9:$F$168,MATCH($A116,CATALOGO!$A$9:$A$168,0)),"ID NON TROVATO")</f>
        <v>Definizioni degli indicatori; cambi delle categorie; confronto tra periodi.</v>
      </c>
      <c r="F116" s="64" t="s">
        <v>152</v>
      </c>
      <c r="G116" s="64"/>
      <c r="H116" s="65"/>
      <c r="I116" s="64"/>
      <c r="J116" s="64"/>
      <c r="K116" s="66" t="str">
        <f>IFERROR(IF(F116="Sì",INDEX(CATALOGO!$K$9:$K$168,MATCH($A116,CATALOGO!$A$9:$A$168,0)),IF(F116="Parziale",INDEX(CATALOGO!$L$9:$L$168,MATCH($A116,CATALOGO!$A$9:$A$168,0)),IF(F116="No",INDEX(CATALOGO!$M$9:$M$168,MATCH($A116,CATALOGO!$A$9:$A$168,0)),IF(F116="Non applicabile",INDEX(CATALOGO!$N$9:$N$168,MATCH($A116,CATALOGO!$A$9:$A$168,0)),INDEX(CATALOGO!$O$9:$O$168,MATCH($A116,CATALOGO!$A$9:$A$168,0)))))),"Verificare ID e catalogo")</f>
        <v>Eseguire la verifica senza dedurre condizioni personali. Esaminare: Definizioni degli indicatori; cambi delle categorie; confronto tra periodi. Poi registrare esito, evidenza, data e verificatore.</v>
      </c>
      <c r="L116" s="66" t="str">
        <f>IF(COUNTIF(CATALOGO!$A$9:$A$168,A116)&lt;&gt;1,"ID NON TROVATO",IF(COUNTIF($A$9:$A$168,A116)&lt;&gt;1,"ID DUPLICATO",IF(OR(F116="",F116="Da verificare"),"DA VERIFICARE",IF(COUNTIF(PARAMETRI!$A$7:$A$11,F116)&lt;&gt;1,"ESITO NON VALIDO",IF(LEN(TRIM(G116))=0,IF(F116="Non applicabile","MOTIVARE N.A.","INSERIRE EVIDENZA"),IF(NOT(ISNUMBER(H116)),"DATA MANCANTE / NON VALIDA",IF(OR(H116&lt;1,H116&gt;AZIENDA!$E$20),"DATA DA CORREGGERE",IF(LEN(TRIM(I116))=0,"VERIFICATORE MANCANTE","OK"))))))))</f>
        <v>DA VERIFICARE</v>
      </c>
      <c r="M116" s="67" t="str">
        <f>IF(N116&lt;&gt;"Completa","",IF(F116="Sì",PARAMETRI!$B$7,IF(F116="Parziale",PARAMETRI!$B$8,IF(F116="No",PARAMETRI!$B$9,""))))</f>
        <v/>
      </c>
      <c r="N116" s="66" t="str">
        <f t="shared" si="6"/>
        <v>Da completare</v>
      </c>
      <c r="O116" s="68" t="str">
        <f t="shared" si="7"/>
        <v>Verifica</v>
      </c>
    </row>
    <row r="117" spans="1:15" ht="103.95" customHeight="1">
      <c r="A117" s="61" t="s">
        <v>260</v>
      </c>
      <c r="B117" s="62" t="str">
        <f>IFERROR(INDEX(CATALOGO!$B$9:$B$168,MATCH($A117,CATALOGO!$A$9:$A$168,0)),"ID NON TROVATO")</f>
        <v>11 | Misurazione e riesame</v>
      </c>
      <c r="C117" s="63" t="str">
        <f>IFERROR(INDEX(CATALOGO!$C$9:$C$168,MATCH($A117,CATALOGO!$A$9:$A$168,0)),"ID NON TROVATO")</f>
        <v>5.9.2.2 e)</v>
      </c>
      <c r="D117" s="62" t="str">
        <f>IFERROR(INDEX(CATALOGO!$E$9:$E$168,MATCH($A117,CATALOGO!$A$9:$A$168,0)),"ID NON TROVATO")</f>
        <v>Le informazioni dei colloqui di uscita sono considerate per individuare barriere e mancanza di supporto?</v>
      </c>
      <c r="E117" s="62" t="str">
        <f>IFERROR(INDEX(CATALOGO!$F$9:$F$168,MATCH($A117,CATALOGO!$A$9:$A$168,0)),"ID NON TROVATO")</f>
        <v>Traccia dei colloqui; sintesi aggregate; azioni conseguenti.</v>
      </c>
      <c r="F117" s="64" t="s">
        <v>152</v>
      </c>
      <c r="G117" s="64"/>
      <c r="H117" s="65"/>
      <c r="I117" s="64"/>
      <c r="J117" s="64"/>
      <c r="K117" s="66" t="str">
        <f>IFERROR(IF(F117="Sì",INDEX(CATALOGO!$K$9:$K$168,MATCH($A117,CATALOGO!$A$9:$A$168,0)),IF(F117="Parziale",INDEX(CATALOGO!$L$9:$L$168,MATCH($A117,CATALOGO!$A$9:$A$168,0)),IF(F117="No",INDEX(CATALOGO!$M$9:$M$168,MATCH($A117,CATALOGO!$A$9:$A$168,0)),IF(F117="Non applicabile",INDEX(CATALOGO!$N$9:$N$168,MATCH($A117,CATALOGO!$A$9:$A$168,0)),INDEX(CATALOGO!$O$9:$O$168,MATCH($A117,CATALOGO!$A$9:$A$168,0)))))),"Verificare ID e catalogo")</f>
        <v>Eseguire la verifica senza dedurre condizioni personali. Esaminare: Traccia dei colloqui; sintesi aggregate; azioni conseguenti. Poi registrare esito, evidenza, data e verificatore.</v>
      </c>
      <c r="L117" s="66" t="str">
        <f>IF(COUNTIF(CATALOGO!$A$9:$A$168,A117)&lt;&gt;1,"ID NON TROVATO",IF(COUNTIF($A$9:$A$168,A117)&lt;&gt;1,"ID DUPLICATO",IF(OR(F117="",F117="Da verificare"),"DA VERIFICARE",IF(COUNTIF(PARAMETRI!$A$7:$A$11,F117)&lt;&gt;1,"ESITO NON VALIDO",IF(LEN(TRIM(G117))=0,IF(F117="Non applicabile","MOTIVARE N.A.","INSERIRE EVIDENZA"),IF(NOT(ISNUMBER(H117)),"DATA MANCANTE / NON VALIDA",IF(OR(H117&lt;1,H117&gt;AZIENDA!$E$20),"DATA DA CORREGGERE",IF(LEN(TRIM(I117))=0,"VERIFICATORE MANCANTE","OK"))))))))</f>
        <v>DA VERIFICARE</v>
      </c>
      <c r="M117" s="67" t="str">
        <f>IF(N117&lt;&gt;"Completa","",IF(F117="Sì",PARAMETRI!$B$7,IF(F117="Parziale",PARAMETRI!$B$8,IF(F117="No",PARAMETRI!$B$9,""))))</f>
        <v/>
      </c>
      <c r="N117" s="66" t="str">
        <f t="shared" si="6"/>
        <v>Da completare</v>
      </c>
      <c r="O117" s="68" t="str">
        <f t="shared" si="7"/>
        <v>Verifica</v>
      </c>
    </row>
    <row r="118" spans="1:15" ht="103.95" customHeight="1">
      <c r="A118" s="69" t="s">
        <v>261</v>
      </c>
      <c r="B118" s="70" t="str">
        <f>IFERROR(INDEX(CATALOGO!$B$9:$B$168,MATCH($A118,CATALOGO!$A$9:$A$168,0)),"ID NON TROVATO")</f>
        <v>11 | Misurazione e riesame</v>
      </c>
      <c r="C118" s="71" t="str">
        <f>IFERROR(INDEX(CATALOGO!$C$9:$C$168,MATCH($A118,CATALOGO!$A$9:$A$168,0)),"ID NON TROVATO")</f>
        <v>5.9.2.2 f)</v>
      </c>
      <c r="D118" s="70" t="str">
        <f>IFERROR(INDEX(CATALOGO!$E$9:$E$168,MATCH($A118,CATALOGO!$A$9:$A$168,0)),"ID NON TROVATO")</f>
        <v>Le indagini sul benessere consentono riscontri sul tema senza imporre disclosure individuali?</v>
      </c>
      <c r="E118" s="70" t="str">
        <f>IFERROR(INDEX(CATALOGO!$F$9:$F$168,MATCH($A118,CATALOGO!$A$9:$A$168,0)),"ID NON TROVATO")</f>
        <v>Questionari; informazioni ai partecipanti; criteri di aggregazione e accesso.</v>
      </c>
      <c r="F118" s="64" t="s">
        <v>152</v>
      </c>
      <c r="G118" s="64"/>
      <c r="H118" s="65"/>
      <c r="I118" s="64"/>
      <c r="J118" s="64"/>
      <c r="K118" s="66" t="str">
        <f>IFERROR(IF(F118="Sì",INDEX(CATALOGO!$K$9:$K$168,MATCH($A118,CATALOGO!$A$9:$A$168,0)),IF(F118="Parziale",INDEX(CATALOGO!$L$9:$L$168,MATCH($A118,CATALOGO!$A$9:$A$168,0)),IF(F118="No",INDEX(CATALOGO!$M$9:$M$168,MATCH($A118,CATALOGO!$A$9:$A$168,0)),IF(F118="Non applicabile",INDEX(CATALOGO!$N$9:$N$168,MATCH($A118,CATALOGO!$A$9:$A$168,0)),INDEX(CATALOGO!$O$9:$O$168,MATCH($A118,CATALOGO!$A$9:$A$168,0)))))),"Verificare ID e catalogo")</f>
        <v>Eseguire la verifica senza dedurre condizioni personali. Esaminare: Questionari; informazioni ai partecipanti; criteri di aggregazione e accesso. Poi registrare esito, evidenza, data e verificatore.</v>
      </c>
      <c r="L118" s="66" t="str">
        <f>IF(COUNTIF(CATALOGO!$A$9:$A$168,A118)&lt;&gt;1,"ID NON TROVATO",IF(COUNTIF($A$9:$A$168,A118)&lt;&gt;1,"ID DUPLICATO",IF(OR(F118="",F118="Da verificare"),"DA VERIFICARE",IF(COUNTIF(PARAMETRI!$A$7:$A$11,F118)&lt;&gt;1,"ESITO NON VALIDO",IF(LEN(TRIM(G118))=0,IF(F118="Non applicabile","MOTIVARE N.A.","INSERIRE EVIDENZA"),IF(NOT(ISNUMBER(H118)),"DATA MANCANTE / NON VALIDA",IF(OR(H118&lt;1,H118&gt;AZIENDA!$E$20),"DATA DA CORREGGERE",IF(LEN(TRIM(I118))=0,"VERIFICATORE MANCANTE","OK"))))))))</f>
        <v>DA VERIFICARE</v>
      </c>
      <c r="M118" s="67" t="str">
        <f>IF(N118&lt;&gt;"Completa","",IF(F118="Sì",PARAMETRI!$B$7,IF(F118="Parziale",PARAMETRI!$B$8,IF(F118="No",PARAMETRI!$B$9,""))))</f>
        <v/>
      </c>
      <c r="N118" s="66" t="str">
        <f t="shared" si="6"/>
        <v>Da completare</v>
      </c>
      <c r="O118" s="68" t="str">
        <f t="shared" si="7"/>
        <v>Verifica</v>
      </c>
    </row>
    <row r="119" spans="1:15" ht="103.95" customHeight="1">
      <c r="A119" s="61" t="s">
        <v>262</v>
      </c>
      <c r="B119" s="62" t="str">
        <f>IFERROR(INDEX(CATALOGO!$B$9:$B$168,MATCH($A119,CATALOGO!$A$9:$A$168,0)),"ID NON TROVATO")</f>
        <v>11 | Misurazione e riesame</v>
      </c>
      <c r="C119" s="63" t="str">
        <f>IFERROR(INDEX(CATALOGO!$C$9:$C$168,MATCH($A119,CATALOGO!$A$9:$A$168,0)),"ID NON TROVATO")</f>
        <v>5.9.2.3 a)-b)</v>
      </c>
      <c r="D119" s="62" t="str">
        <f>IFERROR(INDEX(CATALOGO!$E$9:$E$168,MATCH($A119,CATALOGO!$A$9:$A$168,0)),"ID NON TROVATO")</f>
        <v>Sono monitorati partecipazione formativa e utilizzo delle risorse con indicatori proporzionati?</v>
      </c>
      <c r="E119" s="62" t="str">
        <f>IFERROR(INDEX(CATALOGO!$F$9:$F$168,MATCH($A119,CATALOGO!$A$9:$A$168,0)),"ID NON TROVATO")</f>
        <v>Presenze; accessi aggregati; obiettivi; report periodici.</v>
      </c>
      <c r="F119" s="64" t="s">
        <v>152</v>
      </c>
      <c r="G119" s="64"/>
      <c r="H119" s="65"/>
      <c r="I119" s="64"/>
      <c r="J119" s="64"/>
      <c r="K119" s="66" t="str">
        <f>IFERROR(IF(F119="Sì",INDEX(CATALOGO!$K$9:$K$168,MATCH($A119,CATALOGO!$A$9:$A$168,0)),IF(F119="Parziale",INDEX(CATALOGO!$L$9:$L$168,MATCH($A119,CATALOGO!$A$9:$A$168,0)),IF(F119="No",INDEX(CATALOGO!$M$9:$M$168,MATCH($A119,CATALOGO!$A$9:$A$168,0)),IF(F119="Non applicabile",INDEX(CATALOGO!$N$9:$N$168,MATCH($A119,CATALOGO!$A$9:$A$168,0)),INDEX(CATALOGO!$O$9:$O$168,MATCH($A119,CATALOGO!$A$9:$A$168,0)))))),"Verificare ID e catalogo")</f>
        <v>Eseguire la verifica senza dedurre condizioni personali. Esaminare: Presenze; accessi aggregati; obiettivi; report periodici. Poi registrare esito, evidenza, data e verificatore.</v>
      </c>
      <c r="L119" s="66" t="str">
        <f>IF(COUNTIF(CATALOGO!$A$9:$A$168,A119)&lt;&gt;1,"ID NON TROVATO",IF(COUNTIF($A$9:$A$168,A119)&lt;&gt;1,"ID DUPLICATO",IF(OR(F119="",F119="Da verificare"),"DA VERIFICARE",IF(COUNTIF(PARAMETRI!$A$7:$A$11,F119)&lt;&gt;1,"ESITO NON VALIDO",IF(LEN(TRIM(G119))=0,IF(F119="Non applicabile","MOTIVARE N.A.","INSERIRE EVIDENZA"),IF(NOT(ISNUMBER(H119)),"DATA MANCANTE / NON VALIDA",IF(OR(H119&lt;1,H119&gt;AZIENDA!$E$20),"DATA DA CORREGGERE",IF(LEN(TRIM(I119))=0,"VERIFICATORE MANCANTE","OK"))))))))</f>
        <v>DA VERIFICARE</v>
      </c>
      <c r="M119" s="67" t="str">
        <f>IF(N119&lt;&gt;"Completa","",IF(F119="Sì",PARAMETRI!$B$7,IF(F119="Parziale",PARAMETRI!$B$8,IF(F119="No",PARAMETRI!$B$9,""))))</f>
        <v/>
      </c>
      <c r="N119" s="66" t="str">
        <f t="shared" si="6"/>
        <v>Da completare</v>
      </c>
      <c r="O119" s="68" t="str">
        <f t="shared" si="7"/>
        <v>Verifica</v>
      </c>
    </row>
    <row r="120" spans="1:15" ht="103.95" customHeight="1">
      <c r="A120" s="69" t="s">
        <v>263</v>
      </c>
      <c r="B120" s="70" t="str">
        <f>IFERROR(INDEX(CATALOGO!$B$9:$B$168,MATCH($A120,CATALOGO!$A$9:$A$168,0)),"ID NON TROVATO")</f>
        <v>11 | Misurazione e riesame</v>
      </c>
      <c r="C120" s="71" t="str">
        <f>IFERROR(INDEX(CATALOGO!$C$9:$C$168,MATCH($A120,CATALOGO!$A$9:$A$168,0)),"ID NON TROVATO")</f>
        <v>5.9.2.3 c)</v>
      </c>
      <c r="D120" s="70" t="str">
        <f>IFERROR(INDEX(CATALOGO!$E$9:$E$168,MATCH($A120,CATALOGO!$A$9:$A$168,0)),"ID NON TROVATO")</f>
        <v>Le segnalazioni di discriminazione pertinenti sono monitorate senza esporre le persone coinvolte?</v>
      </c>
      <c r="E120" s="70" t="str">
        <f>IFERROR(INDEX(CATALOGO!$F$9:$F$168,MATCH($A120,CATALOGO!$A$9:$A$168,0)),"ID NON TROVATO")</f>
        <v>Canali; registro riservato; sintesi aggregate; azioni di prevenzione.</v>
      </c>
      <c r="F120" s="64" t="s">
        <v>152</v>
      </c>
      <c r="G120" s="64"/>
      <c r="H120" s="65"/>
      <c r="I120" s="64"/>
      <c r="J120" s="64"/>
      <c r="K120" s="66" t="str">
        <f>IFERROR(IF(F120="Sì",INDEX(CATALOGO!$K$9:$K$168,MATCH($A120,CATALOGO!$A$9:$A$168,0)),IF(F120="Parziale",INDEX(CATALOGO!$L$9:$L$168,MATCH($A120,CATALOGO!$A$9:$A$168,0)),IF(F120="No",INDEX(CATALOGO!$M$9:$M$168,MATCH($A120,CATALOGO!$A$9:$A$168,0)),IF(F120="Non applicabile",INDEX(CATALOGO!$N$9:$N$168,MATCH($A120,CATALOGO!$A$9:$A$168,0)),INDEX(CATALOGO!$O$9:$O$168,MATCH($A120,CATALOGO!$A$9:$A$168,0)))))),"Verificare ID e catalogo")</f>
        <v>Eseguire la verifica senza dedurre condizioni personali. Esaminare: Canali; registro riservato; sintesi aggregate; azioni di prevenzione. Poi registrare esito, evidenza, data e verificatore.</v>
      </c>
      <c r="L120" s="66" t="str">
        <f>IF(COUNTIF(CATALOGO!$A$9:$A$168,A120)&lt;&gt;1,"ID NON TROVATO",IF(COUNTIF($A$9:$A$168,A120)&lt;&gt;1,"ID DUPLICATO",IF(OR(F120="",F120="Da verificare"),"DA VERIFICARE",IF(COUNTIF(PARAMETRI!$A$7:$A$11,F120)&lt;&gt;1,"ESITO NON VALIDO",IF(LEN(TRIM(G120))=0,IF(F120="Non applicabile","MOTIVARE N.A.","INSERIRE EVIDENZA"),IF(NOT(ISNUMBER(H120)),"DATA MANCANTE / NON VALIDA",IF(OR(H120&lt;1,H120&gt;AZIENDA!$E$20),"DATA DA CORREGGERE",IF(LEN(TRIM(I120))=0,"VERIFICATORE MANCANTE","OK"))))))))</f>
        <v>DA VERIFICARE</v>
      </c>
      <c r="M120" s="67" t="str">
        <f>IF(N120&lt;&gt;"Completa","",IF(F120="Sì",PARAMETRI!$B$7,IF(F120="Parziale",PARAMETRI!$B$8,IF(F120="No",PARAMETRI!$B$9,""))))</f>
        <v/>
      </c>
      <c r="N120" s="66" t="str">
        <f t="shared" si="6"/>
        <v>Da completare</v>
      </c>
      <c r="O120" s="68" t="str">
        <f t="shared" si="7"/>
        <v>Verifica</v>
      </c>
    </row>
    <row r="121" spans="1:15" ht="103.95" customHeight="1">
      <c r="A121" s="61" t="s">
        <v>264</v>
      </c>
      <c r="B121" s="62" t="str">
        <f>IFERROR(INDEX(CATALOGO!$B$9:$B$168,MATCH($A121,CATALOGO!$A$9:$A$168,0)),"ID NON TROVATO")</f>
        <v>11 | Misurazione e riesame</v>
      </c>
      <c r="C121" s="63" t="str">
        <f>IFERROR(INDEX(CATALOGO!$C$9:$C$168,MATCH($A121,CATALOGO!$A$9:$A$168,0)),"ID NON TROVATO")</f>
        <v>5.9.2.3 d)</v>
      </c>
      <c r="D121" s="62" t="str">
        <f>IFERROR(INDEX(CATALOGO!$E$9:$E$168,MATCH($A121,CATALOGO!$A$9:$A$168,0)),"ID NON TROVATO")</f>
        <v>L'utilizzo dei programmi di assistenza e supporto è valutato senza rendere identificabili dati sanitari individuali?</v>
      </c>
      <c r="E121" s="62" t="str">
        <f>IFERROR(INDEX(CATALOGO!$F$9:$F$168,MATCH($A121,CATALOGO!$A$9:$A$168,0)),"ID NON TROVATO")</f>
        <v>Report aggregati dei fornitori; condizioni di condivisione; soglie di aggregazione aziendali.</v>
      </c>
      <c r="F121" s="64" t="s">
        <v>152</v>
      </c>
      <c r="G121" s="64"/>
      <c r="H121" s="65"/>
      <c r="I121" s="64"/>
      <c r="J121" s="64"/>
      <c r="K121" s="66" t="str">
        <f>IFERROR(IF(F121="Sì",INDEX(CATALOGO!$K$9:$K$168,MATCH($A121,CATALOGO!$A$9:$A$168,0)),IF(F121="Parziale",INDEX(CATALOGO!$L$9:$L$168,MATCH($A121,CATALOGO!$A$9:$A$168,0)),IF(F121="No",INDEX(CATALOGO!$M$9:$M$168,MATCH($A121,CATALOGO!$A$9:$A$168,0)),IF(F121="Non applicabile",INDEX(CATALOGO!$N$9:$N$168,MATCH($A121,CATALOGO!$A$9:$A$168,0)),INDEX(CATALOGO!$O$9:$O$168,MATCH($A121,CATALOGO!$A$9:$A$168,0)))))),"Verificare ID e catalogo")</f>
        <v>Eseguire la verifica senza dedurre condizioni personali. Esaminare: Report aggregati dei fornitori; condizioni di condivisione; soglie di aggregazione aziendali. Poi registrare esito, evidenza, data e verificatore.</v>
      </c>
      <c r="L121" s="66" t="str">
        <f>IF(COUNTIF(CATALOGO!$A$9:$A$168,A121)&lt;&gt;1,"ID NON TROVATO",IF(COUNTIF($A$9:$A$168,A121)&lt;&gt;1,"ID DUPLICATO",IF(OR(F121="",F121="Da verificare"),"DA VERIFICARE",IF(COUNTIF(PARAMETRI!$A$7:$A$11,F121)&lt;&gt;1,"ESITO NON VALIDO",IF(LEN(TRIM(G121))=0,IF(F121="Non applicabile","MOTIVARE N.A.","INSERIRE EVIDENZA"),IF(NOT(ISNUMBER(H121)),"DATA MANCANTE / NON VALIDA",IF(OR(H121&lt;1,H121&gt;AZIENDA!$E$20),"DATA DA CORREGGERE",IF(LEN(TRIM(I121))=0,"VERIFICATORE MANCANTE","OK"))))))))</f>
        <v>DA VERIFICARE</v>
      </c>
      <c r="M121" s="67" t="str">
        <f>IF(N121&lt;&gt;"Completa","",IF(F121="Sì",PARAMETRI!$B$7,IF(F121="Parziale",PARAMETRI!$B$8,IF(F121="No",PARAMETRI!$B$9,""))))</f>
        <v/>
      </c>
      <c r="N121" s="66" t="str">
        <f t="shared" si="6"/>
        <v>Da completare</v>
      </c>
      <c r="O121" s="68" t="str">
        <f t="shared" si="7"/>
        <v>Verifica</v>
      </c>
    </row>
    <row r="122" spans="1:15" ht="103.95" customHeight="1">
      <c r="A122" s="69" t="s">
        <v>265</v>
      </c>
      <c r="B122" s="70" t="str">
        <f>IFERROR(INDEX(CATALOGO!$B$9:$B$168,MATCH($A122,CATALOGO!$A$9:$A$168,0)),"ID NON TROVATO")</f>
        <v>11 | Misurazione e riesame</v>
      </c>
      <c r="C122" s="71" t="str">
        <f>IFERROR(INDEX(CATALOGO!$C$9:$C$168,MATCH($A122,CATALOGO!$A$9:$A$168,0)),"ID NON TROVATO")</f>
        <v>5.9.1</v>
      </c>
      <c r="D122" s="70" t="str">
        <f>IFERROR(INDEX(CATALOGO!$E$9:$E$168,MATCH($A122,CATALOGO!$A$9:$A$168,0)),"ID NON TROVATO")</f>
        <v>Il riesame valuta rappresentatività, fattori esterni e limiti dei dati prima di trarre conclusioni sull'efficacia?</v>
      </c>
      <c r="E122" s="70" t="str">
        <f>IFERROR(INDEX(CATALOGO!$F$9:$F$168,MATCH($A122,CATALOGO!$A$9:$A$168,0)),"ID NON TROVATO")</f>
        <v>Verbali di riesame; analisi dei fattori concomitanti; feedback dei lavoratori.</v>
      </c>
      <c r="F122" s="64" t="s">
        <v>152</v>
      </c>
      <c r="G122" s="64"/>
      <c r="H122" s="65"/>
      <c r="I122" s="64"/>
      <c r="J122" s="64"/>
      <c r="K122" s="66" t="str">
        <f>IFERROR(IF(F122="Sì",INDEX(CATALOGO!$K$9:$K$168,MATCH($A122,CATALOGO!$A$9:$A$168,0)),IF(F122="Parziale",INDEX(CATALOGO!$L$9:$L$168,MATCH($A122,CATALOGO!$A$9:$A$168,0)),IF(F122="No",INDEX(CATALOGO!$M$9:$M$168,MATCH($A122,CATALOGO!$A$9:$A$168,0)),IF(F122="Non applicabile",INDEX(CATALOGO!$N$9:$N$168,MATCH($A122,CATALOGO!$A$9:$A$168,0)),INDEX(CATALOGO!$O$9:$O$168,MATCH($A122,CATALOGO!$A$9:$A$168,0)))))),"Verificare ID e catalogo")</f>
        <v>Eseguire la verifica senza dedurre condizioni personali. Esaminare: Verbali di riesame; analisi dei fattori concomitanti; feedback dei lavoratori. Poi registrare esito, evidenza, data e verificatore.</v>
      </c>
      <c r="L122" s="66" t="str">
        <f>IF(COUNTIF(CATALOGO!$A$9:$A$168,A122)&lt;&gt;1,"ID NON TROVATO",IF(COUNTIF($A$9:$A$168,A122)&lt;&gt;1,"ID DUPLICATO",IF(OR(F122="",F122="Da verificare"),"DA VERIFICARE",IF(COUNTIF(PARAMETRI!$A$7:$A$11,F122)&lt;&gt;1,"ESITO NON VALIDO",IF(LEN(TRIM(G122))=0,IF(F122="Non applicabile","MOTIVARE N.A.","INSERIRE EVIDENZA"),IF(NOT(ISNUMBER(H122)),"DATA MANCANTE / NON VALIDA",IF(OR(H122&lt;1,H122&gt;AZIENDA!$E$20),"DATA DA CORREGGERE",IF(LEN(TRIM(I122))=0,"VERIFICATORE MANCANTE","OK"))))))))</f>
        <v>DA VERIFICARE</v>
      </c>
      <c r="M122" s="67" t="str">
        <f>IF(N122&lt;&gt;"Completa","",IF(F122="Sì",PARAMETRI!$B$7,IF(F122="Parziale",PARAMETRI!$B$8,IF(F122="No",PARAMETRI!$B$9,""))))</f>
        <v/>
      </c>
      <c r="N122" s="66" t="str">
        <f t="shared" si="6"/>
        <v>Da completare</v>
      </c>
      <c r="O122" s="68" t="str">
        <f t="shared" si="7"/>
        <v>Verifica</v>
      </c>
    </row>
    <row r="123" spans="1:15" ht="103.95" customHeight="1">
      <c r="A123" s="61" t="s">
        <v>266</v>
      </c>
      <c r="B123" s="62" t="str">
        <f>IFERROR(INDEX(CATALOGO!$B$9:$B$168,MATCH($A123,CATALOGO!$A$9:$A$168,0)),"ID NON TROVATO")</f>
        <v>12 | Strumenti per i manager</v>
      </c>
      <c r="C123" s="63" t="str">
        <f>IFERROR(INDEX(CATALOGO!$C$9:$C$168,MATCH($A123,CATALOGO!$A$9:$A$168,0)),"ID NON TROVATO")</f>
        <v>B.1.1</v>
      </c>
      <c r="D123" s="62" t="str">
        <f>IFERROR(INDEX(CATALOGO!$E$9:$E$168,MATCH($A123,CATALOGO!$A$9:$A$168,0)),"ID NON TROVATO")</f>
        <v>Prima dei colloqui riservati il manager consulta le procedure HR e di salute e sicurezza pertinenti?</v>
      </c>
      <c r="E123" s="62" t="str">
        <f>IFERROR(INDEX(CATALOGO!$F$9:$F$168,MATCH($A123,CATALOGO!$A$9:$A$168,0)),"ID NON TROVATO")</f>
        <v>Procedura del colloquio; disponibilità delle istruzioni; formazione.</v>
      </c>
      <c r="F123" s="64" t="s">
        <v>152</v>
      </c>
      <c r="G123" s="64"/>
      <c r="H123" s="65"/>
      <c r="I123" s="64"/>
      <c r="J123" s="64"/>
      <c r="K123" s="66" t="str">
        <f>IFERROR(IF(F123="Sì",INDEX(CATALOGO!$K$9:$K$168,MATCH($A123,CATALOGO!$A$9:$A$168,0)),IF(F123="Parziale",INDEX(CATALOGO!$L$9:$L$168,MATCH($A123,CATALOGO!$A$9:$A$168,0)),IF(F123="No",INDEX(CATALOGO!$M$9:$M$168,MATCH($A123,CATALOGO!$A$9:$A$168,0)),IF(F123="Non applicabile",INDEX(CATALOGO!$N$9:$N$168,MATCH($A123,CATALOGO!$A$9:$A$168,0)),INDEX(CATALOGO!$O$9:$O$168,MATCH($A123,CATALOGO!$A$9:$A$168,0)))))),"Verificare ID e catalogo")</f>
        <v>Eseguire la verifica senza dedurre condizioni personali. Esaminare: Procedura del colloquio; disponibilità delle istruzioni; formazione. Poi registrare esito, evidenza, data e verificatore.</v>
      </c>
      <c r="L123" s="66" t="str">
        <f>IF(COUNTIF(CATALOGO!$A$9:$A$168,A123)&lt;&gt;1,"ID NON TROVATO",IF(COUNTIF($A$9:$A$168,A123)&lt;&gt;1,"ID DUPLICATO",IF(OR(F123="",F123="Da verificare"),"DA VERIFICARE",IF(COUNTIF(PARAMETRI!$A$7:$A$11,F123)&lt;&gt;1,"ESITO NON VALIDO",IF(LEN(TRIM(G123))=0,IF(F123="Non applicabile","MOTIVARE N.A.","INSERIRE EVIDENZA"),IF(NOT(ISNUMBER(H123)),"DATA MANCANTE / NON VALIDA",IF(OR(H123&lt;1,H123&gt;AZIENDA!$E$20),"DATA DA CORREGGERE",IF(LEN(TRIM(I123))=0,"VERIFICATORE MANCANTE","OK"))))))))</f>
        <v>DA VERIFICARE</v>
      </c>
      <c r="M123" s="67" t="str">
        <f>IF(N123&lt;&gt;"Completa","",IF(F123="Sì",PARAMETRI!$B$7,IF(F123="Parziale",PARAMETRI!$B$8,IF(F123="No",PARAMETRI!$B$9,""))))</f>
        <v/>
      </c>
      <c r="N123" s="66" t="str">
        <f t="shared" si="6"/>
        <v>Da completare</v>
      </c>
      <c r="O123" s="68" t="str">
        <f t="shared" si="7"/>
        <v>Verifica</v>
      </c>
    </row>
    <row r="124" spans="1:15" ht="103.95" customHeight="1">
      <c r="A124" s="69" t="s">
        <v>267</v>
      </c>
      <c r="B124" s="70" t="str">
        <f>IFERROR(INDEX(CATALOGO!$B$9:$B$168,MATCH($A124,CATALOGO!$A$9:$A$168,0)),"ID NON TROVATO")</f>
        <v>12 | Strumenti per i manager</v>
      </c>
      <c r="C124" s="71" t="str">
        <f>IFERROR(INDEX(CATALOGO!$C$9:$C$168,MATCH($A124,CATALOGO!$A$9:$A$168,0)),"ID NON TROVATO")</f>
        <v>B.1.1</v>
      </c>
      <c r="D124" s="70" t="str">
        <f>IFERROR(INDEX(CATALOGO!$E$9:$E$168,MATCH($A124,CATALOGO!$A$9:$A$168,0)),"ID NON TROVATO")</f>
        <v>È disponibile un interlocutore alternativo quando il lavoratore non desidera parlare con il proprio responsabile?</v>
      </c>
      <c r="E124" s="70" t="str">
        <f>IFERROR(INDEX(CATALOGO!$F$9:$F$168,MATCH($A124,CATALOGO!$A$9:$A$168,0)),"ID NON TROVATO")</f>
        <v>Elenco dei referenti; percorso alternativo; comunicazione ai lavoratori.</v>
      </c>
      <c r="F124" s="64" t="s">
        <v>152</v>
      </c>
      <c r="G124" s="64"/>
      <c r="H124" s="65"/>
      <c r="I124" s="64"/>
      <c r="J124" s="64"/>
      <c r="K124" s="66" t="str">
        <f>IFERROR(IF(F124="Sì",INDEX(CATALOGO!$K$9:$K$168,MATCH($A124,CATALOGO!$A$9:$A$168,0)),IF(F124="Parziale",INDEX(CATALOGO!$L$9:$L$168,MATCH($A124,CATALOGO!$A$9:$A$168,0)),IF(F124="No",INDEX(CATALOGO!$M$9:$M$168,MATCH($A124,CATALOGO!$A$9:$A$168,0)),IF(F124="Non applicabile",INDEX(CATALOGO!$N$9:$N$168,MATCH($A124,CATALOGO!$A$9:$A$168,0)),INDEX(CATALOGO!$O$9:$O$168,MATCH($A124,CATALOGO!$A$9:$A$168,0)))))),"Verificare ID e catalogo")</f>
        <v>Eseguire la verifica senza dedurre condizioni personali. Esaminare: Elenco dei referenti; percorso alternativo; comunicazione ai lavoratori. Poi registrare esito, evidenza, data e verificatore.</v>
      </c>
      <c r="L124" s="66" t="str">
        <f>IF(COUNTIF(CATALOGO!$A$9:$A$168,A124)&lt;&gt;1,"ID NON TROVATO",IF(COUNTIF($A$9:$A$168,A124)&lt;&gt;1,"ID DUPLICATO",IF(OR(F124="",F124="Da verificare"),"DA VERIFICARE",IF(COUNTIF(PARAMETRI!$A$7:$A$11,F124)&lt;&gt;1,"ESITO NON VALIDO",IF(LEN(TRIM(G124))=0,IF(F124="Non applicabile","MOTIVARE N.A.","INSERIRE EVIDENZA"),IF(NOT(ISNUMBER(H124)),"DATA MANCANTE / NON VALIDA",IF(OR(H124&lt;1,H124&gt;AZIENDA!$E$20),"DATA DA CORREGGERE",IF(LEN(TRIM(I124))=0,"VERIFICATORE MANCANTE","OK"))))))))</f>
        <v>DA VERIFICARE</v>
      </c>
      <c r="M124" s="67" t="str">
        <f>IF(N124&lt;&gt;"Completa","",IF(F124="Sì",PARAMETRI!$B$7,IF(F124="Parziale",PARAMETRI!$B$8,IF(F124="No",PARAMETRI!$B$9,""))))</f>
        <v/>
      </c>
      <c r="N124" s="66" t="str">
        <f t="shared" si="6"/>
        <v>Da completare</v>
      </c>
      <c r="O124" s="68" t="str">
        <f t="shared" si="7"/>
        <v>Verifica</v>
      </c>
    </row>
    <row r="125" spans="1:15" ht="103.95" customHeight="1">
      <c r="A125" s="61" t="s">
        <v>268</v>
      </c>
      <c r="B125" s="62" t="str">
        <f>IFERROR(INDEX(CATALOGO!$B$9:$B$168,MATCH($A125,CATALOGO!$A$9:$A$168,0)),"ID NON TROVATO")</f>
        <v>12 | Strumenti per i manager</v>
      </c>
      <c r="C125" s="63" t="str">
        <f>IFERROR(INDEX(CATALOGO!$C$9:$C$168,MATCH($A125,CATALOGO!$A$9:$A$168,0)),"ID NON TROVATO")</f>
        <v>B.1.1</v>
      </c>
      <c r="D125" s="62" t="str">
        <f>IFERROR(INDEX(CATALOGO!$E$9:$E$168,MATCH($A125,CATALOGO!$A$9:$A$168,0)),"ID NON TROVATO")</f>
        <v>È prevista la possibilità di essere accompagnati da un collega o rappresentante secondo il contesto applicabile?</v>
      </c>
      <c r="E125" s="62" t="str">
        <f>IFERROR(INDEX(CATALOGO!$F$9:$F$168,MATCH($A125,CATALOGO!$A$9:$A$168,0)),"ID NON TROVATO")</f>
        <v>Regole del colloquio; informazioni fornite; disponibilità di accompagnamento.</v>
      </c>
      <c r="F125" s="64" t="s">
        <v>152</v>
      </c>
      <c r="G125" s="64"/>
      <c r="H125" s="65"/>
      <c r="I125" s="64"/>
      <c r="J125" s="64"/>
      <c r="K125" s="66" t="str">
        <f>IFERROR(IF(F125="Sì",INDEX(CATALOGO!$K$9:$K$168,MATCH($A125,CATALOGO!$A$9:$A$168,0)),IF(F125="Parziale",INDEX(CATALOGO!$L$9:$L$168,MATCH($A125,CATALOGO!$A$9:$A$168,0)),IF(F125="No",INDEX(CATALOGO!$M$9:$M$168,MATCH($A125,CATALOGO!$A$9:$A$168,0)),IF(F125="Non applicabile",INDEX(CATALOGO!$N$9:$N$168,MATCH($A125,CATALOGO!$A$9:$A$168,0)),INDEX(CATALOGO!$O$9:$O$168,MATCH($A125,CATALOGO!$A$9:$A$168,0)))))),"Verificare ID e catalogo")</f>
        <v>Eseguire la verifica senza dedurre condizioni personali. Esaminare: Regole del colloquio; informazioni fornite; disponibilità di accompagnamento. Poi registrare esito, evidenza, data e verificatore.</v>
      </c>
      <c r="L125" s="66" t="str">
        <f>IF(COUNTIF(CATALOGO!$A$9:$A$168,A125)&lt;&gt;1,"ID NON TROVATO",IF(COUNTIF($A$9:$A$168,A125)&lt;&gt;1,"ID DUPLICATO",IF(OR(F125="",F125="Da verificare"),"DA VERIFICARE",IF(COUNTIF(PARAMETRI!$A$7:$A$11,F125)&lt;&gt;1,"ESITO NON VALIDO",IF(LEN(TRIM(G125))=0,IF(F125="Non applicabile","MOTIVARE N.A.","INSERIRE EVIDENZA"),IF(NOT(ISNUMBER(H125)),"DATA MANCANTE / NON VALIDA",IF(OR(H125&lt;1,H125&gt;AZIENDA!$E$20),"DATA DA CORREGGERE",IF(LEN(TRIM(I125))=0,"VERIFICATORE MANCANTE","OK"))))))))</f>
        <v>DA VERIFICARE</v>
      </c>
      <c r="M125" s="67" t="str">
        <f>IF(N125&lt;&gt;"Completa","",IF(F125="Sì",PARAMETRI!$B$7,IF(F125="Parziale",PARAMETRI!$B$8,IF(F125="No",PARAMETRI!$B$9,""))))</f>
        <v/>
      </c>
      <c r="N125" s="66" t="str">
        <f t="shared" si="6"/>
        <v>Da completare</v>
      </c>
      <c r="O125" s="68" t="str">
        <f t="shared" si="7"/>
        <v>Verifica</v>
      </c>
    </row>
    <row r="126" spans="1:15" ht="103.95" customHeight="1">
      <c r="A126" s="69" t="s">
        <v>269</v>
      </c>
      <c r="B126" s="70" t="str">
        <f>IFERROR(INDEX(CATALOGO!$B$9:$B$168,MATCH($A126,CATALOGO!$A$9:$A$168,0)),"ID NON TROVATO")</f>
        <v>12 | Strumenti per i manager</v>
      </c>
      <c r="C126" s="71" t="str">
        <f>IFERROR(INDEX(CATALOGO!$C$9:$C$168,MATCH($A126,CATALOGO!$A$9:$A$168,0)),"ID NON TROVATO")</f>
        <v>B.1.1</v>
      </c>
      <c r="D126" s="70" t="str">
        <f>IFERROR(INDEX(CATALOGO!$E$9:$E$168,MATCH($A126,CATALOGO!$A$9:$A$168,0)),"ID NON TROVATO")</f>
        <v>I colloqui si svolgono in un ambiente privato, senza interruzioni e con ascolto non giudicante?</v>
      </c>
      <c r="E126" s="70" t="str">
        <f>IFERROR(INDEX(CATALOGO!$F$9:$F$168,MATCH($A126,CATALOGO!$A$9:$A$168,0)),"ID NON TROVATO")</f>
        <v>Spazi; regole di prenotazione; formazione; feedback non identificanti.</v>
      </c>
      <c r="F126" s="64" t="s">
        <v>152</v>
      </c>
      <c r="G126" s="64"/>
      <c r="H126" s="65"/>
      <c r="I126" s="64"/>
      <c r="J126" s="64"/>
      <c r="K126" s="66" t="str">
        <f>IFERROR(IF(F126="Sì",INDEX(CATALOGO!$K$9:$K$168,MATCH($A126,CATALOGO!$A$9:$A$168,0)),IF(F126="Parziale",INDEX(CATALOGO!$L$9:$L$168,MATCH($A126,CATALOGO!$A$9:$A$168,0)),IF(F126="No",INDEX(CATALOGO!$M$9:$M$168,MATCH($A126,CATALOGO!$A$9:$A$168,0)),IF(F126="Non applicabile",INDEX(CATALOGO!$N$9:$N$168,MATCH($A126,CATALOGO!$A$9:$A$168,0)),INDEX(CATALOGO!$O$9:$O$168,MATCH($A126,CATALOGO!$A$9:$A$168,0)))))),"Verificare ID e catalogo")</f>
        <v>Eseguire la verifica senza dedurre condizioni personali. Esaminare: Spazi; regole di prenotazione; formazione; feedback non identificanti. Poi registrare esito, evidenza, data e verificatore.</v>
      </c>
      <c r="L126" s="66" t="str">
        <f>IF(COUNTIF(CATALOGO!$A$9:$A$168,A126)&lt;&gt;1,"ID NON TROVATO",IF(COUNTIF($A$9:$A$168,A126)&lt;&gt;1,"ID DUPLICATO",IF(OR(F126="",F126="Da verificare"),"DA VERIFICARE",IF(COUNTIF(PARAMETRI!$A$7:$A$11,F126)&lt;&gt;1,"ESITO NON VALIDO",IF(LEN(TRIM(G126))=0,IF(F126="Non applicabile","MOTIVARE N.A.","INSERIRE EVIDENZA"),IF(NOT(ISNUMBER(H126)),"DATA MANCANTE / NON VALIDA",IF(OR(H126&lt;1,H126&gt;AZIENDA!$E$20),"DATA DA CORREGGERE",IF(LEN(TRIM(I126))=0,"VERIFICATORE MANCANTE","OK"))))))))</f>
        <v>DA VERIFICARE</v>
      </c>
      <c r="M126" s="67" t="str">
        <f>IF(N126&lt;&gt;"Completa","",IF(F126="Sì",PARAMETRI!$B$7,IF(F126="Parziale",PARAMETRI!$B$8,IF(F126="No",PARAMETRI!$B$9,""))))</f>
        <v/>
      </c>
      <c r="N126" s="66" t="str">
        <f t="shared" si="6"/>
        <v>Da completare</v>
      </c>
      <c r="O126" s="68" t="str">
        <f t="shared" si="7"/>
        <v>Verifica</v>
      </c>
    </row>
    <row r="127" spans="1:15" ht="103.95" customHeight="1">
      <c r="A127" s="61" t="s">
        <v>270</v>
      </c>
      <c r="B127" s="62" t="str">
        <f>IFERROR(INDEX(CATALOGO!$B$9:$B$168,MATCH($A127,CATALOGO!$A$9:$A$168,0)),"ID NON TROVATO")</f>
        <v>12 | Strumenti per i manager</v>
      </c>
      <c r="C127" s="63" t="str">
        <f>IFERROR(INDEX(CATALOGO!$C$9:$C$168,MATCH($A127,CATALOGO!$A$9:$A$168,0)),"ID NON TROVATO")</f>
        <v>B.1.1</v>
      </c>
      <c r="D127" s="62" t="str">
        <f>IFERROR(INDEX(CATALOGO!$E$9:$E$168,MATCH($A127,CATALOGO!$A$9:$A$168,0)),"ID NON TROVATO")</f>
        <v>I manager evitano diagnosi, consigli medici e proposte terapeutiche, indirizzando ai professionisti pertinenti?</v>
      </c>
      <c r="E127" s="62" t="str">
        <f>IFERROR(INDEX(CATALOGO!$F$9:$F$168,MATCH($A127,CATALOGO!$A$9:$A$168,0)),"ID NON TROVATO")</f>
        <v>Programma formativo; limiti del ruolo; riferimenti di supporto.</v>
      </c>
      <c r="F127" s="64" t="s">
        <v>152</v>
      </c>
      <c r="G127" s="64"/>
      <c r="H127" s="65"/>
      <c r="I127" s="64"/>
      <c r="J127" s="64"/>
      <c r="K127" s="66" t="str">
        <f>IFERROR(IF(F127="Sì",INDEX(CATALOGO!$K$9:$K$168,MATCH($A127,CATALOGO!$A$9:$A$168,0)),IF(F127="Parziale",INDEX(CATALOGO!$L$9:$L$168,MATCH($A127,CATALOGO!$A$9:$A$168,0)),IF(F127="No",INDEX(CATALOGO!$M$9:$M$168,MATCH($A127,CATALOGO!$A$9:$A$168,0)),IF(F127="Non applicabile",INDEX(CATALOGO!$N$9:$N$168,MATCH($A127,CATALOGO!$A$9:$A$168,0)),INDEX(CATALOGO!$O$9:$O$168,MATCH($A127,CATALOGO!$A$9:$A$168,0)))))),"Verificare ID e catalogo")</f>
        <v>Eseguire la verifica senza dedurre condizioni personali. Esaminare: Programma formativo; limiti del ruolo; riferimenti di supporto. Poi registrare esito, evidenza, data e verificatore.</v>
      </c>
      <c r="L127" s="66" t="str">
        <f>IF(COUNTIF(CATALOGO!$A$9:$A$168,A127)&lt;&gt;1,"ID NON TROVATO",IF(COUNTIF($A$9:$A$168,A127)&lt;&gt;1,"ID DUPLICATO",IF(OR(F127="",F127="Da verificare"),"DA VERIFICARE",IF(COUNTIF(PARAMETRI!$A$7:$A$11,F127)&lt;&gt;1,"ESITO NON VALIDO",IF(LEN(TRIM(G127))=0,IF(F127="Non applicabile","MOTIVARE N.A.","INSERIRE EVIDENZA"),IF(NOT(ISNUMBER(H127)),"DATA MANCANTE / NON VALIDA",IF(OR(H127&lt;1,H127&gt;AZIENDA!$E$20),"DATA DA CORREGGERE",IF(LEN(TRIM(I127))=0,"VERIFICATORE MANCANTE","OK"))))))))</f>
        <v>DA VERIFICARE</v>
      </c>
      <c r="M127" s="67" t="str">
        <f>IF(N127&lt;&gt;"Completa","",IF(F127="Sì",PARAMETRI!$B$7,IF(F127="Parziale",PARAMETRI!$B$8,IF(F127="No",PARAMETRI!$B$9,""))))</f>
        <v/>
      </c>
      <c r="N127" s="66" t="str">
        <f t="shared" si="6"/>
        <v>Da completare</v>
      </c>
      <c r="O127" s="68" t="str">
        <f t="shared" si="7"/>
        <v>Verifica</v>
      </c>
    </row>
    <row r="128" spans="1:15" ht="103.95" customHeight="1">
      <c r="A128" s="69" t="s">
        <v>271</v>
      </c>
      <c r="B128" s="70" t="str">
        <f>IFERROR(INDEX(CATALOGO!$B$9:$B$168,MATCH($A128,CATALOGO!$A$9:$A$168,0)),"ID NON TROVATO")</f>
        <v>12 | Strumenti per i manager</v>
      </c>
      <c r="C128" s="71" t="str">
        <f>IFERROR(INDEX(CATALOGO!$C$9:$C$168,MATCH($A128,CATALOGO!$A$9:$A$168,0)),"ID NON TROVATO")</f>
        <v>B.1.2; Tabella B.2</v>
      </c>
      <c r="D128" s="70" t="str">
        <f>IFERROR(INDEX(CATALOGO!$E$9:$E$168,MATCH($A128,CATALOGO!$A$9:$A$168,0)),"ID NON TROVATO")</f>
        <v>Gli adattamenti concordati hanno priorità, responsabile, data di attuazione e modalità di monitoraggio?</v>
      </c>
      <c r="E128" s="70" t="str">
        <f>IFERROR(INDEX(CATALOGO!$F$9:$F$168,MATCH($A128,CATALOGO!$A$9:$A$168,0)),"ID NON TROVATO")</f>
        <v>Accordi organizzativi minimizzati; piano azioni; registrazione del seguito.</v>
      </c>
      <c r="F128" s="64" t="s">
        <v>152</v>
      </c>
      <c r="G128" s="64"/>
      <c r="H128" s="65"/>
      <c r="I128" s="64"/>
      <c r="J128" s="64"/>
      <c r="K128" s="66" t="str">
        <f>IFERROR(IF(F128="Sì",INDEX(CATALOGO!$K$9:$K$168,MATCH($A128,CATALOGO!$A$9:$A$168,0)),IF(F128="Parziale",INDEX(CATALOGO!$L$9:$L$168,MATCH($A128,CATALOGO!$A$9:$A$168,0)),IF(F128="No",INDEX(CATALOGO!$M$9:$M$168,MATCH($A128,CATALOGO!$A$9:$A$168,0)),IF(F128="Non applicabile",INDEX(CATALOGO!$N$9:$N$168,MATCH($A128,CATALOGO!$A$9:$A$168,0)),INDEX(CATALOGO!$O$9:$O$168,MATCH($A128,CATALOGO!$A$9:$A$168,0)))))),"Verificare ID e catalogo")</f>
        <v>Eseguire la verifica senza dedurre condizioni personali. Esaminare: Accordi organizzativi minimizzati; piano azioni; registrazione del seguito. Poi registrare esito, evidenza, data e verificatore.</v>
      </c>
      <c r="L128" s="66" t="str">
        <f>IF(COUNTIF(CATALOGO!$A$9:$A$168,A128)&lt;&gt;1,"ID NON TROVATO",IF(COUNTIF($A$9:$A$168,A128)&lt;&gt;1,"ID DUPLICATO",IF(OR(F128="",F128="Da verificare"),"DA VERIFICARE",IF(COUNTIF(PARAMETRI!$A$7:$A$11,F128)&lt;&gt;1,"ESITO NON VALIDO",IF(LEN(TRIM(G128))=0,IF(F128="Non applicabile","MOTIVARE N.A.","INSERIRE EVIDENZA"),IF(NOT(ISNUMBER(H128)),"DATA MANCANTE / NON VALIDA",IF(OR(H128&lt;1,H128&gt;AZIENDA!$E$20),"DATA DA CORREGGERE",IF(LEN(TRIM(I128))=0,"VERIFICATORE MANCANTE","OK"))))))))</f>
        <v>DA VERIFICARE</v>
      </c>
      <c r="M128" s="67" t="str">
        <f>IF(N128&lt;&gt;"Completa","",IF(F128="Sì",PARAMETRI!$B$7,IF(F128="Parziale",PARAMETRI!$B$8,IF(F128="No",PARAMETRI!$B$9,""))))</f>
        <v/>
      </c>
      <c r="N128" s="66" t="str">
        <f t="shared" si="6"/>
        <v>Da completare</v>
      </c>
      <c r="O128" s="68" t="str">
        <f t="shared" si="7"/>
        <v>Verifica</v>
      </c>
    </row>
    <row r="129" spans="1:15" ht="103.95" customHeight="1">
      <c r="A129" s="61" t="s">
        <v>272</v>
      </c>
      <c r="B129" s="62" t="str">
        <f>IFERROR(INDEX(CATALOGO!$B$9:$B$168,MATCH($A129,CATALOGO!$A$9:$A$168,0)),"ID NON TROVATO")</f>
        <v>12 | Strumenti per i manager</v>
      </c>
      <c r="C129" s="63" t="str">
        <f>IFERROR(INDEX(CATALOGO!$C$9:$C$168,MATCH($A129,CATALOGO!$A$9:$A$168,0)),"ID NON TROVATO")</f>
        <v>B.2</v>
      </c>
      <c r="D129" s="62" t="str">
        <f>IFERROR(INDEX(CATALOGO!$E$9:$E$168,MATCH($A129,CATALOGO!$A$9:$A$168,0)),"ID NON TROVATO")</f>
        <v>Le soglie di assenza e gli indicatori di performance sono verificati per evitare penalizzazioni automatiche dei sintomi ciclici?</v>
      </c>
      <c r="E129" s="62" t="str">
        <f>IFERROR(INDEX(CATALOGO!$F$9:$F$168,MATCH($A129,CATALOGO!$A$9:$A$168,0)),"ID NON TROVATO")</f>
        <v>Regole di gestione; criteri automatici; revisione dei meccanismi di allerta.</v>
      </c>
      <c r="F129" s="64" t="s">
        <v>152</v>
      </c>
      <c r="G129" s="64"/>
      <c r="H129" s="65"/>
      <c r="I129" s="64"/>
      <c r="J129" s="64"/>
      <c r="K129" s="66" t="str">
        <f>IFERROR(IF(F129="Sì",INDEX(CATALOGO!$K$9:$K$168,MATCH($A129,CATALOGO!$A$9:$A$168,0)),IF(F129="Parziale",INDEX(CATALOGO!$L$9:$L$168,MATCH($A129,CATALOGO!$A$9:$A$168,0)),IF(F129="No",INDEX(CATALOGO!$M$9:$M$168,MATCH($A129,CATALOGO!$A$9:$A$168,0)),IF(F129="Non applicabile",INDEX(CATALOGO!$N$9:$N$168,MATCH($A129,CATALOGO!$A$9:$A$168,0)),INDEX(CATALOGO!$O$9:$O$168,MATCH($A129,CATALOGO!$A$9:$A$168,0)))))),"Verificare ID e catalogo")</f>
        <v>Eseguire la verifica senza dedurre condizioni personali. Esaminare: Regole di gestione; criteri automatici; revisione dei meccanismi di allerta. Poi registrare esito, evidenza, data e verificatore.</v>
      </c>
      <c r="L129" s="66" t="str">
        <f>IF(COUNTIF(CATALOGO!$A$9:$A$168,A129)&lt;&gt;1,"ID NON TROVATO",IF(COUNTIF($A$9:$A$168,A129)&lt;&gt;1,"ID DUPLICATO",IF(OR(F129="",F129="Da verificare"),"DA VERIFICARE",IF(COUNTIF(PARAMETRI!$A$7:$A$11,F129)&lt;&gt;1,"ESITO NON VALIDO",IF(LEN(TRIM(G129))=0,IF(F129="Non applicabile","MOTIVARE N.A.","INSERIRE EVIDENZA"),IF(NOT(ISNUMBER(H129)),"DATA MANCANTE / NON VALIDA",IF(OR(H129&lt;1,H129&gt;AZIENDA!$E$20),"DATA DA CORREGGERE",IF(LEN(TRIM(I129))=0,"VERIFICATORE MANCANTE","OK"))))))))</f>
        <v>DA VERIFICARE</v>
      </c>
      <c r="M129" s="67" t="str">
        <f>IF(N129&lt;&gt;"Completa","",IF(F129="Sì",PARAMETRI!$B$7,IF(F129="Parziale",PARAMETRI!$B$8,IF(F129="No",PARAMETRI!$B$9,""))))</f>
        <v/>
      </c>
      <c r="N129" s="66" t="str">
        <f t="shared" si="6"/>
        <v>Da completare</v>
      </c>
      <c r="O129" s="68" t="str">
        <f t="shared" si="7"/>
        <v>Verifica</v>
      </c>
    </row>
    <row r="130" spans="1:15" ht="103.95" customHeight="1">
      <c r="A130" s="69" t="s">
        <v>273</v>
      </c>
      <c r="B130" s="70" t="str">
        <f>IFERROR(INDEX(CATALOGO!$B$9:$B$168,MATCH($A130,CATALOGO!$A$9:$A$168,0)),"ID NON TROVATO")</f>
        <v>12 | Strumenti per i manager</v>
      </c>
      <c r="C130" s="71" t="str">
        <f>IFERROR(INDEX(CATALOGO!$C$9:$C$168,MATCH($A130,CATALOGO!$A$9:$A$168,0)),"ID NON TROVATO")</f>
        <v>B.3</v>
      </c>
      <c r="D130" s="70" t="str">
        <f>IFERROR(INDEX(CATALOGO!$E$9:$E$168,MATCH($A130,CATALOGO!$A$9:$A$168,0)),"ID NON TROVATO")</f>
        <v>La gestione del team permette di riconoscere richieste di aiuto senza pretendere confidenze personali?</v>
      </c>
      <c r="E130" s="70" t="str">
        <f>IFERROR(INDEX(CATALOGO!$F$9:$F$168,MATCH($A130,CATALOGO!$A$9:$A$168,0)),"ID NON TROVATO")</f>
        <v>Prassi dei responsabili; colloqui; piani di gestione già concordati.</v>
      </c>
      <c r="F130" s="64" t="s">
        <v>152</v>
      </c>
      <c r="G130" s="64"/>
      <c r="H130" s="65"/>
      <c r="I130" s="64"/>
      <c r="J130" s="64"/>
      <c r="K130" s="66" t="str">
        <f>IFERROR(IF(F130="Sì",INDEX(CATALOGO!$K$9:$K$168,MATCH($A130,CATALOGO!$A$9:$A$168,0)),IF(F130="Parziale",INDEX(CATALOGO!$L$9:$L$168,MATCH($A130,CATALOGO!$A$9:$A$168,0)),IF(F130="No",INDEX(CATALOGO!$M$9:$M$168,MATCH($A130,CATALOGO!$A$9:$A$168,0)),IF(F130="Non applicabile",INDEX(CATALOGO!$N$9:$N$168,MATCH($A130,CATALOGO!$A$9:$A$168,0)),INDEX(CATALOGO!$O$9:$O$168,MATCH($A130,CATALOGO!$A$9:$A$168,0)))))),"Verificare ID e catalogo")</f>
        <v>Eseguire la verifica senza dedurre condizioni personali. Esaminare: Prassi dei responsabili; colloqui; piani di gestione già concordati. Poi registrare esito, evidenza, data e verificatore.</v>
      </c>
      <c r="L130" s="66" t="str">
        <f>IF(COUNTIF(CATALOGO!$A$9:$A$168,A130)&lt;&gt;1,"ID NON TROVATO",IF(COUNTIF($A$9:$A$168,A130)&lt;&gt;1,"ID DUPLICATO",IF(OR(F130="",F130="Da verificare"),"DA VERIFICARE",IF(COUNTIF(PARAMETRI!$A$7:$A$11,F130)&lt;&gt;1,"ESITO NON VALIDO",IF(LEN(TRIM(G130))=0,IF(F130="Non applicabile","MOTIVARE N.A.","INSERIRE EVIDENZA"),IF(NOT(ISNUMBER(H130)),"DATA MANCANTE / NON VALIDA",IF(OR(H130&lt;1,H130&gt;AZIENDA!$E$20),"DATA DA CORREGGERE",IF(LEN(TRIM(I130))=0,"VERIFICATORE MANCANTE","OK"))))))))</f>
        <v>DA VERIFICARE</v>
      </c>
      <c r="M130" s="67" t="str">
        <f>IF(N130&lt;&gt;"Completa","",IF(F130="Sì",PARAMETRI!$B$7,IF(F130="Parziale",PARAMETRI!$B$8,IF(F130="No",PARAMETRI!$B$9,""))))</f>
        <v/>
      </c>
      <c r="N130" s="66" t="str">
        <f t="shared" si="6"/>
        <v>Da completare</v>
      </c>
      <c r="O130" s="68" t="str">
        <f t="shared" si="7"/>
        <v>Verifica</v>
      </c>
    </row>
    <row r="131" spans="1:15" ht="103.95" customHeight="1">
      <c r="A131" s="61" t="s">
        <v>274</v>
      </c>
      <c r="B131" s="62" t="str">
        <f>IFERROR(INDEX(CATALOGO!$B$9:$B$168,MATCH($A131,CATALOGO!$A$9:$A$168,0)),"ID NON TROVATO")</f>
        <v>13 | Valutazione dei rischi</v>
      </c>
      <c r="C131" s="63" t="str">
        <f>IFERROR(INDEX(CATALOGO!$C$9:$C$168,MATCH($A131,CATALOGO!$A$9:$A$168,0)),"ID NON TROVATO")</f>
        <v>B.4; 5.2.1</v>
      </c>
      <c r="D131" s="62" t="str">
        <f>IFERROR(INDEX(CATALOGO!$E$9:$E$168,MATCH($A131,CATALOGO!$A$9:$A$168,0)),"ID NON TROVATO")</f>
        <v>Le modifiche lavorative sono valutate da figure competenti nel contesto degli altri rischi della mansione?</v>
      </c>
      <c r="E131" s="62" t="str">
        <f>IFERROR(INDEX(CATALOGO!$F$9:$F$168,MATCH($A131,CATALOGO!$A$9:$A$168,0)),"ID NON TROVATO")</f>
        <v>Valutazioni tecniche; competenze; approvazioni e verifica dei controlli esistenti.</v>
      </c>
      <c r="F131" s="64" t="s">
        <v>152</v>
      </c>
      <c r="G131" s="64"/>
      <c r="H131" s="65"/>
      <c r="I131" s="64"/>
      <c r="J131" s="64"/>
      <c r="K131" s="66" t="str">
        <f>IFERROR(IF(F131="Sì",INDEX(CATALOGO!$K$9:$K$168,MATCH($A131,CATALOGO!$A$9:$A$168,0)),IF(F131="Parziale",INDEX(CATALOGO!$L$9:$L$168,MATCH($A131,CATALOGO!$A$9:$A$168,0)),IF(F131="No",INDEX(CATALOGO!$M$9:$M$168,MATCH($A131,CATALOGO!$A$9:$A$168,0)),IF(F131="Non applicabile",INDEX(CATALOGO!$N$9:$N$168,MATCH($A131,CATALOGO!$A$9:$A$168,0)),INDEX(CATALOGO!$O$9:$O$168,MATCH($A131,CATALOGO!$A$9:$A$168,0)))))),"Verificare ID e catalogo")</f>
        <v>Eseguire la verifica senza dedurre condizioni personali. Esaminare: Valutazioni tecniche; competenze; approvazioni e verifica dei controlli esistenti. Poi registrare esito, evidenza, data e verificatore.</v>
      </c>
      <c r="L131" s="66" t="str">
        <f>IF(COUNTIF(CATALOGO!$A$9:$A$168,A131)&lt;&gt;1,"ID NON TROVATO",IF(COUNTIF($A$9:$A$168,A131)&lt;&gt;1,"ID DUPLICATO",IF(OR(F131="",F131="Da verificare"),"DA VERIFICARE",IF(COUNTIF(PARAMETRI!$A$7:$A$11,F131)&lt;&gt;1,"ESITO NON VALIDO",IF(LEN(TRIM(G131))=0,IF(F131="Non applicabile","MOTIVARE N.A.","INSERIRE EVIDENZA"),IF(NOT(ISNUMBER(H131)),"DATA MANCANTE / NON VALIDA",IF(OR(H131&lt;1,H131&gt;AZIENDA!$E$20),"DATA DA CORREGGERE",IF(LEN(TRIM(I131))=0,"VERIFICATORE MANCANTE","OK"))))))))</f>
        <v>DA VERIFICARE</v>
      </c>
      <c r="M131" s="67" t="str">
        <f>IF(N131&lt;&gt;"Completa","",IF(F131="Sì",PARAMETRI!$B$7,IF(F131="Parziale",PARAMETRI!$B$8,IF(F131="No",PARAMETRI!$B$9,""))))</f>
        <v/>
      </c>
      <c r="N131" s="66" t="str">
        <f t="shared" si="6"/>
        <v>Da completare</v>
      </c>
      <c r="O131" s="68" t="str">
        <f t="shared" si="7"/>
        <v>Verifica</v>
      </c>
    </row>
    <row r="132" spans="1:15" ht="103.95" customHeight="1">
      <c r="A132" s="69" t="s">
        <v>275</v>
      </c>
      <c r="B132" s="70" t="str">
        <f>IFERROR(INDEX(CATALOGO!$B$9:$B$168,MATCH($A132,CATALOGO!$A$9:$A$168,0)),"ID NON TROVATO")</f>
        <v>13 | Valutazione dei rischi</v>
      </c>
      <c r="C132" s="71" t="str">
        <f>IFERROR(INDEX(CATALOGO!$C$9:$C$168,MATCH($A132,CATALOGO!$A$9:$A$168,0)),"ID NON TROVATO")</f>
        <v>B.4 - Demand</v>
      </c>
      <c r="D132" s="70" t="str">
        <f>IFERROR(INDEX(CATALOGO!$E$9:$E$168,MATCH($A132,CATALOGO!$A$9:$A$168,0)),"ID NON TROVATO")</f>
        <v>È possibile discutere carico di lavoro, tempi e adeguatezza dell'ambiente quando incidono sulla gestione delle esigenze?</v>
      </c>
      <c r="E132" s="70" t="str">
        <f>IFERROR(INDEX(CATALOGO!$F$9:$F$168,MATCH($A132,CATALOGO!$A$9:$A$168,0)),"ID NON TROVATO")</f>
        <v>Analisi dei carichi; confronto con i lavoratori; possibilità di modifica.</v>
      </c>
      <c r="F132" s="64" t="s">
        <v>152</v>
      </c>
      <c r="G132" s="64"/>
      <c r="H132" s="65"/>
      <c r="I132" s="64"/>
      <c r="J132" s="64"/>
      <c r="K132" s="66" t="str">
        <f>IFERROR(IF(F132="Sì",INDEX(CATALOGO!$K$9:$K$168,MATCH($A132,CATALOGO!$A$9:$A$168,0)),IF(F132="Parziale",INDEX(CATALOGO!$L$9:$L$168,MATCH($A132,CATALOGO!$A$9:$A$168,0)),IF(F132="No",INDEX(CATALOGO!$M$9:$M$168,MATCH($A132,CATALOGO!$A$9:$A$168,0)),IF(F132="Non applicabile",INDEX(CATALOGO!$N$9:$N$168,MATCH($A132,CATALOGO!$A$9:$A$168,0)),INDEX(CATALOGO!$O$9:$O$168,MATCH($A132,CATALOGO!$A$9:$A$168,0)))))),"Verificare ID e catalogo")</f>
        <v>Eseguire la verifica senza dedurre condizioni personali. Esaminare: Analisi dei carichi; confronto con i lavoratori; possibilità di modifica. Poi registrare esito, evidenza, data e verificatore.</v>
      </c>
      <c r="L132" s="66" t="str">
        <f>IF(COUNTIF(CATALOGO!$A$9:$A$168,A132)&lt;&gt;1,"ID NON TROVATO",IF(COUNTIF($A$9:$A$168,A132)&lt;&gt;1,"ID DUPLICATO",IF(OR(F132="",F132="Da verificare"),"DA VERIFICARE",IF(COUNTIF(PARAMETRI!$A$7:$A$11,F132)&lt;&gt;1,"ESITO NON VALIDO",IF(LEN(TRIM(G132))=0,IF(F132="Non applicabile","MOTIVARE N.A.","INSERIRE EVIDENZA"),IF(NOT(ISNUMBER(H132)),"DATA MANCANTE / NON VALIDA",IF(OR(H132&lt;1,H132&gt;AZIENDA!$E$20),"DATA DA CORREGGERE",IF(LEN(TRIM(I132))=0,"VERIFICATORE MANCANTE","OK"))))))))</f>
        <v>DA VERIFICARE</v>
      </c>
      <c r="M132" s="67" t="str">
        <f>IF(N132&lt;&gt;"Completa","",IF(F132="Sì",PARAMETRI!$B$7,IF(F132="Parziale",PARAMETRI!$B$8,IF(F132="No",PARAMETRI!$B$9,""))))</f>
        <v/>
      </c>
      <c r="N132" s="66" t="str">
        <f t="shared" si="6"/>
        <v>Da completare</v>
      </c>
      <c r="O132" s="68" t="str">
        <f t="shared" si="7"/>
        <v>Verifica</v>
      </c>
    </row>
    <row r="133" spans="1:15" ht="103.95" customHeight="1">
      <c r="A133" s="61" t="s">
        <v>276</v>
      </c>
      <c r="B133" s="62" t="str">
        <f>IFERROR(INDEX(CATALOGO!$B$9:$B$168,MATCH($A133,CATALOGO!$A$9:$A$168,0)),"ID NON TROVATO")</f>
        <v>13 | Valutazione dei rischi</v>
      </c>
      <c r="C133" s="63" t="str">
        <f>IFERROR(INDEX(CATALOGO!$C$9:$C$168,MATCH($A133,CATALOGO!$A$9:$A$168,0)),"ID NON TROVATO")</f>
        <v>B.4 - Control</v>
      </c>
      <c r="D133" s="62" t="str">
        <f>IFERROR(INDEX(CATALOGO!$E$9:$E$168,MATCH($A133,CATALOGO!$A$9:$A$168,0)),"ID NON TROVATO")</f>
        <v>La mansione offre autonomia praticabile su tempi, attrezzature e luogo di lavoro?</v>
      </c>
      <c r="E133" s="62" t="str">
        <f>IFERROR(INDEX(CATALOGO!$F$9:$F$168,MATCH($A133,CATALOGO!$A$9:$A$168,0)),"ID NON TROVATO")</f>
        <v>Analisi dei vincoli; margini decisionali; possibilità di pause e spostamenti.</v>
      </c>
      <c r="F133" s="64" t="s">
        <v>152</v>
      </c>
      <c r="G133" s="64"/>
      <c r="H133" s="65"/>
      <c r="I133" s="64"/>
      <c r="J133" s="64"/>
      <c r="K133" s="66" t="str">
        <f>IFERROR(IF(F133="Sì",INDEX(CATALOGO!$K$9:$K$168,MATCH($A133,CATALOGO!$A$9:$A$168,0)),IF(F133="Parziale",INDEX(CATALOGO!$L$9:$L$168,MATCH($A133,CATALOGO!$A$9:$A$168,0)),IF(F133="No",INDEX(CATALOGO!$M$9:$M$168,MATCH($A133,CATALOGO!$A$9:$A$168,0)),IF(F133="Non applicabile",INDEX(CATALOGO!$N$9:$N$168,MATCH($A133,CATALOGO!$A$9:$A$168,0)),INDEX(CATALOGO!$O$9:$O$168,MATCH($A133,CATALOGO!$A$9:$A$168,0)))))),"Verificare ID e catalogo")</f>
        <v>Eseguire la verifica senza dedurre condizioni personali. Esaminare: Analisi dei vincoli; margini decisionali; possibilità di pause e spostamenti. Poi registrare esito, evidenza, data e verificatore.</v>
      </c>
      <c r="L133" s="66" t="str">
        <f>IF(COUNTIF(CATALOGO!$A$9:$A$168,A133)&lt;&gt;1,"ID NON TROVATO",IF(COUNTIF($A$9:$A$168,A133)&lt;&gt;1,"ID DUPLICATO",IF(OR(F133="",F133="Da verificare"),"DA VERIFICARE",IF(COUNTIF(PARAMETRI!$A$7:$A$11,F133)&lt;&gt;1,"ESITO NON VALIDO",IF(LEN(TRIM(G133))=0,IF(F133="Non applicabile","MOTIVARE N.A.","INSERIRE EVIDENZA"),IF(NOT(ISNUMBER(H133)),"DATA MANCANTE / NON VALIDA",IF(OR(H133&lt;1,H133&gt;AZIENDA!$E$20),"DATA DA CORREGGERE",IF(LEN(TRIM(I133))=0,"VERIFICATORE MANCANTE","OK"))))))))</f>
        <v>DA VERIFICARE</v>
      </c>
      <c r="M133" s="67" t="str">
        <f>IF(N133&lt;&gt;"Completa","",IF(F133="Sì",PARAMETRI!$B$7,IF(F133="Parziale",PARAMETRI!$B$8,IF(F133="No",PARAMETRI!$B$9,""))))</f>
        <v/>
      </c>
      <c r="N133" s="66" t="str">
        <f t="shared" si="6"/>
        <v>Da completare</v>
      </c>
      <c r="O133" s="68" t="str">
        <f t="shared" si="7"/>
        <v>Verifica</v>
      </c>
    </row>
    <row r="134" spans="1:15" ht="103.95" customHeight="1">
      <c r="A134" s="69" t="s">
        <v>277</v>
      </c>
      <c r="B134" s="70" t="str">
        <f>IFERROR(INDEX(CATALOGO!$B$9:$B$168,MATCH($A134,CATALOGO!$A$9:$A$168,0)),"ID NON TROVATO")</f>
        <v>13 | Valutazione dei rischi</v>
      </c>
      <c r="C134" s="71" t="str">
        <f>IFERROR(INDEX(CATALOGO!$C$9:$C$168,MATCH($A134,CATALOGO!$A$9:$A$168,0)),"ID NON TROVATO")</f>
        <v>B.4 - Support</v>
      </c>
      <c r="D134" s="70" t="str">
        <f>IFERROR(INDEX(CATALOGO!$E$9:$E$168,MATCH($A134,CATALOGO!$A$9:$A$168,0)),"ID NON TROVATO")</f>
        <v>Sono disponibili risorse affidabili e sostegno organizzativo per affrontare anche i fattori psicosociali?</v>
      </c>
      <c r="E134" s="70" t="str">
        <f>IFERROR(INDEX(CATALOGO!$F$9:$F$168,MATCH($A134,CATALOGO!$A$9:$A$168,0)),"ID NON TROVATO")</f>
        <v>Risorse interne ed esterne; formazione; canali di segnalazione e supporto.</v>
      </c>
      <c r="F134" s="64" t="s">
        <v>152</v>
      </c>
      <c r="G134" s="64"/>
      <c r="H134" s="65"/>
      <c r="I134" s="64"/>
      <c r="J134" s="64"/>
      <c r="K134" s="66" t="str">
        <f>IFERROR(IF(F134="Sì",INDEX(CATALOGO!$K$9:$K$168,MATCH($A134,CATALOGO!$A$9:$A$168,0)),IF(F134="Parziale",INDEX(CATALOGO!$L$9:$L$168,MATCH($A134,CATALOGO!$A$9:$A$168,0)),IF(F134="No",INDEX(CATALOGO!$M$9:$M$168,MATCH($A134,CATALOGO!$A$9:$A$168,0)),IF(F134="Non applicabile",INDEX(CATALOGO!$N$9:$N$168,MATCH($A134,CATALOGO!$A$9:$A$168,0)),INDEX(CATALOGO!$O$9:$O$168,MATCH($A134,CATALOGO!$A$9:$A$168,0)))))),"Verificare ID e catalogo")</f>
        <v>Eseguire la verifica senza dedurre condizioni personali. Esaminare: Risorse interne ed esterne; formazione; canali di segnalazione e supporto. Poi registrare esito, evidenza, data e verificatore.</v>
      </c>
      <c r="L134" s="66" t="str">
        <f>IF(COUNTIF(CATALOGO!$A$9:$A$168,A134)&lt;&gt;1,"ID NON TROVATO",IF(COUNTIF($A$9:$A$168,A134)&lt;&gt;1,"ID DUPLICATO",IF(OR(F134="",F134="Da verificare"),"DA VERIFICARE",IF(COUNTIF(PARAMETRI!$A$7:$A$11,F134)&lt;&gt;1,"ESITO NON VALIDO",IF(LEN(TRIM(G134))=0,IF(F134="Non applicabile","MOTIVARE N.A.","INSERIRE EVIDENZA"),IF(NOT(ISNUMBER(H134)),"DATA MANCANTE / NON VALIDA",IF(OR(H134&lt;1,H134&gt;AZIENDA!$E$20),"DATA DA CORREGGERE",IF(LEN(TRIM(I134))=0,"VERIFICATORE MANCANTE","OK"))))))))</f>
        <v>DA VERIFICARE</v>
      </c>
      <c r="M134" s="67" t="str">
        <f>IF(N134&lt;&gt;"Completa","",IF(F134="Sì",PARAMETRI!$B$7,IF(F134="Parziale",PARAMETRI!$B$8,IF(F134="No",PARAMETRI!$B$9,""))))</f>
        <v/>
      </c>
      <c r="N134" s="66" t="str">
        <f t="shared" si="6"/>
        <v>Da completare</v>
      </c>
      <c r="O134" s="68" t="str">
        <f t="shared" si="7"/>
        <v>Verifica</v>
      </c>
    </row>
    <row r="135" spans="1:15" ht="103.95" customHeight="1">
      <c r="A135" s="61" t="s">
        <v>278</v>
      </c>
      <c r="B135" s="62" t="str">
        <f>IFERROR(INDEX(CATALOGO!$B$9:$B$168,MATCH($A135,CATALOGO!$A$9:$A$168,0)),"ID NON TROVATO")</f>
        <v>13 | Valutazione dei rischi</v>
      </c>
      <c r="C135" s="63" t="str">
        <f>IFERROR(INDEX(CATALOGO!$C$9:$C$168,MATCH($A135,CATALOGO!$A$9:$A$168,0)),"ID NON TROVATO")</f>
        <v>B.4 - Relationships</v>
      </c>
      <c r="D135" s="62" t="str">
        <f>IFERROR(INDEX(CATALOGO!$E$9:$E$168,MATCH($A135,CATALOGO!$A$9:$A$168,0)),"ID NON TROVATO")</f>
        <v>Sono valutate relazioni, tabù e dinamiche di potere che possono ostacolare la richiesta di aiuto?</v>
      </c>
      <c r="E135" s="62" t="str">
        <f>IFERROR(INDEX(CATALOGO!$F$9:$F$168,MATCH($A135,CATALOGO!$A$9:$A$168,0)),"ID NON TROVATO")</f>
        <v>Consultazione riservata; indagini di clima; gestione delle segnalazioni.</v>
      </c>
      <c r="F135" s="64" t="s">
        <v>152</v>
      </c>
      <c r="G135" s="64"/>
      <c r="H135" s="65"/>
      <c r="I135" s="64"/>
      <c r="J135" s="64"/>
      <c r="K135" s="66" t="str">
        <f>IFERROR(IF(F135="Sì",INDEX(CATALOGO!$K$9:$K$168,MATCH($A135,CATALOGO!$A$9:$A$168,0)),IF(F135="Parziale",INDEX(CATALOGO!$L$9:$L$168,MATCH($A135,CATALOGO!$A$9:$A$168,0)),IF(F135="No",INDEX(CATALOGO!$M$9:$M$168,MATCH($A135,CATALOGO!$A$9:$A$168,0)),IF(F135="Non applicabile",INDEX(CATALOGO!$N$9:$N$168,MATCH($A135,CATALOGO!$A$9:$A$168,0)),INDEX(CATALOGO!$O$9:$O$168,MATCH($A135,CATALOGO!$A$9:$A$168,0)))))),"Verificare ID e catalogo")</f>
        <v>Eseguire la verifica senza dedurre condizioni personali. Esaminare: Consultazione riservata; indagini di clima; gestione delle segnalazioni. Poi registrare esito, evidenza, data e verificatore.</v>
      </c>
      <c r="L135" s="66" t="str">
        <f>IF(COUNTIF(CATALOGO!$A$9:$A$168,A135)&lt;&gt;1,"ID NON TROVATO",IF(COUNTIF($A$9:$A$168,A135)&lt;&gt;1,"ID DUPLICATO",IF(OR(F135="",F135="Da verificare"),"DA VERIFICARE",IF(COUNTIF(PARAMETRI!$A$7:$A$11,F135)&lt;&gt;1,"ESITO NON VALIDO",IF(LEN(TRIM(G135))=0,IF(F135="Non applicabile","MOTIVARE N.A.","INSERIRE EVIDENZA"),IF(NOT(ISNUMBER(H135)),"DATA MANCANTE / NON VALIDA",IF(OR(H135&lt;1,H135&gt;AZIENDA!$E$20),"DATA DA CORREGGERE",IF(LEN(TRIM(I135))=0,"VERIFICATORE MANCANTE","OK"))))))))</f>
        <v>DA VERIFICARE</v>
      </c>
      <c r="M135" s="67" t="str">
        <f>IF(N135&lt;&gt;"Completa","",IF(F135="Sì",PARAMETRI!$B$7,IF(F135="Parziale",PARAMETRI!$B$8,IF(F135="No",PARAMETRI!$B$9,""))))</f>
        <v/>
      </c>
      <c r="N135" s="66" t="str">
        <f t="shared" si="6"/>
        <v>Da completare</v>
      </c>
      <c r="O135" s="68" t="str">
        <f t="shared" si="7"/>
        <v>Verifica</v>
      </c>
    </row>
    <row r="136" spans="1:15" ht="103.95" customHeight="1">
      <c r="A136" s="69" t="s">
        <v>279</v>
      </c>
      <c r="B136" s="70" t="str">
        <f>IFERROR(INDEX(CATALOGO!$B$9:$B$168,MATCH($A136,CATALOGO!$A$9:$A$168,0)),"ID NON TROVATO")</f>
        <v>13 | Valutazione dei rischi</v>
      </c>
      <c r="C136" s="71" t="str">
        <f>IFERROR(INDEX(CATALOGO!$C$9:$C$168,MATCH($A136,CATALOGO!$A$9:$A$168,0)),"ID NON TROVATO")</f>
        <v>B.4 - Role</v>
      </c>
      <c r="D136" s="70" t="str">
        <f>IFERROR(INDEX(CATALOGO!$E$9:$E$168,MATCH($A136,CATALOGO!$A$9:$A$168,0)),"ID NON TROVATO")</f>
        <v>Sono chiare le aspettative di ruolo e valutate le attività critiche nelle quali dolore o affaticamento possono interferire con la sicurezza?</v>
      </c>
      <c r="E136" s="70" t="str">
        <f>IFERROR(INDEX(CATALOGO!$F$9:$F$168,MATCH($A136,CATALOGO!$A$9:$A$168,0)),"ID NON TROVATO")</f>
        <v>Descrizioni delle mansioni; compiti critici; procedure di sostituzione.</v>
      </c>
      <c r="F136" s="64" t="s">
        <v>152</v>
      </c>
      <c r="G136" s="64"/>
      <c r="H136" s="65"/>
      <c r="I136" s="64"/>
      <c r="J136" s="64"/>
      <c r="K136" s="66" t="str">
        <f>IFERROR(IF(F136="Sì",INDEX(CATALOGO!$K$9:$K$168,MATCH($A136,CATALOGO!$A$9:$A$168,0)),IF(F136="Parziale",INDEX(CATALOGO!$L$9:$L$168,MATCH($A136,CATALOGO!$A$9:$A$168,0)),IF(F136="No",INDEX(CATALOGO!$M$9:$M$168,MATCH($A136,CATALOGO!$A$9:$A$168,0)),IF(F136="Non applicabile",INDEX(CATALOGO!$N$9:$N$168,MATCH($A136,CATALOGO!$A$9:$A$168,0)),INDEX(CATALOGO!$O$9:$O$168,MATCH($A136,CATALOGO!$A$9:$A$168,0)))))),"Verificare ID e catalogo")</f>
        <v>Eseguire la verifica senza dedurre condizioni personali. Esaminare: Descrizioni delle mansioni; compiti critici; procedure di sostituzione. Poi registrare esito, evidenza, data e verificatore.</v>
      </c>
      <c r="L136" s="66" t="str">
        <f>IF(COUNTIF(CATALOGO!$A$9:$A$168,A136)&lt;&gt;1,"ID NON TROVATO",IF(COUNTIF($A$9:$A$168,A136)&lt;&gt;1,"ID DUPLICATO",IF(OR(F136="",F136="Da verificare"),"DA VERIFICARE",IF(COUNTIF(PARAMETRI!$A$7:$A$11,F136)&lt;&gt;1,"ESITO NON VALIDO",IF(LEN(TRIM(G136))=0,IF(F136="Non applicabile","MOTIVARE N.A.","INSERIRE EVIDENZA"),IF(NOT(ISNUMBER(H136)),"DATA MANCANTE / NON VALIDA",IF(OR(H136&lt;1,H136&gt;AZIENDA!$E$20),"DATA DA CORREGGERE",IF(LEN(TRIM(I136))=0,"VERIFICATORE MANCANTE","OK"))))))))</f>
        <v>DA VERIFICARE</v>
      </c>
      <c r="M136" s="67" t="str">
        <f>IF(N136&lt;&gt;"Completa","",IF(F136="Sì",PARAMETRI!$B$7,IF(F136="Parziale",PARAMETRI!$B$8,IF(F136="No",PARAMETRI!$B$9,""))))</f>
        <v/>
      </c>
      <c r="N136" s="66" t="str">
        <f t="shared" si="6"/>
        <v>Da completare</v>
      </c>
      <c r="O136" s="68" t="str">
        <f t="shared" si="7"/>
        <v>Verifica</v>
      </c>
    </row>
    <row r="137" spans="1:15" ht="103.95" customHeight="1">
      <c r="A137" s="61" t="s">
        <v>280</v>
      </c>
      <c r="B137" s="62" t="str">
        <f>IFERROR(INDEX(CATALOGO!$B$9:$B$168,MATCH($A137,CATALOGO!$A$9:$A$168,0)),"ID NON TROVATO")</f>
        <v>13 | Valutazione dei rischi</v>
      </c>
      <c r="C137" s="63" t="str">
        <f>IFERROR(INDEX(CATALOGO!$C$9:$C$168,MATCH($A137,CATALOGO!$A$9:$A$168,0)),"ID NON TROVATO")</f>
        <v>B.4 - Change</v>
      </c>
      <c r="D137" s="62" t="str">
        <f>IFERROR(INDEX(CATALOGO!$E$9:$E$168,MATCH($A137,CATALOGO!$A$9:$A$168,0)),"ID NON TROVATO")</f>
        <v>I cambiamenti organizzativi e operativi comportano il riesame degli adattamenti e dei controlli dei rischi?</v>
      </c>
      <c r="E137" s="62" t="str">
        <f>IFERROR(INDEX(CATALOGO!$F$9:$F$168,MATCH($A137,CATALOGO!$A$9:$A$168,0)),"ID NON TROVATO")</f>
        <v>Gestione delle modifiche; valutazioni preventive; comunicazioni e riesami.</v>
      </c>
      <c r="F137" s="64" t="s">
        <v>152</v>
      </c>
      <c r="G137" s="64"/>
      <c r="H137" s="65"/>
      <c r="I137" s="64"/>
      <c r="J137" s="64"/>
      <c r="K137" s="66" t="str">
        <f>IFERROR(IF(F137="Sì",INDEX(CATALOGO!$K$9:$K$168,MATCH($A137,CATALOGO!$A$9:$A$168,0)),IF(F137="Parziale",INDEX(CATALOGO!$L$9:$L$168,MATCH($A137,CATALOGO!$A$9:$A$168,0)),IF(F137="No",INDEX(CATALOGO!$M$9:$M$168,MATCH($A137,CATALOGO!$A$9:$A$168,0)),IF(F137="Non applicabile",INDEX(CATALOGO!$N$9:$N$168,MATCH($A137,CATALOGO!$A$9:$A$168,0)),INDEX(CATALOGO!$O$9:$O$168,MATCH($A137,CATALOGO!$A$9:$A$168,0)))))),"Verificare ID e catalogo")</f>
        <v>Eseguire la verifica senza dedurre condizioni personali. Esaminare: Gestione delle modifiche; valutazioni preventive; comunicazioni e riesami. Poi registrare esito, evidenza, data e verificatore.</v>
      </c>
      <c r="L137" s="66" t="str">
        <f>IF(COUNTIF(CATALOGO!$A$9:$A$168,A137)&lt;&gt;1,"ID NON TROVATO",IF(COUNTIF($A$9:$A$168,A137)&lt;&gt;1,"ID DUPLICATO",IF(OR(F137="",F137="Da verificare"),"DA VERIFICARE",IF(COUNTIF(PARAMETRI!$A$7:$A$11,F137)&lt;&gt;1,"ESITO NON VALIDO",IF(LEN(TRIM(G137))=0,IF(F137="Non applicabile","MOTIVARE N.A.","INSERIRE EVIDENZA"),IF(NOT(ISNUMBER(H137)),"DATA MANCANTE / NON VALIDA",IF(OR(H137&lt;1,H137&gt;AZIENDA!$E$20),"DATA DA CORREGGERE",IF(LEN(TRIM(I137))=0,"VERIFICATORE MANCANTE","OK"))))))))</f>
        <v>DA VERIFICARE</v>
      </c>
      <c r="M137" s="67" t="str">
        <f>IF(N137&lt;&gt;"Completa","",IF(F137="Sì",PARAMETRI!$B$7,IF(F137="Parziale",PARAMETRI!$B$8,IF(F137="No",PARAMETRI!$B$9,""))))</f>
        <v/>
      </c>
      <c r="N137" s="66" t="str">
        <f t="shared" ref="N137:N168" si="8">IF(L137="OK","Completa","Da completare")</f>
        <v>Da completare</v>
      </c>
      <c r="O137" s="68" t="str">
        <f t="shared" ref="O137:O168" si="9">IF(OR(F137="No",F137="Parziale"),"Miglioramento",IF(L137&lt;&gt;"OK","Verifica",IF(F137="Non applicabile","Non applicabile","Mantenimento")))</f>
        <v>Verifica</v>
      </c>
    </row>
    <row r="138" spans="1:15" ht="103.95" customHeight="1">
      <c r="A138" s="69" t="s">
        <v>281</v>
      </c>
      <c r="B138" s="70" t="str">
        <f>IFERROR(INDEX(CATALOGO!$B$9:$B$168,MATCH($A138,CATALOGO!$A$9:$A$168,0)),"ID NON TROVATO")</f>
        <v>13 | Valutazione dei rischi</v>
      </c>
      <c r="C138" s="71" t="str">
        <f>IFERROR(INDEX(CATALOGO!$C$9:$C$168,MATCH($A138,CATALOGO!$A$9:$A$168,0)),"ID NON TROVATO")</f>
        <v>B.4</v>
      </c>
      <c r="D138" s="70" t="str">
        <f>IFERROR(INDEX(CATALOGO!$E$9:$E$168,MATCH($A138,CATALOGO!$A$9:$A$168,0)),"ID NON TROVATO")</f>
        <v>Sono considerati carichi, orari, molestie, bullismo, leadership e norme culturali che possono compromettere il benessere?</v>
      </c>
      <c r="E138" s="70" t="str">
        <f>IFERROR(INDEX(CATALOGO!$F$9:$F$168,MATCH($A138,CATALOGO!$A$9:$A$168,0)),"ID NON TROVATO")</f>
        <v>Analisi dei fattori sociali; consultazione; misure contro comportamenti ostili.</v>
      </c>
      <c r="F138" s="64" t="s">
        <v>152</v>
      </c>
      <c r="G138" s="64"/>
      <c r="H138" s="65"/>
      <c r="I138" s="64"/>
      <c r="J138" s="64"/>
      <c r="K138" s="66" t="str">
        <f>IFERROR(IF(F138="Sì",INDEX(CATALOGO!$K$9:$K$168,MATCH($A138,CATALOGO!$A$9:$A$168,0)),IF(F138="Parziale",INDEX(CATALOGO!$L$9:$L$168,MATCH($A138,CATALOGO!$A$9:$A$168,0)),IF(F138="No",INDEX(CATALOGO!$M$9:$M$168,MATCH($A138,CATALOGO!$A$9:$A$168,0)),IF(F138="Non applicabile",INDEX(CATALOGO!$N$9:$N$168,MATCH($A138,CATALOGO!$A$9:$A$168,0)),INDEX(CATALOGO!$O$9:$O$168,MATCH($A138,CATALOGO!$A$9:$A$168,0)))))),"Verificare ID e catalogo")</f>
        <v>Eseguire la verifica senza dedurre condizioni personali. Esaminare: Analisi dei fattori sociali; consultazione; misure contro comportamenti ostili. Poi registrare esito, evidenza, data e verificatore.</v>
      </c>
      <c r="L138" s="66" t="str">
        <f>IF(COUNTIF(CATALOGO!$A$9:$A$168,A138)&lt;&gt;1,"ID NON TROVATO",IF(COUNTIF($A$9:$A$168,A138)&lt;&gt;1,"ID DUPLICATO",IF(OR(F138="",F138="Da verificare"),"DA VERIFICARE",IF(COUNTIF(PARAMETRI!$A$7:$A$11,F138)&lt;&gt;1,"ESITO NON VALIDO",IF(LEN(TRIM(G138))=0,IF(F138="Non applicabile","MOTIVARE N.A.","INSERIRE EVIDENZA"),IF(NOT(ISNUMBER(H138)),"DATA MANCANTE / NON VALIDA",IF(OR(H138&lt;1,H138&gt;AZIENDA!$E$20),"DATA DA CORREGGERE",IF(LEN(TRIM(I138))=0,"VERIFICATORE MANCANTE","OK"))))))))</f>
        <v>DA VERIFICARE</v>
      </c>
      <c r="M138" s="67" t="str">
        <f>IF(N138&lt;&gt;"Completa","",IF(F138="Sì",PARAMETRI!$B$7,IF(F138="Parziale",PARAMETRI!$B$8,IF(F138="No",PARAMETRI!$B$9,""))))</f>
        <v/>
      </c>
      <c r="N138" s="66" t="str">
        <f t="shared" si="8"/>
        <v>Da completare</v>
      </c>
      <c r="O138" s="68" t="str">
        <f t="shared" si="9"/>
        <v>Verifica</v>
      </c>
    </row>
    <row r="139" spans="1:15" ht="103.95" customHeight="1">
      <c r="A139" s="61" t="s">
        <v>282</v>
      </c>
      <c r="B139" s="62" t="str">
        <f>IFERROR(INDEX(CATALOGO!$B$9:$B$168,MATCH($A139,CATALOGO!$A$9:$A$168,0)),"ID NON TROVATO")</f>
        <v>13 | Valutazione dei rischi</v>
      </c>
      <c r="C139" s="63" t="str">
        <f>IFERROR(INDEX(CATALOGO!$C$9:$C$168,MATCH($A139,CATALOGO!$A$9:$A$168,0)),"ID NON TROVATO")</f>
        <v>B.4</v>
      </c>
      <c r="D139" s="62" t="str">
        <f>IFERROR(INDEX(CATALOGO!$E$9:$E$168,MATCH($A139,CATALOGO!$A$9:$A$168,0)),"ID NON TROVATO")</f>
        <v>Infrastrutture e ambiente costruito sono riesaminati per le barriere che possono peggiorare le esperienze lavorative?</v>
      </c>
      <c r="E139" s="62" t="str">
        <f>IFERROR(INDEX(CATALOGO!$F$9:$F$168,MATCH($A139,CATALOGO!$A$9:$A$168,0)),"ID NON TROVATO")</f>
        <v>Sopralluogo; accessibilità; servizi; distanze; condizioni delle postazioni.</v>
      </c>
      <c r="F139" s="64" t="s">
        <v>152</v>
      </c>
      <c r="G139" s="64"/>
      <c r="H139" s="65"/>
      <c r="I139" s="64"/>
      <c r="J139" s="64"/>
      <c r="K139" s="66" t="str">
        <f>IFERROR(IF(F139="Sì",INDEX(CATALOGO!$K$9:$K$168,MATCH($A139,CATALOGO!$A$9:$A$168,0)),IF(F139="Parziale",INDEX(CATALOGO!$L$9:$L$168,MATCH($A139,CATALOGO!$A$9:$A$168,0)),IF(F139="No",INDEX(CATALOGO!$M$9:$M$168,MATCH($A139,CATALOGO!$A$9:$A$168,0)),IF(F139="Non applicabile",INDEX(CATALOGO!$N$9:$N$168,MATCH($A139,CATALOGO!$A$9:$A$168,0)),INDEX(CATALOGO!$O$9:$O$168,MATCH($A139,CATALOGO!$A$9:$A$168,0)))))),"Verificare ID e catalogo")</f>
        <v>Eseguire la verifica senza dedurre condizioni personali. Esaminare: Sopralluogo; accessibilità; servizi; distanze; condizioni delle postazioni. Poi registrare esito, evidenza, data e verificatore.</v>
      </c>
      <c r="L139" s="66" t="str">
        <f>IF(COUNTIF(CATALOGO!$A$9:$A$168,A139)&lt;&gt;1,"ID NON TROVATO",IF(COUNTIF($A$9:$A$168,A139)&lt;&gt;1,"ID DUPLICATO",IF(OR(F139="",F139="Da verificare"),"DA VERIFICARE",IF(COUNTIF(PARAMETRI!$A$7:$A$11,F139)&lt;&gt;1,"ESITO NON VALIDO",IF(LEN(TRIM(G139))=0,IF(F139="Non applicabile","MOTIVARE N.A.","INSERIRE EVIDENZA"),IF(NOT(ISNUMBER(H139)),"DATA MANCANTE / NON VALIDA",IF(OR(H139&lt;1,H139&gt;AZIENDA!$E$20),"DATA DA CORREGGERE",IF(LEN(TRIM(I139))=0,"VERIFICATORE MANCANTE","OK"))))))))</f>
        <v>DA VERIFICARE</v>
      </c>
      <c r="M139" s="67" t="str">
        <f>IF(N139&lt;&gt;"Completa","",IF(F139="Sì",PARAMETRI!$B$7,IF(F139="Parziale",PARAMETRI!$B$8,IF(F139="No",PARAMETRI!$B$9,""))))</f>
        <v/>
      </c>
      <c r="N139" s="66" t="str">
        <f t="shared" si="8"/>
        <v>Da completare</v>
      </c>
      <c r="O139" s="68" t="str">
        <f t="shared" si="9"/>
        <v>Verifica</v>
      </c>
    </row>
    <row r="140" spans="1:15" ht="103.95" customHeight="1">
      <c r="A140" s="69" t="s">
        <v>283</v>
      </c>
      <c r="B140" s="70" t="str">
        <f>IFERROR(INDEX(CATALOGO!$B$9:$B$168,MATCH($A140,CATALOGO!$A$9:$A$168,0)),"ID NON TROVATO")</f>
        <v>13 | Valutazione dei rischi</v>
      </c>
      <c r="C140" s="71" t="str">
        <f>IFERROR(INDEX(CATALOGO!$C$9:$C$168,MATCH($A140,CATALOGO!$A$9:$A$168,0)),"ID NON TROVATO")</f>
        <v>B.4</v>
      </c>
      <c r="D140" s="70" t="str">
        <f>IFERROR(INDEX(CATALOGO!$E$9:$E$168,MATCH($A140,CATALOGO!$A$9:$A$168,0)),"ID NON TROVATO")</f>
        <v>La valutazione considera pericoli prevedibili e lezioni da eventi pregressi pertinenti senza attribuzioni causali non dimostrate?</v>
      </c>
      <c r="E140" s="70" t="str">
        <f>IFERROR(INDEX(CATALOGO!$F$9:$F$168,MATCH($A140,CATALOGO!$A$9:$A$168,0)),"ID NON TROVATO")</f>
        <v>Riesame di eventi; analisi delle condizioni di lavoro; misure conseguenti.</v>
      </c>
      <c r="F140" s="64" t="s">
        <v>152</v>
      </c>
      <c r="G140" s="64"/>
      <c r="H140" s="65"/>
      <c r="I140" s="64"/>
      <c r="J140" s="64"/>
      <c r="K140" s="66" t="str">
        <f>IFERROR(IF(F140="Sì",INDEX(CATALOGO!$K$9:$K$168,MATCH($A140,CATALOGO!$A$9:$A$168,0)),IF(F140="Parziale",INDEX(CATALOGO!$L$9:$L$168,MATCH($A140,CATALOGO!$A$9:$A$168,0)),IF(F140="No",INDEX(CATALOGO!$M$9:$M$168,MATCH($A140,CATALOGO!$A$9:$A$168,0)),IF(F140="Non applicabile",INDEX(CATALOGO!$N$9:$N$168,MATCH($A140,CATALOGO!$A$9:$A$168,0)),INDEX(CATALOGO!$O$9:$O$168,MATCH($A140,CATALOGO!$A$9:$A$168,0)))))),"Verificare ID e catalogo")</f>
        <v>Eseguire la verifica senza dedurre condizioni personali. Esaminare: Riesame di eventi; analisi delle condizioni di lavoro; misure conseguenti. Poi registrare esito, evidenza, data e verificatore.</v>
      </c>
      <c r="L140" s="66" t="str">
        <f>IF(COUNTIF(CATALOGO!$A$9:$A$168,A140)&lt;&gt;1,"ID NON TROVATO",IF(COUNTIF($A$9:$A$168,A140)&lt;&gt;1,"ID DUPLICATO",IF(OR(F140="",F140="Da verificare"),"DA VERIFICARE",IF(COUNTIF(PARAMETRI!$A$7:$A$11,F140)&lt;&gt;1,"ESITO NON VALIDO",IF(LEN(TRIM(G140))=0,IF(F140="Non applicabile","MOTIVARE N.A.","INSERIRE EVIDENZA"),IF(NOT(ISNUMBER(H140)),"DATA MANCANTE / NON VALIDA",IF(OR(H140&lt;1,H140&gt;AZIENDA!$E$20),"DATA DA CORREGGERE",IF(LEN(TRIM(I140))=0,"VERIFICATORE MANCANTE","OK"))))))))</f>
        <v>DA VERIFICARE</v>
      </c>
      <c r="M140" s="67" t="str">
        <f>IF(N140&lt;&gt;"Completa","",IF(F140="Sì",PARAMETRI!$B$7,IF(F140="Parziale",PARAMETRI!$B$8,IF(F140="No",PARAMETRI!$B$9,""))))</f>
        <v/>
      </c>
      <c r="N140" s="66" t="str">
        <f t="shared" si="8"/>
        <v>Da completare</v>
      </c>
      <c r="O140" s="68" t="str">
        <f t="shared" si="9"/>
        <v>Verifica</v>
      </c>
    </row>
    <row r="141" spans="1:15" ht="103.95" customHeight="1">
      <c r="A141" s="61" t="s">
        <v>284</v>
      </c>
      <c r="B141" s="62" t="str">
        <f>IFERROR(INDEX(CATALOGO!$B$9:$B$168,MATCH($A141,CATALOGO!$A$9:$A$168,0)),"ID NON TROVATO")</f>
        <v>13 | Valutazione dei rischi</v>
      </c>
      <c r="C141" s="63" t="str">
        <f>IFERROR(INDEX(CATALOGO!$C$9:$C$168,MATCH($A141,CATALOGO!$A$9:$A$168,0)),"ID NON TROVATO")</f>
        <v>B.4</v>
      </c>
      <c r="D141" s="62" t="str">
        <f>IFERROR(INDEX(CATALOGO!$E$9:$E$168,MATCH($A141,CATALOGO!$A$9:$A$168,0)),"ID NON TROVATO")</f>
        <v>Sono previste soluzioni di sostituzione per esigenze improvvise durante attività urgenti o critiche?</v>
      </c>
      <c r="E141" s="62" t="str">
        <f>IFERROR(INDEX(CATALOGO!$F$9:$F$168,MATCH($A141,CATALOGO!$A$9:$A$168,0)),"ID NON TROVATO")</f>
        <v>Procedure di emergenza operativa; sostituzioni; pause di sollievo; prove organizzative.</v>
      </c>
      <c r="F141" s="64" t="s">
        <v>152</v>
      </c>
      <c r="G141" s="64"/>
      <c r="H141" s="65"/>
      <c r="I141" s="64"/>
      <c r="J141" s="64"/>
      <c r="K141" s="66" t="str">
        <f>IFERROR(IF(F141="Sì",INDEX(CATALOGO!$K$9:$K$168,MATCH($A141,CATALOGO!$A$9:$A$168,0)),IF(F141="Parziale",INDEX(CATALOGO!$L$9:$L$168,MATCH($A141,CATALOGO!$A$9:$A$168,0)),IF(F141="No",INDEX(CATALOGO!$M$9:$M$168,MATCH($A141,CATALOGO!$A$9:$A$168,0)),IF(F141="Non applicabile",INDEX(CATALOGO!$N$9:$N$168,MATCH($A141,CATALOGO!$A$9:$A$168,0)),INDEX(CATALOGO!$O$9:$O$168,MATCH($A141,CATALOGO!$A$9:$A$168,0)))))),"Verificare ID e catalogo")</f>
        <v>Eseguire la verifica senza dedurre condizioni personali. Esaminare: Procedure di emergenza operativa; sostituzioni; pause di sollievo; prove organizzative. Poi registrare esito, evidenza, data e verificatore.</v>
      </c>
      <c r="L141" s="66" t="str">
        <f>IF(COUNTIF(CATALOGO!$A$9:$A$168,A141)&lt;&gt;1,"ID NON TROVATO",IF(COUNTIF($A$9:$A$168,A141)&lt;&gt;1,"ID DUPLICATO",IF(OR(F141="",F141="Da verificare"),"DA VERIFICARE",IF(COUNTIF(PARAMETRI!$A$7:$A$11,F141)&lt;&gt;1,"ESITO NON VALIDO",IF(LEN(TRIM(G141))=0,IF(F141="Non applicabile","MOTIVARE N.A.","INSERIRE EVIDENZA"),IF(NOT(ISNUMBER(H141)),"DATA MANCANTE / NON VALIDA",IF(OR(H141&lt;1,H141&gt;AZIENDA!$E$20),"DATA DA CORREGGERE",IF(LEN(TRIM(I141))=0,"VERIFICATORE MANCANTE","OK"))))))))</f>
        <v>DA VERIFICARE</v>
      </c>
      <c r="M141" s="67" t="str">
        <f>IF(N141&lt;&gt;"Completa","",IF(F141="Sì",PARAMETRI!$B$7,IF(F141="Parziale",PARAMETRI!$B$8,IF(F141="No",PARAMETRI!$B$9,""))))</f>
        <v/>
      </c>
      <c r="N141" s="66" t="str">
        <f t="shared" si="8"/>
        <v>Da completare</v>
      </c>
      <c r="O141" s="68" t="str">
        <f t="shared" si="9"/>
        <v>Verifica</v>
      </c>
    </row>
    <row r="142" spans="1:15" ht="103.95" customHeight="1">
      <c r="A142" s="69" t="s">
        <v>285</v>
      </c>
      <c r="B142" s="70" t="str">
        <f>IFERROR(INDEX(CATALOGO!$B$9:$B$168,MATCH($A142,CATALOGO!$A$9:$A$168,0)),"ID NON TROVATO")</f>
        <v>13 | Valutazione dei rischi</v>
      </c>
      <c r="C142" s="71" t="str">
        <f>IFERROR(INDEX(CATALOGO!$C$9:$C$168,MATCH($A142,CATALOGO!$A$9:$A$168,0)),"ID NON TROVATO")</f>
        <v>B.4</v>
      </c>
      <c r="D142" s="70" t="str">
        <f>IFERROR(INDEX(CATALOGO!$E$9:$E$168,MATCH($A142,CATALOGO!$A$9:$A$168,0)),"ID NON TROVATO")</f>
        <v>Le esigenze pertinenti di appaltatori, visitatori e personale isolato o remoto sono considerate nel perimetro di responsabilità?</v>
      </c>
      <c r="E142" s="70" t="str">
        <f>IFERROR(INDEX(CATALOGO!$F$9:$F$168,MATCH($A142,CATALOGO!$A$9:$A$168,0)),"ID NON TROVATO")</f>
        <v>Accordi e informazioni ai terzi; accesso ai servizi; organizzazione del lavoro isolato.</v>
      </c>
      <c r="F142" s="64" t="s">
        <v>152</v>
      </c>
      <c r="G142" s="64"/>
      <c r="H142" s="65"/>
      <c r="I142" s="64"/>
      <c r="J142" s="64"/>
      <c r="K142" s="66" t="str">
        <f>IFERROR(IF(F142="Sì",INDEX(CATALOGO!$K$9:$K$168,MATCH($A142,CATALOGO!$A$9:$A$168,0)),IF(F142="Parziale",INDEX(CATALOGO!$L$9:$L$168,MATCH($A142,CATALOGO!$A$9:$A$168,0)),IF(F142="No",INDEX(CATALOGO!$M$9:$M$168,MATCH($A142,CATALOGO!$A$9:$A$168,0)),IF(F142="Non applicabile",INDEX(CATALOGO!$N$9:$N$168,MATCH($A142,CATALOGO!$A$9:$A$168,0)),INDEX(CATALOGO!$O$9:$O$168,MATCH($A142,CATALOGO!$A$9:$A$168,0)))))),"Verificare ID e catalogo")</f>
        <v>Eseguire la verifica senza dedurre condizioni personali. Esaminare: Accordi e informazioni ai terzi; accesso ai servizi; organizzazione del lavoro isolato. Poi registrare esito, evidenza, data e verificatore.</v>
      </c>
      <c r="L142" s="66" t="str">
        <f>IF(COUNTIF(CATALOGO!$A$9:$A$168,A142)&lt;&gt;1,"ID NON TROVATO",IF(COUNTIF($A$9:$A$168,A142)&lt;&gt;1,"ID DUPLICATO",IF(OR(F142="",F142="Da verificare"),"DA VERIFICARE",IF(COUNTIF(PARAMETRI!$A$7:$A$11,F142)&lt;&gt;1,"ESITO NON VALIDO",IF(LEN(TRIM(G142))=0,IF(F142="Non applicabile","MOTIVARE N.A.","INSERIRE EVIDENZA"),IF(NOT(ISNUMBER(H142)),"DATA MANCANTE / NON VALIDA",IF(OR(H142&lt;1,H142&gt;AZIENDA!$E$20),"DATA DA CORREGGERE",IF(LEN(TRIM(I142))=0,"VERIFICATORE MANCANTE","OK"))))))))</f>
        <v>DA VERIFICARE</v>
      </c>
      <c r="M142" s="67" t="str">
        <f>IF(N142&lt;&gt;"Completa","",IF(F142="Sì",PARAMETRI!$B$7,IF(F142="Parziale",PARAMETRI!$B$8,IF(F142="No",PARAMETRI!$B$9,""))))</f>
        <v/>
      </c>
      <c r="N142" s="66" t="str">
        <f t="shared" si="8"/>
        <v>Da completare</v>
      </c>
      <c r="O142" s="68" t="str">
        <f t="shared" si="9"/>
        <v>Verifica</v>
      </c>
    </row>
    <row r="143" spans="1:15" ht="103.95" customHeight="1">
      <c r="A143" s="61" t="s">
        <v>286</v>
      </c>
      <c r="B143" s="62" t="str">
        <f>IFERROR(INDEX(CATALOGO!$B$9:$B$168,MATCH($A143,CATALOGO!$A$9:$A$168,0)),"ID NON TROVATO")</f>
        <v>14 | Selezione e inserimento</v>
      </c>
      <c r="C143" s="63" t="str">
        <f>IFERROR(INDEX(CATALOGO!$C$9:$C$168,MATCH($A143,CATALOGO!$A$9:$A$168,0)),"ID NON TROVATO")</f>
        <v>D.2.1-D.2.2</v>
      </c>
      <c r="D143" s="62" t="str">
        <f>IFERROR(INDEX(CATALOGO!$E$9:$E$168,MATCH($A143,CATALOGO!$A$9:$A$168,0)),"ID NON TROVATO")</f>
        <v>La descrizione della mansione distingue obiettivi essenziali e modalità adattabili senza stereotipi sull'età?</v>
      </c>
      <c r="E143" s="62" t="str">
        <f>IFERROR(INDEX(CATALOGO!$F$9:$F$168,MATCH($A143,CATALOGO!$A$9:$A$168,0)),"ID NON TROVATO")</f>
        <v>Job description; analisi dei compiti; revisione delle barriere.</v>
      </c>
      <c r="F143" s="64" t="s">
        <v>152</v>
      </c>
      <c r="G143" s="64"/>
      <c r="H143" s="65"/>
      <c r="I143" s="64"/>
      <c r="J143" s="64"/>
      <c r="K143" s="66" t="str">
        <f>IFERROR(IF(F143="Sì",INDEX(CATALOGO!$K$9:$K$168,MATCH($A143,CATALOGO!$A$9:$A$168,0)),IF(F143="Parziale",INDEX(CATALOGO!$L$9:$L$168,MATCH($A143,CATALOGO!$A$9:$A$168,0)),IF(F143="No",INDEX(CATALOGO!$M$9:$M$168,MATCH($A143,CATALOGO!$A$9:$A$168,0)),IF(F143="Non applicabile",INDEX(CATALOGO!$N$9:$N$168,MATCH($A143,CATALOGO!$A$9:$A$168,0)),INDEX(CATALOGO!$O$9:$O$168,MATCH($A143,CATALOGO!$A$9:$A$168,0)))))),"Verificare ID e catalogo")</f>
        <v>Eseguire la verifica senza dedurre condizioni personali. Esaminare: Job description; analisi dei compiti; revisione delle barriere. Poi registrare esito, evidenza, data e verificatore.</v>
      </c>
      <c r="L143" s="66" t="str">
        <f>IF(COUNTIF(CATALOGO!$A$9:$A$168,A143)&lt;&gt;1,"ID NON TROVATO",IF(COUNTIF($A$9:$A$168,A143)&lt;&gt;1,"ID DUPLICATO",IF(OR(F143="",F143="Da verificare"),"DA VERIFICARE",IF(COUNTIF(PARAMETRI!$A$7:$A$11,F143)&lt;&gt;1,"ESITO NON VALIDO",IF(LEN(TRIM(G143))=0,IF(F143="Non applicabile","MOTIVARE N.A.","INSERIRE EVIDENZA"),IF(NOT(ISNUMBER(H143)),"DATA MANCANTE / NON VALIDA",IF(OR(H143&lt;1,H143&gt;AZIENDA!$E$20),"DATA DA CORREGGERE",IF(LEN(TRIM(I143))=0,"VERIFICATORE MANCANTE","OK"))))))))</f>
        <v>DA VERIFICARE</v>
      </c>
      <c r="M143" s="67" t="str">
        <f>IF(N143&lt;&gt;"Completa","",IF(F143="Sì",PARAMETRI!$B$7,IF(F143="Parziale",PARAMETRI!$B$8,IF(F143="No",PARAMETRI!$B$9,""))))</f>
        <v/>
      </c>
      <c r="N143" s="66" t="str">
        <f t="shared" si="8"/>
        <v>Da completare</v>
      </c>
      <c r="O143" s="68" t="str">
        <f t="shared" si="9"/>
        <v>Verifica</v>
      </c>
    </row>
    <row r="144" spans="1:15" ht="103.95" customHeight="1">
      <c r="A144" s="69" t="s">
        <v>287</v>
      </c>
      <c r="B144" s="70" t="str">
        <f>IFERROR(INDEX(CATALOGO!$B$9:$B$168,MATCH($A144,CATALOGO!$A$9:$A$168,0)),"ID NON TROVATO")</f>
        <v>14 | Selezione e inserimento</v>
      </c>
      <c r="C144" s="71" t="str">
        <f>IFERROR(INDEX(CATALOGO!$C$9:$C$168,MATCH($A144,CATALOGO!$A$9:$A$168,0)),"ID NON TROVATO")</f>
        <v>D.2.2</v>
      </c>
      <c r="D144" s="70" t="str">
        <f>IFERROR(INDEX(CATALOGO!$E$9:$E$168,MATCH($A144,CATALOGO!$A$9:$A$168,0)),"ID NON TROVATO")</f>
        <v>La progettazione delle mansioni usa il contributo di team, HR, sicurezza e altri interlocutori pertinenti?</v>
      </c>
      <c r="E144" s="70" t="str">
        <f>IFERROR(INDEX(CATALOGO!$F$9:$F$168,MATCH($A144,CATALOGO!$A$9:$A$168,0)),"ID NON TROVATO")</f>
        <v>Consultazione; confronto tra funzioni; riscontri dai colloqui di uscita.</v>
      </c>
      <c r="F144" s="64" t="s">
        <v>152</v>
      </c>
      <c r="G144" s="64"/>
      <c r="H144" s="65"/>
      <c r="I144" s="64"/>
      <c r="J144" s="64"/>
      <c r="K144" s="66" t="str">
        <f>IFERROR(IF(F144="Sì",INDEX(CATALOGO!$K$9:$K$168,MATCH($A144,CATALOGO!$A$9:$A$168,0)),IF(F144="Parziale",INDEX(CATALOGO!$L$9:$L$168,MATCH($A144,CATALOGO!$A$9:$A$168,0)),IF(F144="No",INDEX(CATALOGO!$M$9:$M$168,MATCH($A144,CATALOGO!$A$9:$A$168,0)),IF(F144="Non applicabile",INDEX(CATALOGO!$N$9:$N$168,MATCH($A144,CATALOGO!$A$9:$A$168,0)),INDEX(CATALOGO!$O$9:$O$168,MATCH($A144,CATALOGO!$A$9:$A$168,0)))))),"Verificare ID e catalogo")</f>
        <v>Eseguire la verifica senza dedurre condizioni personali. Esaminare: Consultazione; confronto tra funzioni; riscontri dai colloqui di uscita. Poi registrare esito, evidenza, data e verificatore.</v>
      </c>
      <c r="L144" s="66" t="str">
        <f>IF(COUNTIF(CATALOGO!$A$9:$A$168,A144)&lt;&gt;1,"ID NON TROVATO",IF(COUNTIF($A$9:$A$168,A144)&lt;&gt;1,"ID DUPLICATO",IF(OR(F144="",F144="Da verificare"),"DA VERIFICARE",IF(COUNTIF(PARAMETRI!$A$7:$A$11,F144)&lt;&gt;1,"ESITO NON VALIDO",IF(LEN(TRIM(G144))=0,IF(F144="Non applicabile","MOTIVARE N.A.","INSERIRE EVIDENZA"),IF(NOT(ISNUMBER(H144)),"DATA MANCANTE / NON VALIDA",IF(OR(H144&lt;1,H144&gt;AZIENDA!$E$20),"DATA DA CORREGGERE",IF(LEN(TRIM(I144))=0,"VERIFICATORE MANCANTE","OK"))))))))</f>
        <v>DA VERIFICARE</v>
      </c>
      <c r="M144" s="67" t="str">
        <f>IF(N144&lt;&gt;"Completa","",IF(F144="Sì",PARAMETRI!$B$7,IF(F144="Parziale",PARAMETRI!$B$8,IF(F144="No",PARAMETRI!$B$9,""))))</f>
        <v/>
      </c>
      <c r="N144" s="66" t="str">
        <f t="shared" si="8"/>
        <v>Da completare</v>
      </c>
      <c r="O144" s="68" t="str">
        <f t="shared" si="9"/>
        <v>Verifica</v>
      </c>
    </row>
    <row r="145" spans="1:15" ht="103.95" customHeight="1">
      <c r="A145" s="61" t="s">
        <v>288</v>
      </c>
      <c r="B145" s="62" t="str">
        <f>IFERROR(INDEX(CATALOGO!$B$9:$B$168,MATCH($A145,CATALOGO!$A$9:$A$168,0)),"ID NON TROVATO")</f>
        <v>14 | Selezione e inserimento</v>
      </c>
      <c r="C145" s="63" t="str">
        <f>IFERROR(INDEX(CATALOGO!$C$9:$C$168,MATCH($A145,CATALOGO!$A$9:$A$168,0)),"ID NON TROVATO")</f>
        <v>D.2.3</v>
      </c>
      <c r="D145" s="62" t="str">
        <f>IFERROR(INDEX(CATALOGO!$E$9:$E$168,MATCH($A145,CATALOGO!$A$9:$A$168,0)),"ID NON TROVATO")</f>
        <v>Gli adattamenti della mansione sono coordinati con valutazione dei rischi, regole sulle assenze e disposizioni applicabili?</v>
      </c>
      <c r="E145" s="62" t="str">
        <f>IFERROR(INDEX(CATALOGO!$F$9:$F$168,MATCH($A145,CATALOGO!$A$9:$A$168,0)),"ID NON TROVATO")</f>
        <v>Riesame congiunto; aggiornamento dei documenti; verifica delle compatibilità.</v>
      </c>
      <c r="F145" s="64" t="s">
        <v>152</v>
      </c>
      <c r="G145" s="64"/>
      <c r="H145" s="65"/>
      <c r="I145" s="64"/>
      <c r="J145" s="64"/>
      <c r="K145" s="66" t="str">
        <f>IFERROR(IF(F145="Sì",INDEX(CATALOGO!$K$9:$K$168,MATCH($A145,CATALOGO!$A$9:$A$168,0)),IF(F145="Parziale",INDEX(CATALOGO!$L$9:$L$168,MATCH($A145,CATALOGO!$A$9:$A$168,0)),IF(F145="No",INDEX(CATALOGO!$M$9:$M$168,MATCH($A145,CATALOGO!$A$9:$A$168,0)),IF(F145="Non applicabile",INDEX(CATALOGO!$N$9:$N$168,MATCH($A145,CATALOGO!$A$9:$A$168,0)),INDEX(CATALOGO!$O$9:$O$168,MATCH($A145,CATALOGO!$A$9:$A$168,0)))))),"Verificare ID e catalogo")</f>
        <v>Eseguire la verifica senza dedurre condizioni personali. Esaminare: Riesame congiunto; aggiornamento dei documenti; verifica delle compatibilità. Poi registrare esito, evidenza, data e verificatore.</v>
      </c>
      <c r="L145" s="66" t="str">
        <f>IF(COUNTIF(CATALOGO!$A$9:$A$168,A145)&lt;&gt;1,"ID NON TROVATO",IF(COUNTIF($A$9:$A$168,A145)&lt;&gt;1,"ID DUPLICATO",IF(OR(F145="",F145="Da verificare"),"DA VERIFICARE",IF(COUNTIF(PARAMETRI!$A$7:$A$11,F145)&lt;&gt;1,"ESITO NON VALIDO",IF(LEN(TRIM(G145))=0,IF(F145="Non applicabile","MOTIVARE N.A.","INSERIRE EVIDENZA"),IF(NOT(ISNUMBER(H145)),"DATA MANCANTE / NON VALIDA",IF(OR(H145&lt;1,H145&gt;AZIENDA!$E$20),"DATA DA CORREGGERE",IF(LEN(TRIM(I145))=0,"VERIFICATORE MANCANTE","OK"))))))))</f>
        <v>DA VERIFICARE</v>
      </c>
      <c r="M145" s="67" t="str">
        <f>IF(N145&lt;&gt;"Completa","",IF(F145="Sì",PARAMETRI!$B$7,IF(F145="Parziale",PARAMETRI!$B$8,IF(F145="No",PARAMETRI!$B$9,""))))</f>
        <v/>
      </c>
      <c r="N145" s="66" t="str">
        <f t="shared" si="8"/>
        <v>Da completare</v>
      </c>
      <c r="O145" s="68" t="str">
        <f t="shared" si="9"/>
        <v>Verifica</v>
      </c>
    </row>
    <row r="146" spans="1:15" ht="103.95" customHeight="1">
      <c r="A146" s="69" t="s">
        <v>289</v>
      </c>
      <c r="B146" s="70" t="str">
        <f>IFERROR(INDEX(CATALOGO!$B$9:$B$168,MATCH($A146,CATALOGO!$A$9:$A$168,0)),"ID NON TROVATO")</f>
        <v>14 | Selezione e inserimento</v>
      </c>
      <c r="C146" s="71" t="str">
        <f>IFERROR(INDEX(CATALOGO!$C$9:$C$168,MATCH($A146,CATALOGO!$A$9:$A$168,0)),"ID NON TROVATO")</f>
        <v>D.2.4</v>
      </c>
      <c r="D146" s="70" t="str">
        <f>IFERROR(INDEX(CATALOGO!$E$9:$E$168,MATCH($A146,CATALOGO!$A$9:$A$168,0)),"ID NON TROVATO")</f>
        <v>Le descrizioni del ruolo usano un linguaggio inclusivo e segnalano adattamenti o risorse disponibili quando pertinenti?</v>
      </c>
      <c r="E146" s="70" t="str">
        <f>IFERROR(INDEX(CATALOGO!$F$9:$F$168,MATCH($A146,CATALOGO!$A$9:$A$168,0)),"ID NON TROVATO")</f>
        <v>Annunci; descrizioni di ruolo; revisione del lessico.</v>
      </c>
      <c r="F146" s="64" t="s">
        <v>152</v>
      </c>
      <c r="G146" s="64"/>
      <c r="H146" s="65"/>
      <c r="I146" s="64"/>
      <c r="J146" s="64"/>
      <c r="K146" s="66" t="str">
        <f>IFERROR(IF(F146="Sì",INDEX(CATALOGO!$K$9:$K$168,MATCH($A146,CATALOGO!$A$9:$A$168,0)),IF(F146="Parziale",INDEX(CATALOGO!$L$9:$L$168,MATCH($A146,CATALOGO!$A$9:$A$168,0)),IF(F146="No",INDEX(CATALOGO!$M$9:$M$168,MATCH($A146,CATALOGO!$A$9:$A$168,0)),IF(F146="Non applicabile",INDEX(CATALOGO!$N$9:$N$168,MATCH($A146,CATALOGO!$A$9:$A$168,0)),INDEX(CATALOGO!$O$9:$O$168,MATCH($A146,CATALOGO!$A$9:$A$168,0)))))),"Verificare ID e catalogo")</f>
        <v>Eseguire la verifica senza dedurre condizioni personali. Esaminare: Annunci; descrizioni di ruolo; revisione del lessico. Poi registrare esito, evidenza, data e verificatore.</v>
      </c>
      <c r="L146" s="66" t="str">
        <f>IF(COUNTIF(CATALOGO!$A$9:$A$168,A146)&lt;&gt;1,"ID NON TROVATO",IF(COUNTIF($A$9:$A$168,A146)&lt;&gt;1,"ID DUPLICATO",IF(OR(F146="",F146="Da verificare"),"DA VERIFICARE",IF(COUNTIF(PARAMETRI!$A$7:$A$11,F146)&lt;&gt;1,"ESITO NON VALIDO",IF(LEN(TRIM(G146))=0,IF(F146="Non applicabile","MOTIVARE N.A.","INSERIRE EVIDENZA"),IF(NOT(ISNUMBER(H146)),"DATA MANCANTE / NON VALIDA",IF(OR(H146&lt;1,H146&gt;AZIENDA!$E$20),"DATA DA CORREGGERE",IF(LEN(TRIM(I146))=0,"VERIFICATORE MANCANTE","OK"))))))))</f>
        <v>DA VERIFICARE</v>
      </c>
      <c r="M146" s="67" t="str">
        <f>IF(N146&lt;&gt;"Completa","",IF(F146="Sì",PARAMETRI!$B$7,IF(F146="Parziale",PARAMETRI!$B$8,IF(F146="No",PARAMETRI!$B$9,""))))</f>
        <v/>
      </c>
      <c r="N146" s="66" t="str">
        <f t="shared" si="8"/>
        <v>Da completare</v>
      </c>
      <c r="O146" s="68" t="str">
        <f t="shared" si="9"/>
        <v>Verifica</v>
      </c>
    </row>
    <row r="147" spans="1:15" ht="103.95" customHeight="1">
      <c r="A147" s="61" t="s">
        <v>290</v>
      </c>
      <c r="B147" s="62" t="str">
        <f>IFERROR(INDEX(CATALOGO!$B$9:$B$168,MATCH($A147,CATALOGO!$A$9:$A$168,0)),"ID NON TROVATO")</f>
        <v>14 | Selezione e inserimento</v>
      </c>
      <c r="C147" s="63" t="str">
        <f>IFERROR(INDEX(CATALOGO!$C$9:$C$168,MATCH($A147,CATALOGO!$A$9:$A$168,0)),"ID NON TROVATO")</f>
        <v>D.3</v>
      </c>
      <c r="D147" s="62" t="str">
        <f>IFERROR(INDEX(CATALOGO!$E$9:$E$168,MATCH($A147,CATALOGO!$A$9:$A$168,0)),"ID NON TROVATO")</f>
        <v>Gli annunci sono trasparenti su attività e competenze e rinviano alle politiche inclusive pertinenti?</v>
      </c>
      <c r="E147" s="62" t="str">
        <f>IFERROR(INDEX(CATALOGO!$F$9:$F$168,MATCH($A147,CATALOGO!$A$9:$A$168,0)),"ID NON TROVATO")</f>
        <v>Annunci; informazioni ai candidati; riscontri delle campagne precedenti.</v>
      </c>
      <c r="F147" s="64" t="s">
        <v>152</v>
      </c>
      <c r="G147" s="64"/>
      <c r="H147" s="65"/>
      <c r="I147" s="64"/>
      <c r="J147" s="64"/>
      <c r="K147" s="66" t="str">
        <f>IFERROR(IF(F147="Sì",INDEX(CATALOGO!$K$9:$K$168,MATCH($A147,CATALOGO!$A$9:$A$168,0)),IF(F147="Parziale",INDEX(CATALOGO!$L$9:$L$168,MATCH($A147,CATALOGO!$A$9:$A$168,0)),IF(F147="No",INDEX(CATALOGO!$M$9:$M$168,MATCH($A147,CATALOGO!$A$9:$A$168,0)),IF(F147="Non applicabile",INDEX(CATALOGO!$N$9:$N$168,MATCH($A147,CATALOGO!$A$9:$A$168,0)),INDEX(CATALOGO!$O$9:$O$168,MATCH($A147,CATALOGO!$A$9:$A$168,0)))))),"Verificare ID e catalogo")</f>
        <v>Eseguire la verifica senza dedurre condizioni personali. Esaminare: Annunci; informazioni ai candidati; riscontri delle campagne precedenti. Poi registrare esito, evidenza, data e verificatore.</v>
      </c>
      <c r="L147" s="66" t="str">
        <f>IF(COUNTIF(CATALOGO!$A$9:$A$168,A147)&lt;&gt;1,"ID NON TROVATO",IF(COUNTIF($A$9:$A$168,A147)&lt;&gt;1,"ID DUPLICATO",IF(OR(F147="",F147="Da verificare"),"DA VERIFICARE",IF(COUNTIF(PARAMETRI!$A$7:$A$11,F147)&lt;&gt;1,"ESITO NON VALIDO",IF(LEN(TRIM(G147))=0,IF(F147="Non applicabile","MOTIVARE N.A.","INSERIRE EVIDENZA"),IF(NOT(ISNUMBER(H147)),"DATA MANCANTE / NON VALIDA",IF(OR(H147&lt;1,H147&gt;AZIENDA!$E$20),"DATA DA CORREGGERE",IF(LEN(TRIM(I147))=0,"VERIFICATORE MANCANTE","OK"))))))))</f>
        <v>DA VERIFICARE</v>
      </c>
      <c r="M147" s="67" t="str">
        <f>IF(N147&lt;&gt;"Completa","",IF(F147="Sì",PARAMETRI!$B$7,IF(F147="Parziale",PARAMETRI!$B$8,IF(F147="No",PARAMETRI!$B$9,""))))</f>
        <v/>
      </c>
      <c r="N147" s="66" t="str">
        <f t="shared" si="8"/>
        <v>Da completare</v>
      </c>
      <c r="O147" s="68" t="str">
        <f t="shared" si="9"/>
        <v>Verifica</v>
      </c>
    </row>
    <row r="148" spans="1:15" ht="103.95" customHeight="1">
      <c r="A148" s="69" t="s">
        <v>291</v>
      </c>
      <c r="B148" s="70" t="str">
        <f>IFERROR(INDEX(CATALOGO!$B$9:$B$168,MATCH($A148,CATALOGO!$A$9:$A$168,0)),"ID NON TROVATO")</f>
        <v>14 | Selezione e inserimento</v>
      </c>
      <c r="C148" s="71" t="str">
        <f>IFERROR(INDEX(CATALOGO!$C$9:$C$168,MATCH($A148,CATALOGO!$A$9:$A$168,0)),"ID NON TROVATO")</f>
        <v>D.4</v>
      </c>
      <c r="D148" s="70" t="str">
        <f>IFERROR(INDEX(CATALOGO!$E$9:$E$168,MATCH($A148,CATALOGO!$A$9:$A$168,0)),"ID NON TROVATO")</f>
        <v>Le prove di selezione sono accessibili, proporzionate e valutate per barriere dovute a durata, ambiente o istruzioni?</v>
      </c>
      <c r="E148" s="70" t="str">
        <f>IFERROR(INDEX(CATALOGO!$F$9:$F$168,MATCH($A148,CATALOGO!$A$9:$A$168,0)),"ID NON TROVATO")</f>
        <v>Prove; tempi; pause; istruzioni; revisione dei criteri.</v>
      </c>
      <c r="F148" s="64" t="s">
        <v>152</v>
      </c>
      <c r="G148" s="64"/>
      <c r="H148" s="65"/>
      <c r="I148" s="64"/>
      <c r="J148" s="64"/>
      <c r="K148" s="66" t="str">
        <f>IFERROR(IF(F148="Sì",INDEX(CATALOGO!$K$9:$K$168,MATCH($A148,CATALOGO!$A$9:$A$168,0)),IF(F148="Parziale",INDEX(CATALOGO!$L$9:$L$168,MATCH($A148,CATALOGO!$A$9:$A$168,0)),IF(F148="No",INDEX(CATALOGO!$M$9:$M$168,MATCH($A148,CATALOGO!$A$9:$A$168,0)),IF(F148="Non applicabile",INDEX(CATALOGO!$N$9:$N$168,MATCH($A148,CATALOGO!$A$9:$A$168,0)),INDEX(CATALOGO!$O$9:$O$168,MATCH($A148,CATALOGO!$A$9:$A$168,0)))))),"Verificare ID e catalogo")</f>
        <v>Eseguire la verifica senza dedurre condizioni personali. Esaminare: Prove; tempi; pause; istruzioni; revisione dei criteri. Poi registrare esito, evidenza, data e verificatore.</v>
      </c>
      <c r="L148" s="66" t="str">
        <f>IF(COUNTIF(CATALOGO!$A$9:$A$168,A148)&lt;&gt;1,"ID NON TROVATO",IF(COUNTIF($A$9:$A$168,A148)&lt;&gt;1,"ID DUPLICATO",IF(OR(F148="",F148="Da verificare"),"DA VERIFICARE",IF(COUNTIF(PARAMETRI!$A$7:$A$11,F148)&lt;&gt;1,"ESITO NON VALIDO",IF(LEN(TRIM(G148))=0,IF(F148="Non applicabile","MOTIVARE N.A.","INSERIRE EVIDENZA"),IF(NOT(ISNUMBER(H148)),"DATA MANCANTE / NON VALIDA",IF(OR(H148&lt;1,H148&gt;AZIENDA!$E$20),"DATA DA CORREGGERE",IF(LEN(TRIM(I148))=0,"VERIFICATORE MANCANTE","OK"))))))))</f>
        <v>DA VERIFICARE</v>
      </c>
      <c r="M148" s="67" t="str">
        <f>IF(N148&lt;&gt;"Completa","",IF(F148="Sì",PARAMETRI!$B$7,IF(F148="Parziale",PARAMETRI!$B$8,IF(F148="No",PARAMETRI!$B$9,""))))</f>
        <v/>
      </c>
      <c r="N148" s="66" t="str">
        <f t="shared" si="8"/>
        <v>Da completare</v>
      </c>
      <c r="O148" s="68" t="str">
        <f t="shared" si="9"/>
        <v>Verifica</v>
      </c>
    </row>
    <row r="149" spans="1:15" ht="103.95" customHeight="1">
      <c r="A149" s="61" t="s">
        <v>292</v>
      </c>
      <c r="B149" s="62" t="str">
        <f>IFERROR(INDEX(CATALOGO!$B$9:$B$168,MATCH($A149,CATALOGO!$A$9:$A$168,0)),"ID NON TROVATO")</f>
        <v>14 | Selezione e inserimento</v>
      </c>
      <c r="C149" s="63" t="str">
        <f>IFERROR(INDEX(CATALOGO!$C$9:$C$168,MATCH($A149,CATALOGO!$A$9:$A$168,0)),"ID NON TROVATO")</f>
        <v>D.5</v>
      </c>
      <c r="D149" s="62" t="str">
        <f>IFERROR(INDEX(CATALOGO!$E$9:$E$168,MATCH($A149,CATALOGO!$A$9:$A$168,0)),"ID NON TROVATO")</f>
        <v>Prima del colloquio sono comunicate condizioni ambientali, servizi e possibilità di chiedere adattamenti?</v>
      </c>
      <c r="E149" s="62" t="str">
        <f>IFERROR(INDEX(CATALOGO!$F$9:$F$168,MATCH($A149,CATALOGO!$A$9:$A$168,0)),"ID NON TROVATO")</f>
        <v>Inviti; informazioni logistiche; percorso per richieste riservate.</v>
      </c>
      <c r="F149" s="64" t="s">
        <v>152</v>
      </c>
      <c r="G149" s="64"/>
      <c r="H149" s="65"/>
      <c r="I149" s="64"/>
      <c r="J149" s="64"/>
      <c r="K149" s="66" t="str">
        <f>IFERROR(IF(F149="Sì",INDEX(CATALOGO!$K$9:$K$168,MATCH($A149,CATALOGO!$A$9:$A$168,0)),IF(F149="Parziale",INDEX(CATALOGO!$L$9:$L$168,MATCH($A149,CATALOGO!$A$9:$A$168,0)),IF(F149="No",INDEX(CATALOGO!$M$9:$M$168,MATCH($A149,CATALOGO!$A$9:$A$168,0)),IF(F149="Non applicabile",INDEX(CATALOGO!$N$9:$N$168,MATCH($A149,CATALOGO!$A$9:$A$168,0)),INDEX(CATALOGO!$O$9:$O$168,MATCH($A149,CATALOGO!$A$9:$A$168,0)))))),"Verificare ID e catalogo")</f>
        <v>Eseguire la verifica senza dedurre condizioni personali. Esaminare: Inviti; informazioni logistiche; percorso per richieste riservate. Poi registrare esito, evidenza, data e verificatore.</v>
      </c>
      <c r="L149" s="66" t="str">
        <f>IF(COUNTIF(CATALOGO!$A$9:$A$168,A149)&lt;&gt;1,"ID NON TROVATO",IF(COUNTIF($A$9:$A$168,A149)&lt;&gt;1,"ID DUPLICATO",IF(OR(F149="",F149="Da verificare"),"DA VERIFICARE",IF(COUNTIF(PARAMETRI!$A$7:$A$11,F149)&lt;&gt;1,"ESITO NON VALIDO",IF(LEN(TRIM(G149))=0,IF(F149="Non applicabile","MOTIVARE N.A.","INSERIRE EVIDENZA"),IF(NOT(ISNUMBER(H149)),"DATA MANCANTE / NON VALIDA",IF(OR(H149&lt;1,H149&gt;AZIENDA!$E$20),"DATA DA CORREGGERE",IF(LEN(TRIM(I149))=0,"VERIFICATORE MANCANTE","OK"))))))))</f>
        <v>DA VERIFICARE</v>
      </c>
      <c r="M149" s="67" t="str">
        <f>IF(N149&lt;&gt;"Completa","",IF(F149="Sì",PARAMETRI!$B$7,IF(F149="Parziale",PARAMETRI!$B$8,IF(F149="No",PARAMETRI!$B$9,""))))</f>
        <v/>
      </c>
      <c r="N149" s="66" t="str">
        <f t="shared" si="8"/>
        <v>Da completare</v>
      </c>
      <c r="O149" s="68" t="str">
        <f t="shared" si="9"/>
        <v>Verifica</v>
      </c>
    </row>
    <row r="150" spans="1:15" ht="103.95" customHeight="1">
      <c r="A150" s="69" t="s">
        <v>293</v>
      </c>
      <c r="B150" s="70" t="str">
        <f>IFERROR(INDEX(CATALOGO!$B$9:$B$168,MATCH($A150,CATALOGO!$A$9:$A$168,0)),"ID NON TROVATO")</f>
        <v>14 | Selezione e inserimento</v>
      </c>
      <c r="C150" s="71" t="str">
        <f>IFERROR(INDEX(CATALOGO!$C$9:$C$168,MATCH($A150,CATALOGO!$A$9:$A$168,0)),"ID NON TROVATO")</f>
        <v>D.5</v>
      </c>
      <c r="D150" s="70" t="str">
        <f>IFERROR(INDEX(CATALOGO!$E$9:$E$168,MATCH($A150,CATALOGO!$A$9:$A$168,0)),"ID NON TROVATO")</f>
        <v>I selezionatori sono formati sui pregiudizi ed esiste una soluzione per l'impossibilità imprevista di partecipare?</v>
      </c>
      <c r="E150" s="70" t="str">
        <f>IFERROR(INDEX(CATALOGO!$F$9:$F$168,MATCH($A150,CATALOGO!$A$9:$A$168,0)),"ID NON TROVATO")</f>
        <v>Formazione; istruzioni alla commissione; regole per riprogrammazione o alternative.</v>
      </c>
      <c r="F150" s="64" t="s">
        <v>152</v>
      </c>
      <c r="G150" s="64"/>
      <c r="H150" s="65"/>
      <c r="I150" s="64"/>
      <c r="J150" s="64"/>
      <c r="K150" s="66" t="str">
        <f>IFERROR(IF(F150="Sì",INDEX(CATALOGO!$K$9:$K$168,MATCH($A150,CATALOGO!$A$9:$A$168,0)),IF(F150="Parziale",INDEX(CATALOGO!$L$9:$L$168,MATCH($A150,CATALOGO!$A$9:$A$168,0)),IF(F150="No",INDEX(CATALOGO!$M$9:$M$168,MATCH($A150,CATALOGO!$A$9:$A$168,0)),IF(F150="Non applicabile",INDEX(CATALOGO!$N$9:$N$168,MATCH($A150,CATALOGO!$A$9:$A$168,0)),INDEX(CATALOGO!$O$9:$O$168,MATCH($A150,CATALOGO!$A$9:$A$168,0)))))),"Verificare ID e catalogo")</f>
        <v>Eseguire la verifica senza dedurre condizioni personali. Esaminare: Formazione; istruzioni alla commissione; regole per riprogrammazione o alternative. Poi registrare esito, evidenza, data e verificatore.</v>
      </c>
      <c r="L150" s="66" t="str">
        <f>IF(COUNTIF(CATALOGO!$A$9:$A$168,A150)&lt;&gt;1,"ID NON TROVATO",IF(COUNTIF($A$9:$A$168,A150)&lt;&gt;1,"ID DUPLICATO",IF(OR(F150="",F150="Da verificare"),"DA VERIFICARE",IF(COUNTIF(PARAMETRI!$A$7:$A$11,F150)&lt;&gt;1,"ESITO NON VALIDO",IF(LEN(TRIM(G150))=0,IF(F150="Non applicabile","MOTIVARE N.A.","INSERIRE EVIDENZA"),IF(NOT(ISNUMBER(H150)),"DATA MANCANTE / NON VALIDA",IF(OR(H150&lt;1,H150&gt;AZIENDA!$E$20),"DATA DA CORREGGERE",IF(LEN(TRIM(I150))=0,"VERIFICATORE MANCANTE","OK"))))))))</f>
        <v>DA VERIFICARE</v>
      </c>
      <c r="M150" s="67" t="str">
        <f>IF(N150&lt;&gt;"Completa","",IF(F150="Sì",PARAMETRI!$B$7,IF(F150="Parziale",PARAMETRI!$B$8,IF(F150="No",PARAMETRI!$B$9,""))))</f>
        <v/>
      </c>
      <c r="N150" s="66" t="str">
        <f t="shared" si="8"/>
        <v>Da completare</v>
      </c>
      <c r="O150" s="68" t="str">
        <f t="shared" si="9"/>
        <v>Verifica</v>
      </c>
    </row>
    <row r="151" spans="1:15" ht="103.95" customHeight="1">
      <c r="A151" s="61" t="s">
        <v>294</v>
      </c>
      <c r="B151" s="62" t="str">
        <f>IFERROR(INDEX(CATALOGO!$B$9:$B$168,MATCH($A151,CATALOGO!$A$9:$A$168,0)),"ID NON TROVATO")</f>
        <v>14 | Selezione e inserimento</v>
      </c>
      <c r="C151" s="63" t="str">
        <f>IFERROR(INDEX(CATALOGO!$C$9:$C$168,MATCH($A151,CATALOGO!$A$9:$A$168,0)),"ID NON TROVATO")</f>
        <v>D.6</v>
      </c>
      <c r="D151" s="62" t="str">
        <f>IFERROR(INDEX(CATALOGO!$E$9:$E$168,MATCH($A151,CATALOGO!$A$9:$A$168,0)),"ID NON TROVATO")</f>
        <v>L'inserimento iniziale illustra supporti, informazioni e interlocutori per mestruazioni e menopausa?</v>
      </c>
      <c r="E151" s="62" t="str">
        <f>IFERROR(INDEX(CATALOGO!$F$9:$F$168,MATCH($A151,CATALOGO!$A$9:$A$168,0)),"ID NON TROVATO")</f>
        <v>Programma di onboarding; materiali; referenti comunicati.</v>
      </c>
      <c r="F151" s="64" t="s">
        <v>152</v>
      </c>
      <c r="G151" s="64"/>
      <c r="H151" s="65"/>
      <c r="I151" s="64"/>
      <c r="J151" s="64"/>
      <c r="K151" s="66" t="str">
        <f>IFERROR(IF(F151="Sì",INDEX(CATALOGO!$K$9:$K$168,MATCH($A151,CATALOGO!$A$9:$A$168,0)),IF(F151="Parziale",INDEX(CATALOGO!$L$9:$L$168,MATCH($A151,CATALOGO!$A$9:$A$168,0)),IF(F151="No",INDEX(CATALOGO!$M$9:$M$168,MATCH($A151,CATALOGO!$A$9:$A$168,0)),IF(F151="Non applicabile",INDEX(CATALOGO!$N$9:$N$168,MATCH($A151,CATALOGO!$A$9:$A$168,0)),INDEX(CATALOGO!$O$9:$O$168,MATCH($A151,CATALOGO!$A$9:$A$168,0)))))),"Verificare ID e catalogo")</f>
        <v>Eseguire la verifica senza dedurre condizioni personali. Esaminare: Programma di onboarding; materiali; referenti comunicati. Poi registrare esito, evidenza, data e verificatore.</v>
      </c>
      <c r="L151" s="66" t="str">
        <f>IF(COUNTIF(CATALOGO!$A$9:$A$168,A151)&lt;&gt;1,"ID NON TROVATO",IF(COUNTIF($A$9:$A$168,A151)&lt;&gt;1,"ID DUPLICATO",IF(OR(F151="",F151="Da verificare"),"DA VERIFICARE",IF(COUNTIF(PARAMETRI!$A$7:$A$11,F151)&lt;&gt;1,"ESITO NON VALIDO",IF(LEN(TRIM(G151))=0,IF(F151="Non applicabile","MOTIVARE N.A.","INSERIRE EVIDENZA"),IF(NOT(ISNUMBER(H151)),"DATA MANCANTE / NON VALIDA",IF(OR(H151&lt;1,H151&gt;AZIENDA!$E$20),"DATA DA CORREGGERE",IF(LEN(TRIM(I151))=0,"VERIFICATORE MANCANTE","OK"))))))))</f>
        <v>DA VERIFICARE</v>
      </c>
      <c r="M151" s="67" t="str">
        <f>IF(N151&lt;&gt;"Completa","",IF(F151="Sì",PARAMETRI!$B$7,IF(F151="Parziale",PARAMETRI!$B$8,IF(F151="No",PARAMETRI!$B$9,""))))</f>
        <v/>
      </c>
      <c r="N151" s="66" t="str">
        <f t="shared" si="8"/>
        <v>Da completare</v>
      </c>
      <c r="O151" s="68" t="str">
        <f t="shared" si="9"/>
        <v>Verifica</v>
      </c>
    </row>
    <row r="152" spans="1:15" ht="103.95" customHeight="1">
      <c r="A152" s="69" t="s">
        <v>295</v>
      </c>
      <c r="B152" s="70" t="str">
        <f>IFERROR(INDEX(CATALOGO!$B$9:$B$168,MATCH($A152,CATALOGO!$A$9:$A$168,0)),"ID NON TROVATO")</f>
        <v>15 | Formazione e comunicazione</v>
      </c>
      <c r="C152" s="71" t="str">
        <f>IFERROR(INDEX(CATALOGO!$C$9:$C$168,MATCH($A152,CATALOGO!$A$9:$A$168,0)),"ID NON TROVATO")</f>
        <v>E.1; A.5</v>
      </c>
      <c r="D152" s="70" t="str">
        <f>IFERROR(INDEX(CATALOGO!$E$9:$E$168,MATCH($A152,CATALOGO!$A$9:$A$168,0)),"ID NON TROVATO")</f>
        <v>La sensibilizzazione corregge i fraintendimenti più comuni e presenta esperienze diverse con fonti affidabili?</v>
      </c>
      <c r="E152" s="70" t="str">
        <f>IFERROR(INDEX(CATALOGO!$F$9:$F$168,MATCH($A152,CATALOGO!$A$9:$A$168,0)),"ID NON TROVATO")</f>
        <v>Materiali; riferimenti; contenuti sui miti; competenze dei relatori.</v>
      </c>
      <c r="F152" s="64" t="s">
        <v>152</v>
      </c>
      <c r="G152" s="64"/>
      <c r="H152" s="65"/>
      <c r="I152" s="64"/>
      <c r="J152" s="64"/>
      <c r="K152" s="66" t="str">
        <f>IFERROR(IF(F152="Sì",INDEX(CATALOGO!$K$9:$K$168,MATCH($A152,CATALOGO!$A$9:$A$168,0)),IF(F152="Parziale",INDEX(CATALOGO!$L$9:$L$168,MATCH($A152,CATALOGO!$A$9:$A$168,0)),IF(F152="No",INDEX(CATALOGO!$M$9:$M$168,MATCH($A152,CATALOGO!$A$9:$A$168,0)),IF(F152="Non applicabile",INDEX(CATALOGO!$N$9:$N$168,MATCH($A152,CATALOGO!$A$9:$A$168,0)),INDEX(CATALOGO!$O$9:$O$168,MATCH($A152,CATALOGO!$A$9:$A$168,0)))))),"Verificare ID e catalogo")</f>
        <v>Eseguire la verifica senza dedurre condizioni personali. Esaminare: Materiali; riferimenti; contenuti sui miti; competenze dei relatori. Poi registrare esito, evidenza, data e verificatore.</v>
      </c>
      <c r="L152" s="66" t="str">
        <f>IF(COUNTIF(CATALOGO!$A$9:$A$168,A152)&lt;&gt;1,"ID NON TROVATO",IF(COUNTIF($A$9:$A$168,A152)&lt;&gt;1,"ID DUPLICATO",IF(OR(F152="",F152="Da verificare"),"DA VERIFICARE",IF(COUNTIF(PARAMETRI!$A$7:$A$11,F152)&lt;&gt;1,"ESITO NON VALIDO",IF(LEN(TRIM(G152))=0,IF(F152="Non applicabile","MOTIVARE N.A.","INSERIRE EVIDENZA"),IF(NOT(ISNUMBER(H152)),"DATA MANCANTE / NON VALIDA",IF(OR(H152&lt;1,H152&gt;AZIENDA!$E$20),"DATA DA CORREGGERE",IF(LEN(TRIM(I152))=0,"VERIFICATORE MANCANTE","OK"))))))))</f>
        <v>DA VERIFICARE</v>
      </c>
      <c r="M152" s="67" t="str">
        <f>IF(N152&lt;&gt;"Completa","",IF(F152="Sì",PARAMETRI!$B$7,IF(F152="Parziale",PARAMETRI!$B$8,IF(F152="No",PARAMETRI!$B$9,""))))</f>
        <v/>
      </c>
      <c r="N152" s="66" t="str">
        <f t="shared" si="8"/>
        <v>Da completare</v>
      </c>
      <c r="O152" s="68" t="str">
        <f t="shared" si="9"/>
        <v>Verifica</v>
      </c>
    </row>
    <row r="153" spans="1:15" ht="103.95" customHeight="1">
      <c r="A153" s="61" t="s">
        <v>296</v>
      </c>
      <c r="B153" s="62" t="str">
        <f>IFERROR(INDEX(CATALOGO!$B$9:$B$168,MATCH($A153,CATALOGO!$A$9:$A$168,0)),"ID NON TROVATO")</f>
        <v>15 | Formazione e comunicazione</v>
      </c>
      <c r="C153" s="63" t="str">
        <f>IFERROR(INDEX(CATALOGO!$C$9:$C$168,MATCH($A153,CATALOGO!$A$9:$A$168,0)),"ID NON TROVATO")</f>
        <v>E.2</v>
      </c>
      <c r="D153" s="62" t="str">
        <f>IFERROR(INDEX(CATALOGO!$E$9:$E$168,MATCH($A153,CATALOGO!$A$9:$A$168,0)),"ID NON TROVATO")</f>
        <v>È definito un piano di comunicazione con destinatari, responsabili, risorse, tempi e risultati attesi?</v>
      </c>
      <c r="E153" s="62" t="str">
        <f>IFERROR(INDEX(CATALOGO!$F$9:$F$168,MATCH($A153,CATALOGO!$A$9:$A$168,0)),"ID NON TROVATO")</f>
        <v>Piano; calendario; assegnazioni; modalità di verifica dei risultati.</v>
      </c>
      <c r="F153" s="64" t="s">
        <v>152</v>
      </c>
      <c r="G153" s="64"/>
      <c r="H153" s="65"/>
      <c r="I153" s="64"/>
      <c r="J153" s="64"/>
      <c r="K153" s="66" t="str">
        <f>IFERROR(IF(F153="Sì",INDEX(CATALOGO!$K$9:$K$168,MATCH($A153,CATALOGO!$A$9:$A$168,0)),IF(F153="Parziale",INDEX(CATALOGO!$L$9:$L$168,MATCH($A153,CATALOGO!$A$9:$A$168,0)),IF(F153="No",INDEX(CATALOGO!$M$9:$M$168,MATCH($A153,CATALOGO!$A$9:$A$168,0)),IF(F153="Non applicabile",INDEX(CATALOGO!$N$9:$N$168,MATCH($A153,CATALOGO!$A$9:$A$168,0)),INDEX(CATALOGO!$O$9:$O$168,MATCH($A153,CATALOGO!$A$9:$A$168,0)))))),"Verificare ID e catalogo")</f>
        <v>Eseguire la verifica senza dedurre condizioni personali. Esaminare: Piano; calendario; assegnazioni; modalità di verifica dei risultati. Poi registrare esito, evidenza, data e verificatore.</v>
      </c>
      <c r="L153" s="66" t="str">
        <f>IF(COUNTIF(CATALOGO!$A$9:$A$168,A153)&lt;&gt;1,"ID NON TROVATO",IF(COUNTIF($A$9:$A$168,A153)&lt;&gt;1,"ID DUPLICATO",IF(OR(F153="",F153="Da verificare"),"DA VERIFICARE",IF(COUNTIF(PARAMETRI!$A$7:$A$11,F153)&lt;&gt;1,"ESITO NON VALIDO",IF(LEN(TRIM(G153))=0,IF(F153="Non applicabile","MOTIVARE N.A.","INSERIRE EVIDENZA"),IF(NOT(ISNUMBER(H153)),"DATA MANCANTE / NON VALIDA",IF(OR(H153&lt;1,H153&gt;AZIENDA!$E$20),"DATA DA CORREGGERE",IF(LEN(TRIM(I153))=0,"VERIFICATORE MANCANTE","OK"))))))))</f>
        <v>DA VERIFICARE</v>
      </c>
      <c r="M153" s="67" t="str">
        <f>IF(N153&lt;&gt;"Completa","",IF(F153="Sì",PARAMETRI!$B$7,IF(F153="Parziale",PARAMETRI!$B$8,IF(F153="No",PARAMETRI!$B$9,""))))</f>
        <v/>
      </c>
      <c r="N153" s="66" t="str">
        <f t="shared" si="8"/>
        <v>Da completare</v>
      </c>
      <c r="O153" s="68" t="str">
        <f t="shared" si="9"/>
        <v>Verifica</v>
      </c>
    </row>
    <row r="154" spans="1:15" ht="103.95" customHeight="1">
      <c r="A154" s="69" t="s">
        <v>297</v>
      </c>
      <c r="B154" s="70" t="str">
        <f>IFERROR(INDEX(CATALOGO!$B$9:$B$168,MATCH($A154,CATALOGO!$A$9:$A$168,0)),"ID NON TROVATO")</f>
        <v>15 | Formazione e comunicazione</v>
      </c>
      <c r="C154" s="71" t="str">
        <f>IFERROR(INDEX(CATALOGO!$C$9:$C$168,MATCH($A154,CATALOGO!$A$9:$A$168,0)),"ID NON TROVATO")</f>
        <v>E.3.1</v>
      </c>
      <c r="D154" s="70" t="str">
        <f>IFERROR(INDEX(CATALOGO!$E$9:$E$168,MATCH($A154,CATALOGO!$A$9:$A$168,0)),"ID NON TROVATO")</f>
        <v>Il piano formativo distingue i bisogni delle diverse funzioni ed è affidato a persone competenti?</v>
      </c>
      <c r="E154" s="70" t="str">
        <f>IFERROR(INDEX(CATALOGO!$F$9:$F$168,MATCH($A154,CATALOGO!$A$9:$A$168,0)),"ID NON TROVATO")</f>
        <v>Analisi dei bisogni; qualifiche o esperienza dei formatori; programmi.</v>
      </c>
      <c r="F154" s="64" t="s">
        <v>152</v>
      </c>
      <c r="G154" s="64"/>
      <c r="H154" s="65"/>
      <c r="I154" s="64"/>
      <c r="J154" s="64"/>
      <c r="K154" s="66" t="str">
        <f>IFERROR(IF(F154="Sì",INDEX(CATALOGO!$K$9:$K$168,MATCH($A154,CATALOGO!$A$9:$A$168,0)),IF(F154="Parziale",INDEX(CATALOGO!$L$9:$L$168,MATCH($A154,CATALOGO!$A$9:$A$168,0)),IF(F154="No",INDEX(CATALOGO!$M$9:$M$168,MATCH($A154,CATALOGO!$A$9:$A$168,0)),IF(F154="Non applicabile",INDEX(CATALOGO!$N$9:$N$168,MATCH($A154,CATALOGO!$A$9:$A$168,0)),INDEX(CATALOGO!$O$9:$O$168,MATCH($A154,CATALOGO!$A$9:$A$168,0)))))),"Verificare ID e catalogo")</f>
        <v>Eseguire la verifica senza dedurre condizioni personali. Esaminare: Analisi dei bisogni; qualifiche o esperienza dei formatori; programmi. Poi registrare esito, evidenza, data e verificatore.</v>
      </c>
      <c r="L154" s="66" t="str">
        <f>IF(COUNTIF(CATALOGO!$A$9:$A$168,A154)&lt;&gt;1,"ID NON TROVATO",IF(COUNTIF($A$9:$A$168,A154)&lt;&gt;1,"ID DUPLICATO",IF(OR(F154="",F154="Da verificare"),"DA VERIFICARE",IF(COUNTIF(PARAMETRI!$A$7:$A$11,F154)&lt;&gt;1,"ESITO NON VALIDO",IF(LEN(TRIM(G154))=0,IF(F154="Non applicabile","MOTIVARE N.A.","INSERIRE EVIDENZA"),IF(NOT(ISNUMBER(H154)),"DATA MANCANTE / NON VALIDA",IF(OR(H154&lt;1,H154&gt;AZIENDA!$E$20),"DATA DA CORREGGERE",IF(LEN(TRIM(I154))=0,"VERIFICATORE MANCANTE","OK"))))))))</f>
        <v>DA VERIFICARE</v>
      </c>
      <c r="M154" s="67" t="str">
        <f>IF(N154&lt;&gt;"Completa","",IF(F154="Sì",PARAMETRI!$B$7,IF(F154="Parziale",PARAMETRI!$B$8,IF(F154="No",PARAMETRI!$B$9,""))))</f>
        <v/>
      </c>
      <c r="N154" s="66" t="str">
        <f t="shared" si="8"/>
        <v>Da completare</v>
      </c>
      <c r="O154" s="68" t="str">
        <f t="shared" si="9"/>
        <v>Verifica</v>
      </c>
    </row>
    <row r="155" spans="1:15" ht="103.95" customHeight="1">
      <c r="A155" s="61" t="s">
        <v>298</v>
      </c>
      <c r="B155" s="62" t="str">
        <f>IFERROR(INDEX(CATALOGO!$B$9:$B$168,MATCH($A155,CATALOGO!$A$9:$A$168,0)),"ID NON TROVATO")</f>
        <v>15 | Formazione e comunicazione</v>
      </c>
      <c r="C155" s="63" t="str">
        <f>IFERROR(INDEX(CATALOGO!$C$9:$C$168,MATCH($A155,CATALOGO!$A$9:$A$168,0)),"ID NON TROVATO")</f>
        <v>E.3.2</v>
      </c>
      <c r="D155" s="62" t="str">
        <f>IFERROR(INDEX(CATALOGO!$E$9:$E$168,MATCH($A155,CATALOGO!$A$9:$A$168,0)),"ID NON TROVATO")</f>
        <v>La formazione generale spiega supporti, fattori fisici del lavoro, inclusione e modi di sostenere i colleghi?</v>
      </c>
      <c r="E155" s="62" t="str">
        <f>IFERROR(INDEX(CATALOGO!$F$9:$F$168,MATCH($A155,CATALOGO!$A$9:$A$168,0)),"ID NON TROVATO")</f>
        <v>Programma per i lavoratori; materiali; partecipazione; riscontro dell'apprendimento.</v>
      </c>
      <c r="F155" s="64" t="s">
        <v>152</v>
      </c>
      <c r="G155" s="64"/>
      <c r="H155" s="65"/>
      <c r="I155" s="64"/>
      <c r="J155" s="64"/>
      <c r="K155" s="66" t="str">
        <f>IFERROR(IF(F155="Sì",INDEX(CATALOGO!$K$9:$K$168,MATCH($A155,CATALOGO!$A$9:$A$168,0)),IF(F155="Parziale",INDEX(CATALOGO!$L$9:$L$168,MATCH($A155,CATALOGO!$A$9:$A$168,0)),IF(F155="No",INDEX(CATALOGO!$M$9:$M$168,MATCH($A155,CATALOGO!$A$9:$A$168,0)),IF(F155="Non applicabile",INDEX(CATALOGO!$N$9:$N$168,MATCH($A155,CATALOGO!$A$9:$A$168,0)),INDEX(CATALOGO!$O$9:$O$168,MATCH($A155,CATALOGO!$A$9:$A$168,0)))))),"Verificare ID e catalogo")</f>
        <v>Eseguire la verifica senza dedurre condizioni personali. Esaminare: Programma per i lavoratori; materiali; partecipazione; riscontro dell'apprendimento. Poi registrare esito, evidenza, data e verificatore.</v>
      </c>
      <c r="L155" s="66" t="str">
        <f>IF(COUNTIF(CATALOGO!$A$9:$A$168,A155)&lt;&gt;1,"ID NON TROVATO",IF(COUNTIF($A$9:$A$168,A155)&lt;&gt;1,"ID DUPLICATO",IF(OR(F155="",F155="Da verificare"),"DA VERIFICARE",IF(COUNTIF(PARAMETRI!$A$7:$A$11,F155)&lt;&gt;1,"ESITO NON VALIDO",IF(LEN(TRIM(G155))=0,IF(F155="Non applicabile","MOTIVARE N.A.","INSERIRE EVIDENZA"),IF(NOT(ISNUMBER(H155)),"DATA MANCANTE / NON VALIDA",IF(OR(H155&lt;1,H155&gt;AZIENDA!$E$20),"DATA DA CORREGGERE",IF(LEN(TRIM(I155))=0,"VERIFICATORE MANCANTE","OK"))))))))</f>
        <v>DA VERIFICARE</v>
      </c>
      <c r="M155" s="67" t="str">
        <f>IF(N155&lt;&gt;"Completa","",IF(F155="Sì",PARAMETRI!$B$7,IF(F155="Parziale",PARAMETRI!$B$8,IF(F155="No",PARAMETRI!$B$9,""))))</f>
        <v/>
      </c>
      <c r="N155" s="66" t="str">
        <f t="shared" si="8"/>
        <v>Da completare</v>
      </c>
      <c r="O155" s="68" t="str">
        <f t="shared" si="9"/>
        <v>Verifica</v>
      </c>
    </row>
    <row r="156" spans="1:15" ht="103.95" customHeight="1">
      <c r="A156" s="69" t="s">
        <v>299</v>
      </c>
      <c r="B156" s="70" t="str">
        <f>IFERROR(INDEX(CATALOGO!$B$9:$B$168,MATCH($A156,CATALOGO!$A$9:$A$168,0)),"ID NON TROVATO")</f>
        <v>15 | Formazione e comunicazione</v>
      </c>
      <c r="C156" s="71" t="str">
        <f>IFERROR(INDEX(CATALOGO!$C$9:$C$168,MATCH($A156,CATALOGO!$A$9:$A$168,0)),"ID NON TROVATO")</f>
        <v>E.3.3</v>
      </c>
      <c r="D156" s="70" t="str">
        <f>IFERROR(INDEX(CATALOGO!$E$9:$E$168,MATCH($A156,CATALOGO!$A$9:$A$168,0)),"ID NON TROVATO")</f>
        <v>La formazione dei referenti copre limiti del ruolo, ascolto, riservatezza, escalation e tutela del referente stesso?</v>
      </c>
      <c r="E156" s="70" t="str">
        <f>IFERROR(INDEX(CATALOGO!$F$9:$F$168,MATCH($A156,CATALOGO!$A$9:$A$168,0)),"ID NON TROVATO")</f>
        <v>Mandato; formazione; supervisione; risorse e punti di invio.</v>
      </c>
      <c r="F156" s="64" t="s">
        <v>152</v>
      </c>
      <c r="G156" s="64"/>
      <c r="H156" s="65"/>
      <c r="I156" s="64"/>
      <c r="J156" s="64"/>
      <c r="K156" s="66" t="str">
        <f>IFERROR(IF(F156="Sì",INDEX(CATALOGO!$K$9:$K$168,MATCH($A156,CATALOGO!$A$9:$A$168,0)),IF(F156="Parziale",INDEX(CATALOGO!$L$9:$L$168,MATCH($A156,CATALOGO!$A$9:$A$168,0)),IF(F156="No",INDEX(CATALOGO!$M$9:$M$168,MATCH($A156,CATALOGO!$A$9:$A$168,0)),IF(F156="Non applicabile",INDEX(CATALOGO!$N$9:$N$168,MATCH($A156,CATALOGO!$A$9:$A$168,0)),INDEX(CATALOGO!$O$9:$O$168,MATCH($A156,CATALOGO!$A$9:$A$168,0)))))),"Verificare ID e catalogo")</f>
        <v>Eseguire la verifica senza dedurre condizioni personali. Esaminare: Mandato; formazione; supervisione; risorse e punti di invio. Poi registrare esito, evidenza, data e verificatore.</v>
      </c>
      <c r="L156" s="66" t="str">
        <f>IF(COUNTIF(CATALOGO!$A$9:$A$168,A156)&lt;&gt;1,"ID NON TROVATO",IF(COUNTIF($A$9:$A$168,A156)&lt;&gt;1,"ID DUPLICATO",IF(OR(F156="",F156="Da verificare"),"DA VERIFICARE",IF(COUNTIF(PARAMETRI!$A$7:$A$11,F156)&lt;&gt;1,"ESITO NON VALIDO",IF(LEN(TRIM(G156))=0,IF(F156="Non applicabile","MOTIVARE N.A.","INSERIRE EVIDENZA"),IF(NOT(ISNUMBER(H156)),"DATA MANCANTE / NON VALIDA",IF(OR(H156&lt;1,H156&gt;AZIENDA!$E$20),"DATA DA CORREGGERE",IF(LEN(TRIM(I156))=0,"VERIFICATORE MANCANTE","OK"))))))))</f>
        <v>DA VERIFICARE</v>
      </c>
      <c r="M156" s="67" t="str">
        <f>IF(N156&lt;&gt;"Completa","",IF(F156="Sì",PARAMETRI!$B$7,IF(F156="Parziale",PARAMETRI!$B$8,IF(F156="No",PARAMETRI!$B$9,""))))</f>
        <v/>
      </c>
      <c r="N156" s="66" t="str">
        <f t="shared" si="8"/>
        <v>Da completare</v>
      </c>
      <c r="O156" s="68" t="str">
        <f t="shared" si="9"/>
        <v>Verifica</v>
      </c>
    </row>
    <row r="157" spans="1:15" ht="103.95" customHeight="1">
      <c r="A157" s="61" t="s">
        <v>300</v>
      </c>
      <c r="B157" s="62" t="str">
        <f>IFERROR(INDEX(CATALOGO!$B$9:$B$168,MATCH($A157,CATALOGO!$A$9:$A$168,0)),"ID NON TROVATO")</f>
        <v>15 | Formazione e comunicazione</v>
      </c>
      <c r="C157" s="63" t="str">
        <f>IFERROR(INDEX(CATALOGO!$C$9:$C$168,MATCH($A157,CATALOGO!$A$9:$A$168,0)),"ID NON TROVATO")</f>
        <v>E.3.4</v>
      </c>
      <c r="D157" s="62" t="str">
        <f>IFERROR(INDEX(CATALOGO!$E$9:$E$168,MATCH($A157,CATALOGO!$A$9:$A$168,0)),"ID NON TROVATO")</f>
        <v>I manager sono formati su colloqui, job design, performance, adattamenti e gestione dei comportamenti sfavorevoli?</v>
      </c>
      <c r="E157" s="62" t="str">
        <f>IFERROR(INDEX(CATALOGO!$F$9:$F$168,MATCH($A157,CATALOGO!$A$9:$A$168,0)),"ID NON TROVATO")</f>
        <v>Programma; simulazioni; tempistica rispetto alla sensibilizzazione generale.</v>
      </c>
      <c r="F157" s="64" t="s">
        <v>152</v>
      </c>
      <c r="G157" s="64"/>
      <c r="H157" s="65"/>
      <c r="I157" s="64"/>
      <c r="J157" s="64"/>
      <c r="K157" s="66" t="str">
        <f>IFERROR(IF(F157="Sì",INDEX(CATALOGO!$K$9:$K$168,MATCH($A157,CATALOGO!$A$9:$A$168,0)),IF(F157="Parziale",INDEX(CATALOGO!$L$9:$L$168,MATCH($A157,CATALOGO!$A$9:$A$168,0)),IF(F157="No",INDEX(CATALOGO!$M$9:$M$168,MATCH($A157,CATALOGO!$A$9:$A$168,0)),IF(F157="Non applicabile",INDEX(CATALOGO!$N$9:$N$168,MATCH($A157,CATALOGO!$A$9:$A$168,0)),INDEX(CATALOGO!$O$9:$O$168,MATCH($A157,CATALOGO!$A$9:$A$168,0)))))),"Verificare ID e catalogo")</f>
        <v>Eseguire la verifica senza dedurre condizioni personali. Esaminare: Programma; simulazioni; tempistica rispetto alla sensibilizzazione generale. Poi registrare esito, evidenza, data e verificatore.</v>
      </c>
      <c r="L157" s="66" t="str">
        <f>IF(COUNTIF(CATALOGO!$A$9:$A$168,A157)&lt;&gt;1,"ID NON TROVATO",IF(COUNTIF($A$9:$A$168,A157)&lt;&gt;1,"ID DUPLICATO",IF(OR(F157="",F157="Da verificare"),"DA VERIFICARE",IF(COUNTIF(PARAMETRI!$A$7:$A$11,F157)&lt;&gt;1,"ESITO NON VALIDO",IF(LEN(TRIM(G157))=0,IF(F157="Non applicabile","MOTIVARE N.A.","INSERIRE EVIDENZA"),IF(NOT(ISNUMBER(H157)),"DATA MANCANTE / NON VALIDA",IF(OR(H157&lt;1,H157&gt;AZIENDA!$E$20),"DATA DA CORREGGERE",IF(LEN(TRIM(I157))=0,"VERIFICATORE MANCANTE","OK"))))))))</f>
        <v>DA VERIFICARE</v>
      </c>
      <c r="M157" s="67" t="str">
        <f>IF(N157&lt;&gt;"Completa","",IF(F157="Sì",PARAMETRI!$B$7,IF(F157="Parziale",PARAMETRI!$B$8,IF(F157="No",PARAMETRI!$B$9,""))))</f>
        <v/>
      </c>
      <c r="N157" s="66" t="str">
        <f t="shared" si="8"/>
        <v>Da completare</v>
      </c>
      <c r="O157" s="68" t="str">
        <f t="shared" si="9"/>
        <v>Verifica</v>
      </c>
    </row>
    <row r="158" spans="1:15" ht="103.95" customHeight="1">
      <c r="A158" s="69" t="s">
        <v>301</v>
      </c>
      <c r="B158" s="70" t="str">
        <f>IFERROR(INDEX(CATALOGO!$B$9:$B$168,MATCH($A158,CATALOGO!$A$9:$A$168,0)),"ID NON TROVATO")</f>
        <v>15 | Formazione e comunicazione</v>
      </c>
      <c r="C158" s="71" t="str">
        <f>IFERROR(INDEX(CATALOGO!$C$9:$C$168,MATCH($A158,CATALOGO!$A$9:$A$168,0)),"ID NON TROVATO")</f>
        <v>E.3.5</v>
      </c>
      <c r="D158" s="70" t="str">
        <f>IFERROR(INDEX(CATALOGO!$E$9:$E$168,MATCH($A158,CATALOGO!$A$9:$A$168,0)),"ID NON TROVATO")</f>
        <v>HR riceve una preparazione preventiva adeguata al proprio ruolo di supporto a manager, referenti e lavoratori?</v>
      </c>
      <c r="E158" s="70" t="str">
        <f>IFERROR(INDEX(CATALOGO!$F$9:$F$168,MATCH($A158,CATALOGO!$A$9:$A$168,0)),"ID NON TROVATO")</f>
        <v>Piano formativo; sequenza di erogazione; competenze interne disponibili.</v>
      </c>
      <c r="F158" s="64" t="s">
        <v>152</v>
      </c>
      <c r="G158" s="64"/>
      <c r="H158" s="65"/>
      <c r="I158" s="64"/>
      <c r="J158" s="64"/>
      <c r="K158" s="66" t="str">
        <f>IFERROR(IF(F158="Sì",INDEX(CATALOGO!$K$9:$K$168,MATCH($A158,CATALOGO!$A$9:$A$168,0)),IF(F158="Parziale",INDEX(CATALOGO!$L$9:$L$168,MATCH($A158,CATALOGO!$A$9:$A$168,0)),IF(F158="No",INDEX(CATALOGO!$M$9:$M$168,MATCH($A158,CATALOGO!$A$9:$A$168,0)),IF(F158="Non applicabile",INDEX(CATALOGO!$N$9:$N$168,MATCH($A158,CATALOGO!$A$9:$A$168,0)),INDEX(CATALOGO!$O$9:$O$168,MATCH($A158,CATALOGO!$A$9:$A$168,0)))))),"Verificare ID e catalogo")</f>
        <v>Eseguire la verifica senza dedurre condizioni personali. Esaminare: Piano formativo; sequenza di erogazione; competenze interne disponibili. Poi registrare esito, evidenza, data e verificatore.</v>
      </c>
      <c r="L158" s="66" t="str">
        <f>IF(COUNTIF(CATALOGO!$A$9:$A$168,A158)&lt;&gt;1,"ID NON TROVATO",IF(COUNTIF($A$9:$A$168,A158)&lt;&gt;1,"ID DUPLICATO",IF(OR(F158="",F158="Da verificare"),"DA VERIFICARE",IF(COUNTIF(PARAMETRI!$A$7:$A$11,F158)&lt;&gt;1,"ESITO NON VALIDO",IF(LEN(TRIM(G158))=0,IF(F158="Non applicabile","MOTIVARE N.A.","INSERIRE EVIDENZA"),IF(NOT(ISNUMBER(H158)),"DATA MANCANTE / NON VALIDA",IF(OR(H158&lt;1,H158&gt;AZIENDA!$E$20),"DATA DA CORREGGERE",IF(LEN(TRIM(I158))=0,"VERIFICATORE MANCANTE","OK"))))))))</f>
        <v>DA VERIFICARE</v>
      </c>
      <c r="M158" s="67" t="str">
        <f>IF(N158&lt;&gt;"Completa","",IF(F158="Sì",PARAMETRI!$B$7,IF(F158="Parziale",PARAMETRI!$B$8,IF(F158="No",PARAMETRI!$B$9,""))))</f>
        <v/>
      </c>
      <c r="N158" s="66" t="str">
        <f t="shared" si="8"/>
        <v>Da completare</v>
      </c>
      <c r="O158" s="68" t="str">
        <f t="shared" si="9"/>
        <v>Verifica</v>
      </c>
    </row>
    <row r="159" spans="1:15" ht="103.95" customHeight="1">
      <c r="A159" s="61" t="s">
        <v>302</v>
      </c>
      <c r="B159" s="62" t="str">
        <f>IFERROR(INDEX(CATALOGO!$B$9:$B$168,MATCH($A159,CATALOGO!$A$9:$A$168,0)),"ID NON TROVATO")</f>
        <v>15 | Formazione e comunicazione</v>
      </c>
      <c r="C159" s="63" t="str">
        <f>IFERROR(INDEX(CATALOGO!$C$9:$C$168,MATCH($A159,CATALOGO!$A$9:$A$168,0)),"ID NON TROVATO")</f>
        <v>E.4</v>
      </c>
      <c r="D159" s="62" t="str">
        <f>IFERROR(INDEX(CATALOGO!$E$9:$E$168,MATCH($A159,CATALOGO!$A$9:$A$168,0)),"ID NON TROVATO")</f>
        <v>Reti ed eventi hanno regole su riservatezza, rispetto delle esperienze, imparzialità dei relatori e assenza di promozioni terapeutiche?</v>
      </c>
      <c r="E159" s="62" t="str">
        <f>IFERROR(INDEX(CATALOGO!$F$9:$F$168,MATCH($A159,CATALOGO!$A$9:$A$168,0)),"ID NON TROVATO")</f>
        <v>Regole degli incontri; criteri per gli ospiti; formazione degli organizzatori.</v>
      </c>
      <c r="F159" s="64" t="s">
        <v>152</v>
      </c>
      <c r="G159" s="64"/>
      <c r="H159" s="65"/>
      <c r="I159" s="64"/>
      <c r="J159" s="64"/>
      <c r="K159" s="66" t="str">
        <f>IFERROR(IF(F159="Sì",INDEX(CATALOGO!$K$9:$K$168,MATCH($A159,CATALOGO!$A$9:$A$168,0)),IF(F159="Parziale",INDEX(CATALOGO!$L$9:$L$168,MATCH($A159,CATALOGO!$A$9:$A$168,0)),IF(F159="No",INDEX(CATALOGO!$M$9:$M$168,MATCH($A159,CATALOGO!$A$9:$A$168,0)),IF(F159="Non applicabile",INDEX(CATALOGO!$N$9:$N$168,MATCH($A159,CATALOGO!$A$9:$A$168,0)),INDEX(CATALOGO!$O$9:$O$168,MATCH($A159,CATALOGO!$A$9:$A$168,0)))))),"Verificare ID e catalogo")</f>
        <v>Eseguire la verifica senza dedurre condizioni personali. Esaminare: Regole degli incontri; criteri per gli ospiti; formazione degli organizzatori. Poi registrare esito, evidenza, data e verificatore.</v>
      </c>
      <c r="L159" s="66" t="str">
        <f>IF(COUNTIF(CATALOGO!$A$9:$A$168,A159)&lt;&gt;1,"ID NON TROVATO",IF(COUNTIF($A$9:$A$168,A159)&lt;&gt;1,"ID DUPLICATO",IF(OR(F159="",F159="Da verificare"),"DA VERIFICARE",IF(COUNTIF(PARAMETRI!$A$7:$A$11,F159)&lt;&gt;1,"ESITO NON VALIDO",IF(LEN(TRIM(G159))=0,IF(F159="Non applicabile","MOTIVARE N.A.","INSERIRE EVIDENZA"),IF(NOT(ISNUMBER(H159)),"DATA MANCANTE / NON VALIDA",IF(OR(H159&lt;1,H159&gt;AZIENDA!$E$20),"DATA DA CORREGGERE",IF(LEN(TRIM(I159))=0,"VERIFICATORE MANCANTE","OK"))))))))</f>
        <v>DA VERIFICARE</v>
      </c>
      <c r="M159" s="67" t="str">
        <f>IF(N159&lt;&gt;"Completa","",IF(F159="Sì",PARAMETRI!$B$7,IF(F159="Parziale",PARAMETRI!$B$8,IF(F159="No",PARAMETRI!$B$9,""))))</f>
        <v/>
      </c>
      <c r="N159" s="66" t="str">
        <f t="shared" si="8"/>
        <v>Da completare</v>
      </c>
      <c r="O159" s="68" t="str">
        <f t="shared" si="9"/>
        <v>Verifica</v>
      </c>
    </row>
    <row r="160" spans="1:15" ht="103.95" customHeight="1">
      <c r="A160" s="69" t="s">
        <v>303</v>
      </c>
      <c r="B160" s="70" t="str">
        <f>IFERROR(INDEX(CATALOGO!$B$9:$B$168,MATCH($A160,CATALOGO!$A$9:$A$168,0)),"ID NON TROVATO")</f>
        <v>16 | Integrazione nel sistema</v>
      </c>
      <c r="C160" s="71" t="str">
        <f>IFERROR(INDEX(CATALOGO!$C$9:$C$168,MATCH($A160,CATALOGO!$A$9:$A$168,0)),"ID NON TROVATO")</f>
        <v>Allegato G; ISO 45001:2018, 4.1-4.2</v>
      </c>
      <c r="D160" s="70" t="str">
        <f>IFERROR(INDEX(CATALOGO!$E$9:$E$168,MATCH($A160,CATALOGO!$A$9:$A$168,0)),"ID NON TROVATO")</f>
        <v>Nell'eventuale sistema di gestione sono considerate le esigenze pertinenti nell'analisi del contesto e delle parti interessate?</v>
      </c>
      <c r="E160" s="70" t="str">
        <f>IFERROR(INDEX(CATALOGO!$F$9:$F$168,MATCH($A160,CATALOGO!$A$9:$A$168,0)),"ID NON TROVATO")</f>
        <v>Analisi del contesto; esigenze dei lavoratori; riesami del sistema.</v>
      </c>
      <c r="F160" s="64" t="s">
        <v>152</v>
      </c>
      <c r="G160" s="64"/>
      <c r="H160" s="65"/>
      <c r="I160" s="64"/>
      <c r="J160" s="64"/>
      <c r="K160" s="66" t="str">
        <f>IFERROR(IF(F160="Sì",INDEX(CATALOGO!$K$9:$K$168,MATCH($A160,CATALOGO!$A$9:$A$168,0)),IF(F160="Parziale",INDEX(CATALOGO!$L$9:$L$168,MATCH($A160,CATALOGO!$A$9:$A$168,0)),IF(F160="No",INDEX(CATALOGO!$M$9:$M$168,MATCH($A160,CATALOGO!$A$9:$A$168,0)),IF(F160="Non applicabile",INDEX(CATALOGO!$N$9:$N$168,MATCH($A160,CATALOGO!$A$9:$A$168,0)),INDEX(CATALOGO!$O$9:$O$168,MATCH($A160,CATALOGO!$A$9:$A$168,0)))))),"Verificare ID e catalogo")</f>
        <v>Eseguire la verifica senza dedurre condizioni personali. Esaminare: Analisi del contesto; esigenze dei lavoratori; riesami del sistema. Poi registrare esito, evidenza, data e verificatore.</v>
      </c>
      <c r="L160" s="66" t="str">
        <f>IF(COUNTIF(CATALOGO!$A$9:$A$168,A160)&lt;&gt;1,"ID NON TROVATO",IF(COUNTIF($A$9:$A$168,A160)&lt;&gt;1,"ID DUPLICATO",IF(OR(F160="",F160="Da verificare"),"DA VERIFICARE",IF(COUNTIF(PARAMETRI!$A$7:$A$11,F160)&lt;&gt;1,"ESITO NON VALIDO",IF(LEN(TRIM(G160))=0,IF(F160="Non applicabile","MOTIVARE N.A.","INSERIRE EVIDENZA"),IF(NOT(ISNUMBER(H160)),"DATA MANCANTE / NON VALIDA",IF(OR(H160&lt;1,H160&gt;AZIENDA!$E$20),"DATA DA CORREGGERE",IF(LEN(TRIM(I160))=0,"VERIFICATORE MANCANTE","OK"))))))))</f>
        <v>DA VERIFICARE</v>
      </c>
      <c r="M160" s="67" t="str">
        <f>IF(N160&lt;&gt;"Completa","",IF(F160="Sì",PARAMETRI!$B$7,IF(F160="Parziale",PARAMETRI!$B$8,IF(F160="No",PARAMETRI!$B$9,""))))</f>
        <v/>
      </c>
      <c r="N160" s="66" t="str">
        <f t="shared" si="8"/>
        <v>Da completare</v>
      </c>
      <c r="O160" s="68" t="str">
        <f t="shared" si="9"/>
        <v>Verifica</v>
      </c>
    </row>
    <row r="161" spans="1:15" ht="103.95" customHeight="1">
      <c r="A161" s="61" t="s">
        <v>304</v>
      </c>
      <c r="B161" s="62" t="str">
        <f>IFERROR(INDEX(CATALOGO!$B$9:$B$168,MATCH($A161,CATALOGO!$A$9:$A$168,0)),"ID NON TROVATO")</f>
        <v>16 | Integrazione nel sistema</v>
      </c>
      <c r="C161" s="63" t="str">
        <f>IFERROR(INDEX(CATALOGO!$C$9:$C$168,MATCH($A161,CATALOGO!$A$9:$A$168,0)),"ID NON TROVATO")</f>
        <v>Allegato G; ISO 45001:2018, 5.1-5.2</v>
      </c>
      <c r="D161" s="62" t="str">
        <f>IFERROR(INDEX(CATALOGO!$E$9:$E$168,MATCH($A161,CATALOGO!$A$9:$A$168,0)),"ID NON TROVATO")</f>
        <v>Leadership e politica del sistema esprimono un impegno coerente con i supporti adottati?</v>
      </c>
      <c r="E161" s="62" t="str">
        <f>IFERROR(INDEX(CATALOGO!$F$9:$F$168,MATCH($A161,CATALOGO!$A$9:$A$168,0)),"ID NON TROVATO")</f>
        <v>Politica; impegni della direzione; risorse e comunicazioni.</v>
      </c>
      <c r="F161" s="64" t="s">
        <v>152</v>
      </c>
      <c r="G161" s="64"/>
      <c r="H161" s="65"/>
      <c r="I161" s="64"/>
      <c r="J161" s="64"/>
      <c r="K161" s="66" t="str">
        <f>IFERROR(IF(F161="Sì",INDEX(CATALOGO!$K$9:$K$168,MATCH($A161,CATALOGO!$A$9:$A$168,0)),IF(F161="Parziale",INDEX(CATALOGO!$L$9:$L$168,MATCH($A161,CATALOGO!$A$9:$A$168,0)),IF(F161="No",INDEX(CATALOGO!$M$9:$M$168,MATCH($A161,CATALOGO!$A$9:$A$168,0)),IF(F161="Non applicabile",INDEX(CATALOGO!$N$9:$N$168,MATCH($A161,CATALOGO!$A$9:$A$168,0)),INDEX(CATALOGO!$O$9:$O$168,MATCH($A161,CATALOGO!$A$9:$A$168,0)))))),"Verificare ID e catalogo")</f>
        <v>Eseguire la verifica senza dedurre condizioni personali. Esaminare: Politica; impegni della direzione; risorse e comunicazioni. Poi registrare esito, evidenza, data e verificatore.</v>
      </c>
      <c r="L161" s="66" t="str">
        <f>IF(COUNTIF(CATALOGO!$A$9:$A$168,A161)&lt;&gt;1,"ID NON TROVATO",IF(COUNTIF($A$9:$A$168,A161)&lt;&gt;1,"ID DUPLICATO",IF(OR(F161="",F161="Da verificare"),"DA VERIFICARE",IF(COUNTIF(PARAMETRI!$A$7:$A$11,F161)&lt;&gt;1,"ESITO NON VALIDO",IF(LEN(TRIM(G161))=0,IF(F161="Non applicabile","MOTIVARE N.A.","INSERIRE EVIDENZA"),IF(NOT(ISNUMBER(H161)),"DATA MANCANTE / NON VALIDA",IF(OR(H161&lt;1,H161&gt;AZIENDA!$E$20),"DATA DA CORREGGERE",IF(LEN(TRIM(I161))=0,"VERIFICATORE MANCANTE","OK"))))))))</f>
        <v>DA VERIFICARE</v>
      </c>
      <c r="M161" s="67" t="str">
        <f>IF(N161&lt;&gt;"Completa","",IF(F161="Sì",PARAMETRI!$B$7,IF(F161="Parziale",PARAMETRI!$B$8,IF(F161="No",PARAMETRI!$B$9,""))))</f>
        <v/>
      </c>
      <c r="N161" s="66" t="str">
        <f t="shared" si="8"/>
        <v>Da completare</v>
      </c>
      <c r="O161" s="68" t="str">
        <f t="shared" si="9"/>
        <v>Verifica</v>
      </c>
    </row>
    <row r="162" spans="1:15" ht="103.95" customHeight="1">
      <c r="A162" s="69" t="s">
        <v>305</v>
      </c>
      <c r="B162" s="70" t="str">
        <f>IFERROR(INDEX(CATALOGO!$B$9:$B$168,MATCH($A162,CATALOGO!$A$9:$A$168,0)),"ID NON TROVATO")</f>
        <v>16 | Integrazione nel sistema</v>
      </c>
      <c r="C162" s="71" t="str">
        <f>IFERROR(INDEX(CATALOGO!$C$9:$C$168,MATCH($A162,CATALOGO!$A$9:$A$168,0)),"ID NON TROVATO")</f>
        <v>Allegato G; ISO 45001:2018, 5.4</v>
      </c>
      <c r="D162" s="70" t="str">
        <f>IFERROR(INDEX(CATALOGO!$E$9:$E$168,MATCH($A162,CATALOGO!$A$9:$A$168,0)),"ID NON TROVATO")</f>
        <v>I meccanismi di consultazione del sistema permettono di discutere le esigenze pertinenti con riservatezza?</v>
      </c>
      <c r="E162" s="70" t="str">
        <f>IFERROR(INDEX(CATALOGO!$F$9:$F$168,MATCH($A162,CATALOGO!$A$9:$A$168,0)),"ID NON TROVATO")</f>
        <v>Procedure di consultazione; partecipazione; canali alternativi.</v>
      </c>
      <c r="F162" s="64" t="s">
        <v>152</v>
      </c>
      <c r="G162" s="64"/>
      <c r="H162" s="65"/>
      <c r="I162" s="64"/>
      <c r="J162" s="64"/>
      <c r="K162" s="66" t="str">
        <f>IFERROR(IF(F162="Sì",INDEX(CATALOGO!$K$9:$K$168,MATCH($A162,CATALOGO!$A$9:$A$168,0)),IF(F162="Parziale",INDEX(CATALOGO!$L$9:$L$168,MATCH($A162,CATALOGO!$A$9:$A$168,0)),IF(F162="No",INDEX(CATALOGO!$M$9:$M$168,MATCH($A162,CATALOGO!$A$9:$A$168,0)),IF(F162="Non applicabile",INDEX(CATALOGO!$N$9:$N$168,MATCH($A162,CATALOGO!$A$9:$A$168,0)),INDEX(CATALOGO!$O$9:$O$168,MATCH($A162,CATALOGO!$A$9:$A$168,0)))))),"Verificare ID e catalogo")</f>
        <v>Eseguire la verifica senza dedurre condizioni personali. Esaminare: Procedure di consultazione; partecipazione; canali alternativi. Poi registrare esito, evidenza, data e verificatore.</v>
      </c>
      <c r="L162" s="66" t="str">
        <f>IF(COUNTIF(CATALOGO!$A$9:$A$168,A162)&lt;&gt;1,"ID NON TROVATO",IF(COUNTIF($A$9:$A$168,A162)&lt;&gt;1,"ID DUPLICATO",IF(OR(F162="",F162="Da verificare"),"DA VERIFICARE",IF(COUNTIF(PARAMETRI!$A$7:$A$11,F162)&lt;&gt;1,"ESITO NON VALIDO",IF(LEN(TRIM(G162))=0,IF(F162="Non applicabile","MOTIVARE N.A.","INSERIRE EVIDENZA"),IF(NOT(ISNUMBER(H162)),"DATA MANCANTE / NON VALIDA",IF(OR(H162&lt;1,H162&gt;AZIENDA!$E$20),"DATA DA CORREGGERE",IF(LEN(TRIM(I162))=0,"VERIFICATORE MANCANTE","OK"))))))))</f>
        <v>DA VERIFICARE</v>
      </c>
      <c r="M162" s="67" t="str">
        <f>IF(N162&lt;&gt;"Completa","",IF(F162="Sì",PARAMETRI!$B$7,IF(F162="Parziale",PARAMETRI!$B$8,IF(F162="No",PARAMETRI!$B$9,""))))</f>
        <v/>
      </c>
      <c r="N162" s="66" t="str">
        <f t="shared" si="8"/>
        <v>Da completare</v>
      </c>
      <c r="O162" s="68" t="str">
        <f t="shared" si="9"/>
        <v>Verifica</v>
      </c>
    </row>
    <row r="163" spans="1:15" ht="103.95" customHeight="1">
      <c r="A163" s="61" t="s">
        <v>306</v>
      </c>
      <c r="B163" s="62" t="str">
        <f>IFERROR(INDEX(CATALOGO!$B$9:$B$168,MATCH($A163,CATALOGO!$A$9:$A$168,0)),"ID NON TROVATO")</f>
        <v>16 | Integrazione nel sistema</v>
      </c>
      <c r="C163" s="63" t="str">
        <f>IFERROR(INDEX(CATALOGO!$C$9:$C$168,MATCH($A163,CATALOGO!$A$9:$A$168,0)),"ID NON TROVATO")</f>
        <v>Allegato G; ISO 45001:2018, 6.1; 8.1</v>
      </c>
      <c r="D163" s="62" t="str">
        <f>IFERROR(INDEX(CATALOGO!$E$9:$E$168,MATCH($A163,CATALOGO!$A$9:$A$168,0)),"ID NON TROVATO")</f>
        <v>Rischi, opportunità e controlli operativi includono gli adattamenti pertinenti del lavoro?</v>
      </c>
      <c r="E163" s="62" t="str">
        <f>IFERROR(INDEX(CATALOGO!$F$9:$F$168,MATCH($A163,CATALOGO!$A$9:$A$168,0)),"ID NON TROVATO")</f>
        <v>Valutazioni; piano operativo; misure; controllo delle modifiche.</v>
      </c>
      <c r="F163" s="64" t="s">
        <v>152</v>
      </c>
      <c r="G163" s="64"/>
      <c r="H163" s="65"/>
      <c r="I163" s="64"/>
      <c r="J163" s="64"/>
      <c r="K163" s="66" t="str">
        <f>IFERROR(IF(F163="Sì",INDEX(CATALOGO!$K$9:$K$168,MATCH($A163,CATALOGO!$A$9:$A$168,0)),IF(F163="Parziale",INDEX(CATALOGO!$L$9:$L$168,MATCH($A163,CATALOGO!$A$9:$A$168,0)),IF(F163="No",INDEX(CATALOGO!$M$9:$M$168,MATCH($A163,CATALOGO!$A$9:$A$168,0)),IF(F163="Non applicabile",INDEX(CATALOGO!$N$9:$N$168,MATCH($A163,CATALOGO!$A$9:$A$168,0)),INDEX(CATALOGO!$O$9:$O$168,MATCH($A163,CATALOGO!$A$9:$A$168,0)))))),"Verificare ID e catalogo")</f>
        <v>Eseguire la verifica senza dedurre condizioni personali. Esaminare: Valutazioni; piano operativo; misure; controllo delle modifiche. Poi registrare esito, evidenza, data e verificatore.</v>
      </c>
      <c r="L163" s="66" t="str">
        <f>IF(COUNTIF(CATALOGO!$A$9:$A$168,A163)&lt;&gt;1,"ID NON TROVATO",IF(COUNTIF($A$9:$A$168,A163)&lt;&gt;1,"ID DUPLICATO",IF(OR(F163="",F163="Da verificare"),"DA VERIFICARE",IF(COUNTIF(PARAMETRI!$A$7:$A$11,F163)&lt;&gt;1,"ESITO NON VALIDO",IF(LEN(TRIM(G163))=0,IF(F163="Non applicabile","MOTIVARE N.A.","INSERIRE EVIDENZA"),IF(NOT(ISNUMBER(H163)),"DATA MANCANTE / NON VALIDA",IF(OR(H163&lt;1,H163&gt;AZIENDA!$E$20),"DATA DA CORREGGERE",IF(LEN(TRIM(I163))=0,"VERIFICATORE MANCANTE","OK"))))))))</f>
        <v>DA VERIFICARE</v>
      </c>
      <c r="M163" s="67" t="str">
        <f>IF(N163&lt;&gt;"Completa","",IF(F163="Sì",PARAMETRI!$B$7,IF(F163="Parziale",PARAMETRI!$B$8,IF(F163="No",PARAMETRI!$B$9,""))))</f>
        <v/>
      </c>
      <c r="N163" s="66" t="str">
        <f t="shared" si="8"/>
        <v>Da completare</v>
      </c>
      <c r="O163" s="68" t="str">
        <f t="shared" si="9"/>
        <v>Verifica</v>
      </c>
    </row>
    <row r="164" spans="1:15" ht="103.95" customHeight="1">
      <c r="A164" s="69" t="s">
        <v>307</v>
      </c>
      <c r="B164" s="70" t="str">
        <f>IFERROR(INDEX(CATALOGO!$B$9:$B$168,MATCH($A164,CATALOGO!$A$9:$A$168,0)),"ID NON TROVATO")</f>
        <v>16 | Integrazione nel sistema</v>
      </c>
      <c r="C164" s="71" t="str">
        <f>IFERROR(INDEX(CATALOGO!$C$9:$C$168,MATCH($A164,CATALOGO!$A$9:$A$168,0)),"ID NON TROVATO")</f>
        <v>Allegato G; ISO 45001:2018, 7.1</v>
      </c>
      <c r="D164" s="70" t="str">
        <f>IFERROR(INDEX(CATALOGO!$E$9:$E$168,MATCH($A164,CATALOGO!$A$9:$A$168,0)),"ID NON TROVATO")</f>
        <v>Le risorse del sistema comprendono servizi, prodotti e spazi necessari alle misure adottate?</v>
      </c>
      <c r="E164" s="70" t="str">
        <f>IFERROR(INDEX(CATALOGO!$F$9:$F$168,MATCH($A164,CATALOGO!$A$9:$A$168,0)),"ID NON TROVATO")</f>
        <v>Programmazione delle risorse; acquisti; disponibilità sul campo.</v>
      </c>
      <c r="F164" s="64" t="s">
        <v>152</v>
      </c>
      <c r="G164" s="64"/>
      <c r="H164" s="65"/>
      <c r="I164" s="64"/>
      <c r="J164" s="64"/>
      <c r="K164" s="66" t="str">
        <f>IFERROR(IF(F164="Sì",INDEX(CATALOGO!$K$9:$K$168,MATCH($A164,CATALOGO!$A$9:$A$168,0)),IF(F164="Parziale",INDEX(CATALOGO!$L$9:$L$168,MATCH($A164,CATALOGO!$A$9:$A$168,0)),IF(F164="No",INDEX(CATALOGO!$M$9:$M$168,MATCH($A164,CATALOGO!$A$9:$A$168,0)),IF(F164="Non applicabile",INDEX(CATALOGO!$N$9:$N$168,MATCH($A164,CATALOGO!$A$9:$A$168,0)),INDEX(CATALOGO!$O$9:$O$168,MATCH($A164,CATALOGO!$A$9:$A$168,0)))))),"Verificare ID e catalogo")</f>
        <v>Eseguire la verifica senza dedurre condizioni personali. Esaminare: Programmazione delle risorse; acquisti; disponibilità sul campo. Poi registrare esito, evidenza, data e verificatore.</v>
      </c>
      <c r="L164" s="66" t="str">
        <f>IF(COUNTIF(CATALOGO!$A$9:$A$168,A164)&lt;&gt;1,"ID NON TROVATO",IF(COUNTIF($A$9:$A$168,A164)&lt;&gt;1,"ID DUPLICATO",IF(OR(F164="",F164="Da verificare"),"DA VERIFICARE",IF(COUNTIF(PARAMETRI!$A$7:$A$11,F164)&lt;&gt;1,"ESITO NON VALIDO",IF(LEN(TRIM(G164))=0,IF(F164="Non applicabile","MOTIVARE N.A.","INSERIRE EVIDENZA"),IF(NOT(ISNUMBER(H164)),"DATA MANCANTE / NON VALIDA",IF(OR(H164&lt;1,H164&gt;AZIENDA!$E$20),"DATA DA CORREGGERE",IF(LEN(TRIM(I164))=0,"VERIFICATORE MANCANTE","OK"))))))))</f>
        <v>DA VERIFICARE</v>
      </c>
      <c r="M164" s="67" t="str">
        <f>IF(N164&lt;&gt;"Completa","",IF(F164="Sì",PARAMETRI!$B$7,IF(F164="Parziale",PARAMETRI!$B$8,IF(F164="No",PARAMETRI!$B$9,""))))</f>
        <v/>
      </c>
      <c r="N164" s="66" t="str">
        <f t="shared" si="8"/>
        <v>Da completare</v>
      </c>
      <c r="O164" s="68" t="str">
        <f t="shared" si="9"/>
        <v>Verifica</v>
      </c>
    </row>
    <row r="165" spans="1:15" ht="103.95" customHeight="1">
      <c r="A165" s="61" t="s">
        <v>308</v>
      </c>
      <c r="B165" s="62" t="str">
        <f>IFERROR(INDEX(CATALOGO!$B$9:$B$168,MATCH($A165,CATALOGO!$A$9:$A$168,0)),"ID NON TROVATO")</f>
        <v>16 | Integrazione nel sistema</v>
      </c>
      <c r="C165" s="63" t="str">
        <f>IFERROR(INDEX(CATALOGO!$C$9:$C$168,MATCH($A165,CATALOGO!$A$9:$A$168,0)),"ID NON TROVATO")</f>
        <v>Allegato G; ISO 45001:2018, 7.2-7.3</v>
      </c>
      <c r="D165" s="62" t="str">
        <f>IFERROR(INDEX(CATALOGO!$E$9:$E$168,MATCH($A165,CATALOGO!$A$9:$A$168,0)),"ID NON TROVATO")</f>
        <v>Competenza e consapevolezza sul tema sono integrate nei processi formativi del sistema?</v>
      </c>
      <c r="E165" s="62" t="str">
        <f>IFERROR(INDEX(CATALOGO!$F$9:$F$168,MATCH($A165,CATALOGO!$A$9:$A$168,0)),"ID NON TROVATO")</f>
        <v>Matrice delle competenze; programma formativo; verifiche.</v>
      </c>
      <c r="F165" s="64" t="s">
        <v>152</v>
      </c>
      <c r="G165" s="64"/>
      <c r="H165" s="65"/>
      <c r="I165" s="64"/>
      <c r="J165" s="64"/>
      <c r="K165" s="66" t="str">
        <f>IFERROR(IF(F165="Sì",INDEX(CATALOGO!$K$9:$K$168,MATCH($A165,CATALOGO!$A$9:$A$168,0)),IF(F165="Parziale",INDEX(CATALOGO!$L$9:$L$168,MATCH($A165,CATALOGO!$A$9:$A$168,0)),IF(F165="No",INDEX(CATALOGO!$M$9:$M$168,MATCH($A165,CATALOGO!$A$9:$A$168,0)),IF(F165="Non applicabile",INDEX(CATALOGO!$N$9:$N$168,MATCH($A165,CATALOGO!$A$9:$A$168,0)),INDEX(CATALOGO!$O$9:$O$168,MATCH($A165,CATALOGO!$A$9:$A$168,0)))))),"Verificare ID e catalogo")</f>
        <v>Eseguire la verifica senza dedurre condizioni personali. Esaminare: Matrice delle competenze; programma formativo; verifiche. Poi registrare esito, evidenza, data e verificatore.</v>
      </c>
      <c r="L165" s="66" t="str">
        <f>IF(COUNTIF(CATALOGO!$A$9:$A$168,A165)&lt;&gt;1,"ID NON TROVATO",IF(COUNTIF($A$9:$A$168,A165)&lt;&gt;1,"ID DUPLICATO",IF(OR(F165="",F165="Da verificare"),"DA VERIFICARE",IF(COUNTIF(PARAMETRI!$A$7:$A$11,F165)&lt;&gt;1,"ESITO NON VALIDO",IF(LEN(TRIM(G165))=0,IF(F165="Non applicabile","MOTIVARE N.A.","INSERIRE EVIDENZA"),IF(NOT(ISNUMBER(H165)),"DATA MANCANTE / NON VALIDA",IF(OR(H165&lt;1,H165&gt;AZIENDA!$E$20),"DATA DA CORREGGERE",IF(LEN(TRIM(I165))=0,"VERIFICATORE MANCANTE","OK"))))))))</f>
        <v>DA VERIFICARE</v>
      </c>
      <c r="M165" s="67" t="str">
        <f>IF(N165&lt;&gt;"Completa","",IF(F165="Sì",PARAMETRI!$B$7,IF(F165="Parziale",PARAMETRI!$B$8,IF(F165="No",PARAMETRI!$B$9,""))))</f>
        <v/>
      </c>
      <c r="N165" s="66" t="str">
        <f t="shared" si="8"/>
        <v>Da completare</v>
      </c>
      <c r="O165" s="68" t="str">
        <f t="shared" si="9"/>
        <v>Verifica</v>
      </c>
    </row>
    <row r="166" spans="1:15" ht="103.95" customHeight="1">
      <c r="A166" s="69" t="s">
        <v>309</v>
      </c>
      <c r="B166" s="70" t="str">
        <f>IFERROR(INDEX(CATALOGO!$B$9:$B$168,MATCH($A166,CATALOGO!$A$9:$A$168,0)),"ID NON TROVATO")</f>
        <v>16 | Integrazione nel sistema</v>
      </c>
      <c r="C166" s="71" t="str">
        <f>IFERROR(INDEX(CATALOGO!$C$9:$C$168,MATCH($A166,CATALOGO!$A$9:$A$168,0)),"ID NON TROVATO")</f>
        <v>Allegato G; ISO 45001:2018, 7.4</v>
      </c>
      <c r="D166" s="70" t="str">
        <f>IFERROR(INDEX(CATALOGO!$E$9:$E$168,MATCH($A166,CATALOGO!$A$9:$A$168,0)),"ID NON TROVATO")</f>
        <v>I processi di comunicazione del sistema proteggono le informazioni personali e sanitarie?</v>
      </c>
      <c r="E166" s="70" t="str">
        <f>IFERROR(INDEX(CATALOGO!$F$9:$F$168,MATCH($A166,CATALOGO!$A$9:$A$168,0)),"ID NON TROVATO")</f>
        <v>Procedure di comunicazione; destinatari; istruzioni di minimizzazione.</v>
      </c>
      <c r="F166" s="64" t="s">
        <v>152</v>
      </c>
      <c r="G166" s="64"/>
      <c r="H166" s="65"/>
      <c r="I166" s="64"/>
      <c r="J166" s="64"/>
      <c r="K166" s="66" t="str">
        <f>IFERROR(IF(F166="Sì",INDEX(CATALOGO!$K$9:$K$168,MATCH($A166,CATALOGO!$A$9:$A$168,0)),IF(F166="Parziale",INDEX(CATALOGO!$L$9:$L$168,MATCH($A166,CATALOGO!$A$9:$A$168,0)),IF(F166="No",INDEX(CATALOGO!$M$9:$M$168,MATCH($A166,CATALOGO!$A$9:$A$168,0)),IF(F166="Non applicabile",INDEX(CATALOGO!$N$9:$N$168,MATCH($A166,CATALOGO!$A$9:$A$168,0)),INDEX(CATALOGO!$O$9:$O$168,MATCH($A166,CATALOGO!$A$9:$A$168,0)))))),"Verificare ID e catalogo")</f>
        <v>Eseguire la verifica senza dedurre condizioni personali. Esaminare: Procedure di comunicazione; destinatari; istruzioni di minimizzazione. Poi registrare esito, evidenza, data e verificatore.</v>
      </c>
      <c r="L166" s="66" t="str">
        <f>IF(COUNTIF(CATALOGO!$A$9:$A$168,A166)&lt;&gt;1,"ID NON TROVATO",IF(COUNTIF($A$9:$A$168,A166)&lt;&gt;1,"ID DUPLICATO",IF(OR(F166="",F166="Da verificare"),"DA VERIFICARE",IF(COUNTIF(PARAMETRI!$A$7:$A$11,F166)&lt;&gt;1,"ESITO NON VALIDO",IF(LEN(TRIM(G166))=0,IF(F166="Non applicabile","MOTIVARE N.A.","INSERIRE EVIDENZA"),IF(NOT(ISNUMBER(H166)),"DATA MANCANTE / NON VALIDA",IF(OR(H166&lt;1,H166&gt;AZIENDA!$E$20),"DATA DA CORREGGERE",IF(LEN(TRIM(I166))=0,"VERIFICATORE MANCANTE","OK"))))))))</f>
        <v>DA VERIFICARE</v>
      </c>
      <c r="M166" s="67" t="str">
        <f>IF(N166&lt;&gt;"Completa","",IF(F166="Sì",PARAMETRI!$B$7,IF(F166="Parziale",PARAMETRI!$B$8,IF(F166="No",PARAMETRI!$B$9,""))))</f>
        <v/>
      </c>
      <c r="N166" s="66" t="str">
        <f t="shared" si="8"/>
        <v>Da completare</v>
      </c>
      <c r="O166" s="68" t="str">
        <f t="shared" si="9"/>
        <v>Verifica</v>
      </c>
    </row>
    <row r="167" spans="1:15" ht="103.95" customHeight="1">
      <c r="A167" s="61" t="s">
        <v>310</v>
      </c>
      <c r="B167" s="62" t="str">
        <f>IFERROR(INDEX(CATALOGO!$B$9:$B$168,MATCH($A167,CATALOGO!$A$9:$A$168,0)),"ID NON TROVATO")</f>
        <v>16 | Integrazione nel sistema</v>
      </c>
      <c r="C167" s="63" t="str">
        <f>IFERROR(INDEX(CATALOGO!$C$9:$C$168,MATCH($A167,CATALOGO!$A$9:$A$168,0)),"ID NON TROVATO")</f>
        <v>Allegato G; ISO 45001:2018, 9.1</v>
      </c>
      <c r="D167" s="62" t="str">
        <f>IFERROR(INDEX(CATALOGO!$E$9:$E$168,MATCH($A167,CATALOGO!$A$9:$A$168,0)),"ID NON TROVATO")</f>
        <v>Gli indicatori del programma sono coordinati con il monitoraggio delle prestazioni del sistema?</v>
      </c>
      <c r="E167" s="62" t="str">
        <f>IFERROR(INDEX(CATALOGO!$F$9:$F$168,MATCH($A167,CATALOGO!$A$9:$A$168,0)),"ID NON TROVATO")</f>
        <v>Indicatori; modalità di raccolta; riesami; protezione dei dati.</v>
      </c>
      <c r="F167" s="64" t="s">
        <v>152</v>
      </c>
      <c r="G167" s="64"/>
      <c r="H167" s="65"/>
      <c r="I167" s="64"/>
      <c r="J167" s="64"/>
      <c r="K167" s="66" t="str">
        <f>IFERROR(IF(F167="Sì",INDEX(CATALOGO!$K$9:$K$168,MATCH($A167,CATALOGO!$A$9:$A$168,0)),IF(F167="Parziale",INDEX(CATALOGO!$L$9:$L$168,MATCH($A167,CATALOGO!$A$9:$A$168,0)),IF(F167="No",INDEX(CATALOGO!$M$9:$M$168,MATCH($A167,CATALOGO!$A$9:$A$168,0)),IF(F167="Non applicabile",INDEX(CATALOGO!$N$9:$N$168,MATCH($A167,CATALOGO!$A$9:$A$168,0)),INDEX(CATALOGO!$O$9:$O$168,MATCH($A167,CATALOGO!$A$9:$A$168,0)))))),"Verificare ID e catalogo")</f>
        <v>Eseguire la verifica senza dedurre condizioni personali. Esaminare: Indicatori; modalità di raccolta; riesami; protezione dei dati. Poi registrare esito, evidenza, data e verificatore.</v>
      </c>
      <c r="L167" s="66" t="str">
        <f>IF(COUNTIF(CATALOGO!$A$9:$A$168,A167)&lt;&gt;1,"ID NON TROVATO",IF(COUNTIF($A$9:$A$168,A167)&lt;&gt;1,"ID DUPLICATO",IF(OR(F167="",F167="Da verificare"),"DA VERIFICARE",IF(COUNTIF(PARAMETRI!$A$7:$A$11,F167)&lt;&gt;1,"ESITO NON VALIDO",IF(LEN(TRIM(G167))=0,IF(F167="Non applicabile","MOTIVARE N.A.","INSERIRE EVIDENZA"),IF(NOT(ISNUMBER(H167)),"DATA MANCANTE / NON VALIDA",IF(OR(H167&lt;1,H167&gt;AZIENDA!$E$20),"DATA DA CORREGGERE",IF(LEN(TRIM(I167))=0,"VERIFICATORE MANCANTE","OK"))))))))</f>
        <v>DA VERIFICARE</v>
      </c>
      <c r="M167" s="67" t="str">
        <f>IF(N167&lt;&gt;"Completa","",IF(F167="Sì",PARAMETRI!$B$7,IF(F167="Parziale",PARAMETRI!$B$8,IF(F167="No",PARAMETRI!$B$9,""))))</f>
        <v/>
      </c>
      <c r="N167" s="66" t="str">
        <f t="shared" si="8"/>
        <v>Da completare</v>
      </c>
      <c r="O167" s="68" t="str">
        <f t="shared" si="9"/>
        <v>Verifica</v>
      </c>
    </row>
    <row r="168" spans="1:15" ht="103.95" customHeight="1">
      <c r="A168" s="72" t="s">
        <v>311</v>
      </c>
      <c r="B168" s="73" t="str">
        <f>IFERROR(INDEX(CATALOGO!$B$9:$B$168,MATCH($A168,CATALOGO!$A$9:$A$168,0)),"ID NON TROVATO")</f>
        <v>16 | Integrazione nel sistema</v>
      </c>
      <c r="C168" s="74" t="str">
        <f>IFERROR(INDEX(CATALOGO!$C$9:$C$168,MATCH($A168,CATALOGO!$A$9:$A$168,0)),"ID NON TROVATO")</f>
        <v>Allegato C; 5.9</v>
      </c>
      <c r="D168" s="73" t="str">
        <f>IFERROR(INDEX(CATALOGO!$E$9:$E$168,MATCH($A168,CATALOGO!$A$9:$A$168,0)),"ID NON TROVATO")</f>
        <v>Il riesame interno registra rilievi, azioni, responsabili, seguito e verifica dei risultati?</v>
      </c>
      <c r="E168" s="73" t="str">
        <f>IFERROR(INDEX(CATALOGO!$F$9:$F$168,MATCH($A168,CATALOGO!$A$9:$A$168,0)),"ID NON TROVATO")</f>
        <v>Checklist; piano azioni; verifiche di attuazione; riesame dell'efficacia.</v>
      </c>
      <c r="F168" s="75" t="s">
        <v>152</v>
      </c>
      <c r="G168" s="75"/>
      <c r="H168" s="76"/>
      <c r="I168" s="75"/>
      <c r="J168" s="75"/>
      <c r="K168" s="77" t="str">
        <f>IFERROR(IF(F168="Sì",INDEX(CATALOGO!$K$9:$K$168,MATCH($A168,CATALOGO!$A$9:$A$168,0)),IF(F168="Parziale",INDEX(CATALOGO!$L$9:$L$168,MATCH($A168,CATALOGO!$A$9:$A$168,0)),IF(F168="No",INDEX(CATALOGO!$M$9:$M$168,MATCH($A168,CATALOGO!$A$9:$A$168,0)),IF(F168="Non applicabile",INDEX(CATALOGO!$N$9:$N$168,MATCH($A168,CATALOGO!$A$9:$A$168,0)),INDEX(CATALOGO!$O$9:$O$168,MATCH($A168,CATALOGO!$A$9:$A$168,0)))))),"Verificare ID e catalogo")</f>
        <v>Eseguire la verifica senza dedurre condizioni personali. Esaminare: Checklist; piano azioni; verifiche di attuazione; riesame dell'efficacia. Poi registrare esito, evidenza, data e verificatore.</v>
      </c>
      <c r="L168" s="77" t="str">
        <f>IF(COUNTIF(CATALOGO!$A$9:$A$168,A168)&lt;&gt;1,"ID NON TROVATO",IF(COUNTIF($A$9:$A$168,A168)&lt;&gt;1,"ID DUPLICATO",IF(OR(F168="",F168="Da verificare"),"DA VERIFICARE",IF(COUNTIF(PARAMETRI!$A$7:$A$11,F168)&lt;&gt;1,"ESITO NON VALIDO",IF(LEN(TRIM(G168))=0,IF(F168="Non applicabile","MOTIVARE N.A.","INSERIRE EVIDENZA"),IF(NOT(ISNUMBER(H168)),"DATA MANCANTE / NON VALIDA",IF(OR(H168&lt;1,H168&gt;AZIENDA!$E$20),"DATA DA CORREGGERE",IF(LEN(TRIM(I168))=0,"VERIFICATORE MANCANTE","OK"))))))))</f>
        <v>DA VERIFICARE</v>
      </c>
      <c r="M168" s="78" t="str">
        <f>IF(N168&lt;&gt;"Completa","",IF(F168="Sì",PARAMETRI!$B$7,IF(F168="Parziale",PARAMETRI!$B$8,IF(F168="No",PARAMETRI!$B$9,""))))</f>
        <v/>
      </c>
      <c r="N168" s="77" t="str">
        <f t="shared" si="8"/>
        <v>Da completare</v>
      </c>
      <c r="O168" s="79" t="str">
        <f t="shared" si="9"/>
        <v>Verifica</v>
      </c>
    </row>
  </sheetData>
  <mergeCells count="5">
    <mergeCell ref="A1:L2"/>
    <mergeCell ref="A3:L3"/>
    <mergeCell ref="A5:E6"/>
    <mergeCell ref="F5:J6"/>
    <mergeCell ref="K5:O6"/>
  </mergeCells>
  <conditionalFormatting sqref="F9:F168">
    <cfRule type="expression" dxfId="80" priority="1">
      <formula>$F9="Sì"</formula>
    </cfRule>
    <cfRule type="expression" dxfId="79" priority="2">
      <formula>$F9="Parziale"</formula>
    </cfRule>
    <cfRule type="expression" dxfId="78" priority="3">
      <formula>$F9="No"</formula>
    </cfRule>
    <cfRule type="expression" dxfId="77" priority="4">
      <formula>$F9="Non applicabile"</formula>
    </cfRule>
    <cfRule type="expression" dxfId="76" priority="5">
      <formula>$F9="Da verificare"</formula>
    </cfRule>
  </conditionalFormatting>
  <conditionalFormatting sqref="L9:L168">
    <cfRule type="expression" dxfId="75" priority="6">
      <formula>$L9&lt;&gt;"OK"</formula>
    </cfRule>
  </conditionalFormatting>
  <conditionalFormatting sqref="M9:M168">
    <cfRule type="dataBar" priority="7">
      <dataBar>
        <cfvo type="min"/>
        <cfvo type="max"/>
        <color rgb="FF007F82"/>
      </dataBar>
    </cfRule>
    <cfRule type="dataBar" priority="8">
      <dataBar>
        <cfvo type="min"/>
        <cfvo type="max"/>
        <color rgb="FF007F82"/>
      </dataBar>
      <extLst>
        <ext xmlns:x14="http://schemas.microsoft.com/office/spreadsheetml/2009/9/main" uri="{B025F937-C7B1-47D3-B67F-A62EFF666E3E}">
          <x14:id>{F874E1B3-7413-E53C-9601-6F5F4DCEED6A}</x14:id>
        </ext>
      </extLst>
    </cfRule>
  </conditionalFormatting>
  <dataValidations count="1">
    <dataValidation type="list" allowBlank="1" showErrorMessage="1" errorTitle="Valore non ammesso" error="Usare le voci previste o una data/valore valido." sqref="F9:F168" xr:uid="{00000000-0002-0000-0300-000000000000}">
      <formula1>"Sì,Parziale,No,Non applicabile,Da verificare"</formula1>
    </dataValidation>
  </dataValidations>
  <pageMargins left="0.70866141732283472" right="0.70866141732283472" top="0.74803149606299213" bottom="0.74803149606299213" header="0.31496062992125984" footer="0.31496062992125984"/>
  <pageSetup paperSize="9" scale="29" fitToHeight="0" orientation="landscape" r:id="rId1"/>
  <tableParts count="1">
    <tablePart r:id="rId2"/>
  </tableParts>
  <extLst>
    <ext xmlns:x14="http://schemas.microsoft.com/office/spreadsheetml/2009/9/main" uri="{78C0D931-6437-407d-A8EE-F0AAD7539E65}">
      <x14:conditionalFormattings>
        <x14:conditionalFormatting xmlns:xm="http://schemas.microsoft.com/office/excel/2006/main">
          <x14:cfRule type="dataBar" id="{F874E1B3-7413-E53C-9601-6F5F4DCEED6A}">
            <x14:dataBar gradient="0">
              <x14:cfvo type="min"/>
              <x14:cfvo type="max"/>
              <x14:negativeFillColor auto="1"/>
              <x14:axisColor auto="1"/>
            </x14:dataBar>
          </x14:cfRule>
          <xm:sqref>M9:M168</xm:sqref>
        </x14:conditionalFormatting>
      </x14:conditionalFormattings>
    </ext>
    <ext xmlns:x14="http://schemas.microsoft.com/office/spreadsheetml/2009/9/main" uri="{CCE6A557-97BC-4b89-ADB6-D9C93CAAB3DF}">
      <x14:dataValidations xmlns:xm="http://schemas.microsoft.com/office/excel/2006/main" count="1">
        <x14:dataValidation type="date" allowBlank="1" showErrorMessage="1" errorTitle="Valore non ammesso" error="Usare le voci previste o una data/valore valido." xr:uid="{00000000-0002-0000-0300-000001000000}">
          <x14:formula1>
            <xm:f>DATE(2020,1,1)</xm:f>
          </x14:formula1>
          <x14:formula2>
            <xm:f>AZIENDA!$E$20</xm:f>
          </x14:formula2>
          <xm:sqref>H9:H168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W168"/>
  <sheetViews>
    <sheetView showGridLines="0" topLeftCell="A3" workbookViewId="0">
      <selection sqref="A1:W168"/>
    </sheetView>
  </sheetViews>
  <sheetFormatPr defaultRowHeight="13.8"/>
  <cols>
    <col min="1" max="1" width="12" customWidth="1"/>
    <col min="2" max="2" width="27" customWidth="1"/>
    <col min="3" max="3" width="20" customWidth="1"/>
    <col min="4" max="4" width="22" customWidth="1"/>
    <col min="5" max="6" width="40" customWidth="1"/>
    <col min="7" max="8" width="21" customWidth="1"/>
    <col min="9" max="9" width="27" customWidth="1"/>
    <col min="10" max="12" width="14" customWidth="1"/>
    <col min="13" max="13" width="20" customWidth="1"/>
    <col min="14" max="14" width="14" customWidth="1"/>
    <col min="15" max="15" width="38" customWidth="1"/>
    <col min="16" max="16" width="20" customWidth="1"/>
    <col min="17" max="17" width="16" customWidth="1"/>
    <col min="18" max="18" width="26" customWidth="1"/>
    <col min="19" max="19" width="38" customWidth="1"/>
    <col min="20" max="20" width="14" customWidth="1"/>
    <col min="21" max="21" width="13" customWidth="1"/>
    <col min="22" max="23" width="28" customWidth="1"/>
  </cols>
  <sheetData>
    <row r="1" spans="1:23" ht="28.05" customHeight="1">
      <c r="A1" s="5" t="s">
        <v>312</v>
      </c>
      <c r="B1" s="5"/>
      <c r="C1" s="5"/>
      <c r="D1" s="5"/>
      <c r="E1" s="5"/>
      <c r="F1" s="5"/>
      <c r="G1" s="5"/>
      <c r="H1" s="5"/>
      <c r="I1" s="5"/>
      <c r="J1" s="5"/>
      <c r="K1" s="5"/>
      <c r="L1" s="5"/>
    </row>
    <row r="2" spans="1:23" ht="28.05" customHeight="1">
      <c r="A2" s="5"/>
      <c r="B2" s="5"/>
      <c r="C2" s="5"/>
      <c r="D2" s="5"/>
      <c r="E2" s="5"/>
      <c r="F2" s="5"/>
      <c r="G2" s="5"/>
      <c r="H2" s="5"/>
      <c r="I2" s="5"/>
      <c r="J2" s="5"/>
      <c r="K2" s="5"/>
      <c r="L2" s="5"/>
    </row>
    <row r="3" spans="1:23" ht="31.95" customHeight="1">
      <c r="A3" s="13" t="s">
        <v>313</v>
      </c>
      <c r="B3" s="13"/>
      <c r="C3" s="13"/>
      <c r="D3" s="13"/>
      <c r="E3" s="13"/>
      <c r="F3" s="13"/>
      <c r="G3" s="13"/>
      <c r="H3" s="13"/>
      <c r="I3" s="13"/>
      <c r="J3" s="13"/>
      <c r="K3" s="13"/>
      <c r="L3" s="13"/>
    </row>
    <row r="4" spans="1:23" ht="22.05" customHeight="1">
      <c r="A4" s="4" t="s">
        <v>35</v>
      </c>
      <c r="B4" s="1"/>
      <c r="C4" s="1"/>
      <c r="D4" s="1"/>
      <c r="E4" s="1"/>
      <c r="F4" s="1"/>
      <c r="G4" s="1"/>
      <c r="H4" s="1"/>
      <c r="I4" s="1"/>
      <c r="J4" s="1"/>
      <c r="K4" s="1"/>
      <c r="L4" s="1"/>
    </row>
    <row r="5" spans="1:23" ht="25.95" customHeight="1">
      <c r="A5" s="8" t="s">
        <v>314</v>
      </c>
      <c r="B5" s="8"/>
      <c r="C5" s="8"/>
      <c r="D5" s="8"/>
      <c r="E5" s="8"/>
      <c r="F5" s="8"/>
      <c r="G5" s="10" t="s">
        <v>315</v>
      </c>
      <c r="H5" s="10"/>
      <c r="I5" s="10"/>
      <c r="J5" s="10"/>
      <c r="K5" s="10"/>
      <c r="L5" s="10"/>
      <c r="M5" s="8" t="s">
        <v>316</v>
      </c>
      <c r="N5" s="8"/>
      <c r="O5" s="8"/>
      <c r="P5" s="8"/>
      <c r="Q5" s="8"/>
      <c r="R5" s="8"/>
      <c r="S5" s="8"/>
      <c r="T5" s="8"/>
      <c r="U5" s="8"/>
      <c r="V5" s="8"/>
      <c r="W5" s="8"/>
    </row>
    <row r="6" spans="1:23" ht="25.95" customHeight="1">
      <c r="A6" s="8"/>
      <c r="B6" s="8"/>
      <c r="C6" s="8"/>
      <c r="D6" s="8"/>
      <c r="E6" s="8"/>
      <c r="F6" s="8"/>
      <c r="G6" s="10"/>
      <c r="H6" s="10"/>
      <c r="I6" s="10"/>
      <c r="J6" s="10"/>
      <c r="K6" s="10"/>
      <c r="L6" s="10"/>
      <c r="M6" s="8"/>
      <c r="N6" s="8"/>
      <c r="O6" s="8"/>
      <c r="P6" s="8"/>
      <c r="Q6" s="8"/>
      <c r="R6" s="8"/>
      <c r="S6" s="8"/>
      <c r="T6" s="8"/>
      <c r="U6" s="8"/>
      <c r="V6" s="8"/>
      <c r="W6" s="8"/>
    </row>
    <row r="8" spans="1:23" ht="43.95" customHeight="1">
      <c r="A8" s="58" t="s">
        <v>136</v>
      </c>
      <c r="B8" s="59" t="s">
        <v>88</v>
      </c>
      <c r="C8" s="59" t="s">
        <v>317</v>
      </c>
      <c r="D8" s="59" t="s">
        <v>150</v>
      </c>
      <c r="E8" s="59" t="s">
        <v>318</v>
      </c>
      <c r="F8" s="59" t="s">
        <v>319</v>
      </c>
      <c r="G8" s="59" t="s">
        <v>320</v>
      </c>
      <c r="H8" s="59" t="s">
        <v>321</v>
      </c>
      <c r="I8" s="59" t="s">
        <v>322</v>
      </c>
      <c r="J8" s="59" t="s">
        <v>323</v>
      </c>
      <c r="K8" s="59" t="s">
        <v>324</v>
      </c>
      <c r="L8" s="59" t="s">
        <v>325</v>
      </c>
      <c r="M8" s="59" t="s">
        <v>326</v>
      </c>
      <c r="N8" s="59" t="s">
        <v>327</v>
      </c>
      <c r="O8" s="59" t="s">
        <v>328</v>
      </c>
      <c r="P8" s="59" t="s">
        <v>329</v>
      </c>
      <c r="Q8" s="59" t="s">
        <v>330</v>
      </c>
      <c r="R8" s="59" t="s">
        <v>331</v>
      </c>
      <c r="S8" s="59" t="s">
        <v>332</v>
      </c>
      <c r="T8" s="59" t="s">
        <v>333</v>
      </c>
      <c r="U8" s="59" t="s">
        <v>334</v>
      </c>
      <c r="V8" s="59" t="s">
        <v>335</v>
      </c>
      <c r="W8" s="60" t="s">
        <v>336</v>
      </c>
    </row>
    <row r="9" spans="1:23" ht="103.95" customHeight="1">
      <c r="A9" s="61" t="s">
        <v>151</v>
      </c>
      <c r="B9" s="66" t="str">
        <f>IFERROR(INDEX(CATALOGO!$B$9:$B$168,MATCH($A9,CATALOGO!$A$9:$A$168,0)),"ID NON TROVATO")</f>
        <v>01 | Governance e perimetro</v>
      </c>
      <c r="C9" s="66" t="str">
        <f>IFERROR(INDEX(CHECKLIST!$F$9:$F$168,MATCH($A9,CHECKLIST!$A$9:$A$168,0)),"ID NON TROVATO")</f>
        <v>Da verificare</v>
      </c>
      <c r="D9" s="66" t="str">
        <f>IFERROR(INDEX(CHECKLIST!$O$9:$O$168,MATCH($A9,CHECKLIST!$A$9:$A$168,0)),"ID NON TROVATO")</f>
        <v>Verifica</v>
      </c>
      <c r="E9" s="66" t="str">
        <f>IFERROR(INDEX(CHECKLIST!$K$9:$K$168,MATCH($A9,CHECKLIST!$A$9:$A$168,0)),"ID NON TROVATO")</f>
        <v>Eseguire la verifica senza dedurre condizioni personali. Esaminare: Documento di perimetro; elenco sedi, turni e forme di lavoro; eventuali esclusioni motivate. Poi registrare esito, evidenza, data e verificatore.</v>
      </c>
      <c r="F9" s="64"/>
      <c r="G9" s="64"/>
      <c r="H9" s="66" t="str">
        <f>IF(OR(D9="Miglioramento",D9="Verifica"),IF(G9&lt;&gt;"",G9,IF(D9="Verifica",PARAMETRI!$E$9,INDEX(CATALOGO!$I$9:$I$168,MATCH($A9,CATALOGO!$A$9:$A$168,0)))),"")</f>
        <v>P3 - Media</v>
      </c>
      <c r="I9" s="64"/>
      <c r="J9" s="65"/>
      <c r="K9" s="80" t="str">
        <f>IF(AND(OR(D9="Miglioramento",D9="Verifica"),COUNTIF(PARAMETRI!$E$7:$E$10,H9)=1),IF(ISNUMBER(J9),J9+IFERROR(VLOOKUP(H9,PARAMETRI!$E$7:$F$10,2,FALSE),0),IF(ISNUMBER(AZIENDA!$E$14),AZIENDA!$E$14+IFERROR(VLOOKUP(H9,PARAMETRI!$E$7:$F$10,2,FALSE),0),"")),"")</f>
        <v/>
      </c>
      <c r="L9" s="65"/>
      <c r="M9" s="64"/>
      <c r="N9" s="65"/>
      <c r="O9" s="64"/>
      <c r="P9" s="64"/>
      <c r="Q9" s="65"/>
      <c r="R9" s="64"/>
      <c r="S9" s="64"/>
      <c r="T9" s="80" t="str">
        <f t="shared" ref="T9:T40" si="0">IF(OR(D9="Miglioramento",D9="Verifica"),IF(ISNUMBER(L9),L9,IF(ISNUMBER(K9),K9,"")),"")</f>
        <v/>
      </c>
      <c r="U9" s="81" t="str">
        <f ca="1">IF(AND(ISNUMBER(T9),V9&lt;&gt;"CHIUSA VALIDATA"),T9-AZIENDA!$E$20,"")</f>
        <v/>
      </c>
      <c r="V9" s="66" t="str">
        <f ca="1">IF(D9="Mantenimento","MANTENIMENTO",IF(D9="Non applicabile","NON APPLICABILE",IF(W9&lt;&gt;"","DATI DA CORREGGERE",IF(M9="Chiusa",IF(AND(INDEX(CHECKLIST!$N$9:$N$168,MATCH($A9,CHECKLIST!$A$9:$A$168,0))="Completa",LEN(TRIM(F9))&gt;0,LEN(TRIM(I9))&gt;0,ISNUMBER(J9),ISNUMBER(T9),ISNUMBER(N9),LEN(TRIM(O9))&gt;0,P9="Efficace",ISNUMBER(Q9),LEN(TRIM(R9))&gt;0),"CHIUSA VALIDATA","CHIUSURA DA VALIDARE"),IF(P9="Non efficace","DA RIESAMINARE",IF(AND(ISNUMBER(T9),T9&lt;AZIENDA!$E$20),"SCADUTA",IF(OR(LEN(TRIM(F9))=0,LEN(TRIM(I9))=0,NOT(ISNUMBER(J9)),M9=""),"DA PIANIFICARE",IF(NOT(ISNUMBER(T9)),"SENZA SCADENZA",IF(M9="Attuata","VERIFICA EFFICACIA",IF(AND(ISNUMBER(T9),T9&lt;=AZIENDA!$E$20+PARAMETRI!$B$16),"IN SCADENZA",IF(M9="Sospesa","SOSPESA",UPPER(M9))))))))))))</f>
        <v>DA PIANIFICARE</v>
      </c>
      <c r="W9" s="68" t="str">
        <f ca="1">IF(COUNTIF(CHECKLIST!$A$9:$A$168,A9)&lt;&gt;1,"ID DA CONTROLLARE",IF(OR(D9="Miglioramento",D9="Verifica"),IF(COUNTIF(CHECKLIST!$A$9:$A$168,A9)&lt;&gt;1,"ID DA CONTROLLARE",IF(COUNTIF(PARAMETRI!$E$7:$E$10,H9)&lt;&gt;1,"PRIORITÀ NON VALIDA",IF(AND(J9&lt;&gt;"",NOT(ISNUMBER(J9))),"APERTURA NON VALIDA",IF(AND(ISNUMBER(J9),OR(J9&lt;1,J9&gt;AZIENDA!$E$20)),"APERTURA FUTURA / ERRATA",IF(AND(L9&lt;&gt;"",NOT(ISNUMBER(L9))),"SCADENZA NON VALIDA",IF(AND(ISNUMBER(T9),T9&lt;1),"SCADENZA ERRATA",IF(AND(ISNUMBER(T9),ISNUMBER(J9),T9&lt;J9),"SCADENZA &lt; APERTURA",IF(AND(N9&lt;&gt;"",NOT(ISNUMBER(N9))),"ATTUAZIONE NON VALIDA",IF(AND(ISNUMBER(N9),OR(N9&lt;1,N9&gt;AZIENDA!$E$20)),"ATTUAZIONE FUTURA / ERRATA",IF(AND(ISNUMBER(N9),ISNUMBER(J9),N9&lt;J9),"ATTUAZIONE &lt; APERTURA",IF(AND(Q9&lt;&gt;"",NOT(ISNUMBER(Q9))),"VERIFICA NON VALIDA",IF(AND(ISNUMBER(Q9),OR(Q9&lt;1,Q9&gt;AZIENDA!$E$20)),"VERIFICA FUTURA / ERRATA",IF(AND(ISNUMBER(Q9),ISNUMBER(N9),Q9&lt;N9),"VERIFICA &lt; ATTUAZIONE",IF(AND(M9&lt;&gt;"",COUNTIF(PARAMETRI!$I$7:$I$12,M9)&lt;&gt;1),"STATO NON VALIDO",IF(AND(P9&lt;&gt;"",COUNTIF(PARAMETRI!$I$16:$I$18,P9)&lt;&gt;1),"EFFICACIA NON VALIDA",""))))))))))))))),""))</f>
        <v/>
      </c>
    </row>
    <row r="10" spans="1:23" ht="103.95" customHeight="1">
      <c r="A10" s="69" t="s">
        <v>153</v>
      </c>
      <c r="B10" s="66" t="str">
        <f>IFERROR(INDEX(CATALOGO!$B$9:$B$168,MATCH($A10,CATALOGO!$A$9:$A$168,0)),"ID NON TROVATO")</f>
        <v>01 | Governance e perimetro</v>
      </c>
      <c r="C10" s="66" t="str">
        <f>IFERROR(INDEX(CHECKLIST!$F$9:$F$168,MATCH($A10,CHECKLIST!$A$9:$A$168,0)),"ID NON TROVATO")</f>
        <v>Da verificare</v>
      </c>
      <c r="D10" s="66" t="str">
        <f>IFERROR(INDEX(CHECKLIST!$O$9:$O$168,MATCH($A10,CHECKLIST!$A$9:$A$168,0)),"ID NON TROVATO")</f>
        <v>Verifica</v>
      </c>
      <c r="E10" s="66" t="str">
        <f>IFERROR(INDEX(CHECKLIST!$K$9:$K$168,MATCH($A10,CHECKLIST!$A$9:$A$168,0)),"ID NON TROVATO")</f>
        <v>Eseguire la verifica senza dedurre condizioni personali. Esaminare: Analisi iniziale; consultazione; descrizioni delle mansioni e barriere segnalate in forma non identificante. Poi registrare esito, evidenza, data e verificatore.</v>
      </c>
      <c r="F10" s="64"/>
      <c r="G10" s="64"/>
      <c r="H10" s="66" t="str">
        <f>IF(OR(D10="Miglioramento",D10="Verifica"),IF(G10&lt;&gt;"",G10,IF(D10="Verifica",PARAMETRI!$E$9,INDEX(CATALOGO!$I$9:$I$168,MATCH($A10,CATALOGO!$A$9:$A$168,0)))),"")</f>
        <v>P3 - Media</v>
      </c>
      <c r="I10" s="64"/>
      <c r="J10" s="65"/>
      <c r="K10" s="80" t="str">
        <f>IF(AND(OR(D10="Miglioramento",D10="Verifica"),COUNTIF(PARAMETRI!$E$7:$E$10,H10)=1),IF(ISNUMBER(J10),J10+IFERROR(VLOOKUP(H10,PARAMETRI!$E$7:$F$10,2,FALSE),0),IF(ISNUMBER(AZIENDA!$E$14),AZIENDA!$E$14+IFERROR(VLOOKUP(H10,PARAMETRI!$E$7:$F$10,2,FALSE),0),"")),"")</f>
        <v/>
      </c>
      <c r="L10" s="65"/>
      <c r="M10" s="64"/>
      <c r="N10" s="65"/>
      <c r="O10" s="64"/>
      <c r="P10" s="64"/>
      <c r="Q10" s="65"/>
      <c r="R10" s="64"/>
      <c r="S10" s="64"/>
      <c r="T10" s="80" t="str">
        <f t="shared" si="0"/>
        <v/>
      </c>
      <c r="U10" s="81" t="str">
        <f ca="1">IF(AND(ISNUMBER(T10),V10&lt;&gt;"CHIUSA VALIDATA"),T10-AZIENDA!$E$20,"")</f>
        <v/>
      </c>
      <c r="V10" s="66" t="str">
        <f ca="1">IF(D10="Mantenimento","MANTENIMENTO",IF(D10="Non applicabile","NON APPLICABILE",IF(W10&lt;&gt;"","DATI DA CORREGGERE",IF(M10="Chiusa",IF(AND(INDEX(CHECKLIST!$N$9:$N$168,MATCH($A10,CHECKLIST!$A$9:$A$168,0))="Completa",LEN(TRIM(F10))&gt;0,LEN(TRIM(I10))&gt;0,ISNUMBER(J10),ISNUMBER(T10),ISNUMBER(N10),LEN(TRIM(O10))&gt;0,P10="Efficace",ISNUMBER(Q10),LEN(TRIM(R10))&gt;0),"CHIUSA VALIDATA","CHIUSURA DA VALIDARE"),IF(P10="Non efficace","DA RIESAMINARE",IF(AND(ISNUMBER(T10),T10&lt;AZIENDA!$E$20),"SCADUTA",IF(OR(LEN(TRIM(F10))=0,LEN(TRIM(I10))=0,NOT(ISNUMBER(J10)),M10=""),"DA PIANIFICARE",IF(NOT(ISNUMBER(T10)),"SENZA SCADENZA",IF(M10="Attuata","VERIFICA EFFICACIA",IF(AND(ISNUMBER(T10),T10&lt;=AZIENDA!$E$20+PARAMETRI!$B$16),"IN SCADENZA",IF(M10="Sospesa","SOSPESA",UPPER(M10))))))))))))</f>
        <v>DA PIANIFICARE</v>
      </c>
      <c r="W10" s="68" t="str">
        <f ca="1">IF(COUNTIF(CHECKLIST!$A$9:$A$168,A10)&lt;&gt;1,"ID DA CONTROLLARE",IF(OR(D10="Miglioramento",D10="Verifica"),IF(COUNTIF(CHECKLIST!$A$9:$A$168,A10)&lt;&gt;1,"ID DA CONTROLLARE",IF(COUNTIF(PARAMETRI!$E$7:$E$10,H10)&lt;&gt;1,"PRIORITÀ NON VALIDA",IF(AND(J10&lt;&gt;"",NOT(ISNUMBER(J10))),"APERTURA NON VALIDA",IF(AND(ISNUMBER(J10),OR(J10&lt;1,J10&gt;AZIENDA!$E$20)),"APERTURA FUTURA / ERRATA",IF(AND(L10&lt;&gt;"",NOT(ISNUMBER(L10))),"SCADENZA NON VALIDA",IF(AND(ISNUMBER(T10),T10&lt;1),"SCADENZA ERRATA",IF(AND(ISNUMBER(T10),ISNUMBER(J10),T10&lt;J10),"SCADENZA &lt; APERTURA",IF(AND(N10&lt;&gt;"",NOT(ISNUMBER(N10))),"ATTUAZIONE NON VALIDA",IF(AND(ISNUMBER(N10),OR(N10&lt;1,N10&gt;AZIENDA!$E$20)),"ATTUAZIONE FUTURA / ERRATA",IF(AND(ISNUMBER(N10),ISNUMBER(J10),N10&lt;J10),"ATTUAZIONE &lt; APERTURA",IF(AND(Q10&lt;&gt;"",NOT(ISNUMBER(Q10))),"VERIFICA NON VALIDA",IF(AND(ISNUMBER(Q10),OR(Q10&lt;1,Q10&gt;AZIENDA!$E$20)),"VERIFICA FUTURA / ERRATA",IF(AND(ISNUMBER(Q10),ISNUMBER(N10),Q10&lt;N10),"VERIFICA &lt; ATTUAZIONE",IF(AND(M10&lt;&gt;"",COUNTIF(PARAMETRI!$I$7:$I$12,M10)&lt;&gt;1),"STATO NON VALIDO",IF(AND(P10&lt;&gt;"",COUNTIF(PARAMETRI!$I$16:$I$18,P10)&lt;&gt;1),"EFFICACIA NON VALIDA",""))))))))))))))),""))</f>
        <v/>
      </c>
    </row>
    <row r="11" spans="1:23" ht="103.95" customHeight="1">
      <c r="A11" s="61" t="s">
        <v>154</v>
      </c>
      <c r="B11" s="66" t="str">
        <f>IFERROR(INDEX(CATALOGO!$B$9:$B$168,MATCH($A11,CATALOGO!$A$9:$A$168,0)),"ID NON TROVATO")</f>
        <v>01 | Governance e perimetro</v>
      </c>
      <c r="C11" s="66" t="str">
        <f>IFERROR(INDEX(CHECKLIST!$F$9:$F$168,MATCH($A11,CHECKLIST!$A$9:$A$168,0)),"ID NON TROVATO")</f>
        <v>Da verificare</v>
      </c>
      <c r="D11" s="66" t="str">
        <f>IFERROR(INDEX(CHECKLIST!$O$9:$O$168,MATCH($A11,CHECKLIST!$A$9:$A$168,0)),"ID NON TROVATO")</f>
        <v>Verifica</v>
      </c>
      <c r="E11" s="66" t="str">
        <f>IFERROR(INDEX(CHECKLIST!$K$9:$K$168,MATCH($A11,CHECKLIST!$A$9:$A$168,0)),"ID NON TROVATO")</f>
        <v>Eseguire la verifica senza dedurre condizioni personali. Esaminare: Mappa dei processi; rinvii tra policy; procedure operative e responsabilità. Poi registrare esito, evidenza, data e verificatore.</v>
      </c>
      <c r="F11" s="64"/>
      <c r="G11" s="64"/>
      <c r="H11" s="66" t="str">
        <f>IF(OR(D11="Miglioramento",D11="Verifica"),IF(G11&lt;&gt;"",G11,IF(D11="Verifica",PARAMETRI!$E$9,INDEX(CATALOGO!$I$9:$I$168,MATCH($A11,CATALOGO!$A$9:$A$168,0)))),"")</f>
        <v>P3 - Media</v>
      </c>
      <c r="I11" s="64"/>
      <c r="J11" s="65"/>
      <c r="K11" s="80" t="str">
        <f>IF(AND(OR(D11="Miglioramento",D11="Verifica"),COUNTIF(PARAMETRI!$E$7:$E$10,H11)=1),IF(ISNUMBER(J11),J11+IFERROR(VLOOKUP(H11,PARAMETRI!$E$7:$F$10,2,FALSE),0),IF(ISNUMBER(AZIENDA!$E$14),AZIENDA!$E$14+IFERROR(VLOOKUP(H11,PARAMETRI!$E$7:$F$10,2,FALSE),0),"")),"")</f>
        <v/>
      </c>
      <c r="L11" s="65"/>
      <c r="M11" s="64"/>
      <c r="N11" s="65"/>
      <c r="O11" s="64"/>
      <c r="P11" s="64"/>
      <c r="Q11" s="65"/>
      <c r="R11" s="64"/>
      <c r="S11" s="64"/>
      <c r="T11" s="80" t="str">
        <f t="shared" si="0"/>
        <v/>
      </c>
      <c r="U11" s="81" t="str">
        <f ca="1">IF(AND(ISNUMBER(T11),V11&lt;&gt;"CHIUSA VALIDATA"),T11-AZIENDA!$E$20,"")</f>
        <v/>
      </c>
      <c r="V11" s="66" t="str">
        <f ca="1">IF(D11="Mantenimento","MANTENIMENTO",IF(D11="Non applicabile","NON APPLICABILE",IF(W11&lt;&gt;"","DATI DA CORREGGERE",IF(M11="Chiusa",IF(AND(INDEX(CHECKLIST!$N$9:$N$168,MATCH($A11,CHECKLIST!$A$9:$A$168,0))="Completa",LEN(TRIM(F11))&gt;0,LEN(TRIM(I11))&gt;0,ISNUMBER(J11),ISNUMBER(T11),ISNUMBER(N11),LEN(TRIM(O11))&gt;0,P11="Efficace",ISNUMBER(Q11),LEN(TRIM(R11))&gt;0),"CHIUSA VALIDATA","CHIUSURA DA VALIDARE"),IF(P11="Non efficace","DA RIESAMINARE",IF(AND(ISNUMBER(T11),T11&lt;AZIENDA!$E$20),"SCADUTA",IF(OR(LEN(TRIM(F11))=0,LEN(TRIM(I11))=0,NOT(ISNUMBER(J11)),M11=""),"DA PIANIFICARE",IF(NOT(ISNUMBER(T11)),"SENZA SCADENZA",IF(M11="Attuata","VERIFICA EFFICACIA",IF(AND(ISNUMBER(T11),T11&lt;=AZIENDA!$E$20+PARAMETRI!$B$16),"IN SCADENZA",IF(M11="Sospesa","SOSPESA",UPPER(M11))))))))))))</f>
        <v>DA PIANIFICARE</v>
      </c>
      <c r="W11" s="68" t="str">
        <f ca="1">IF(COUNTIF(CHECKLIST!$A$9:$A$168,A11)&lt;&gt;1,"ID DA CONTROLLARE",IF(OR(D11="Miglioramento",D11="Verifica"),IF(COUNTIF(CHECKLIST!$A$9:$A$168,A11)&lt;&gt;1,"ID DA CONTROLLARE",IF(COUNTIF(PARAMETRI!$E$7:$E$10,H11)&lt;&gt;1,"PRIORITÀ NON VALIDA",IF(AND(J11&lt;&gt;"",NOT(ISNUMBER(J11))),"APERTURA NON VALIDA",IF(AND(ISNUMBER(J11),OR(J11&lt;1,J11&gt;AZIENDA!$E$20)),"APERTURA FUTURA / ERRATA",IF(AND(L11&lt;&gt;"",NOT(ISNUMBER(L11))),"SCADENZA NON VALIDA",IF(AND(ISNUMBER(T11),T11&lt;1),"SCADENZA ERRATA",IF(AND(ISNUMBER(T11),ISNUMBER(J11),T11&lt;J11),"SCADENZA &lt; APERTURA",IF(AND(N11&lt;&gt;"",NOT(ISNUMBER(N11))),"ATTUAZIONE NON VALIDA",IF(AND(ISNUMBER(N11),OR(N11&lt;1,N11&gt;AZIENDA!$E$20)),"ATTUAZIONE FUTURA / ERRATA",IF(AND(ISNUMBER(N11),ISNUMBER(J11),N11&lt;J11),"ATTUAZIONE &lt; APERTURA",IF(AND(Q11&lt;&gt;"",NOT(ISNUMBER(Q11))),"VERIFICA NON VALIDA",IF(AND(ISNUMBER(Q11),OR(Q11&lt;1,Q11&gt;AZIENDA!$E$20)),"VERIFICA FUTURA / ERRATA",IF(AND(ISNUMBER(Q11),ISNUMBER(N11),Q11&lt;N11),"VERIFICA &lt; ATTUAZIONE",IF(AND(M11&lt;&gt;"",COUNTIF(PARAMETRI!$I$7:$I$12,M11)&lt;&gt;1),"STATO NON VALIDO",IF(AND(P11&lt;&gt;"",COUNTIF(PARAMETRI!$I$16:$I$18,P11)&lt;&gt;1),"EFFICACIA NON VALIDA",""))))))))))))))),""))</f>
        <v/>
      </c>
    </row>
    <row r="12" spans="1:23" ht="103.95" customHeight="1">
      <c r="A12" s="69" t="s">
        <v>155</v>
      </c>
      <c r="B12" s="66" t="str">
        <f>IFERROR(INDEX(CATALOGO!$B$9:$B$168,MATCH($A12,CATALOGO!$A$9:$A$168,0)),"ID NON TROVATO")</f>
        <v>01 | Governance e perimetro</v>
      </c>
      <c r="C12" s="66" t="str">
        <f>IFERROR(INDEX(CHECKLIST!$F$9:$F$168,MATCH($A12,CHECKLIST!$A$9:$A$168,0)),"ID NON TROVATO")</f>
        <v>Da verificare</v>
      </c>
      <c r="D12" s="66" t="str">
        <f>IFERROR(INDEX(CHECKLIST!$O$9:$O$168,MATCH($A12,CHECKLIST!$A$9:$A$168,0)),"ID NON TROVATO")</f>
        <v>Verifica</v>
      </c>
      <c r="E12" s="66" t="str">
        <f>IFERROR(INDEX(CHECKLIST!$K$9:$K$168,MATCH($A12,CHECKLIST!$A$9:$A$168,0)),"ID NON TROVATO")</f>
        <v>Eseguire la verifica senza dedurre condizioni personali. Esaminare: Incarichi; organigramma; responsabilità dei manager; referente di direzione. Poi registrare esito, evidenza, data e verificatore.</v>
      </c>
      <c r="F12" s="64"/>
      <c r="G12" s="64"/>
      <c r="H12" s="66" t="str">
        <f>IF(OR(D12="Miglioramento",D12="Verifica"),IF(G12&lt;&gt;"",G12,IF(D12="Verifica",PARAMETRI!$E$9,INDEX(CATALOGO!$I$9:$I$168,MATCH($A12,CATALOGO!$A$9:$A$168,0)))),"")</f>
        <v>P3 - Media</v>
      </c>
      <c r="I12" s="64"/>
      <c r="J12" s="65"/>
      <c r="K12" s="80" t="str">
        <f>IF(AND(OR(D12="Miglioramento",D12="Verifica"),COUNTIF(PARAMETRI!$E$7:$E$10,H12)=1),IF(ISNUMBER(J12),J12+IFERROR(VLOOKUP(H12,PARAMETRI!$E$7:$F$10,2,FALSE),0),IF(ISNUMBER(AZIENDA!$E$14),AZIENDA!$E$14+IFERROR(VLOOKUP(H12,PARAMETRI!$E$7:$F$10,2,FALSE),0),"")),"")</f>
        <v/>
      </c>
      <c r="L12" s="65"/>
      <c r="M12" s="64"/>
      <c r="N12" s="65"/>
      <c r="O12" s="64"/>
      <c r="P12" s="64"/>
      <c r="Q12" s="65"/>
      <c r="R12" s="64"/>
      <c r="S12" s="64"/>
      <c r="T12" s="80" t="str">
        <f t="shared" si="0"/>
        <v/>
      </c>
      <c r="U12" s="81" t="str">
        <f ca="1">IF(AND(ISNUMBER(T12),V12&lt;&gt;"CHIUSA VALIDATA"),T12-AZIENDA!$E$20,"")</f>
        <v/>
      </c>
      <c r="V12" s="66" t="str">
        <f ca="1">IF(D12="Mantenimento","MANTENIMENTO",IF(D12="Non applicabile","NON APPLICABILE",IF(W12&lt;&gt;"","DATI DA CORREGGERE",IF(M12="Chiusa",IF(AND(INDEX(CHECKLIST!$N$9:$N$168,MATCH($A12,CHECKLIST!$A$9:$A$168,0))="Completa",LEN(TRIM(F12))&gt;0,LEN(TRIM(I12))&gt;0,ISNUMBER(J12),ISNUMBER(T12),ISNUMBER(N12),LEN(TRIM(O12))&gt;0,P12="Efficace",ISNUMBER(Q12),LEN(TRIM(R12))&gt;0),"CHIUSA VALIDATA","CHIUSURA DA VALIDARE"),IF(P12="Non efficace","DA RIESAMINARE",IF(AND(ISNUMBER(T12),T12&lt;AZIENDA!$E$20),"SCADUTA",IF(OR(LEN(TRIM(F12))=0,LEN(TRIM(I12))=0,NOT(ISNUMBER(J12)),M12=""),"DA PIANIFICARE",IF(NOT(ISNUMBER(T12)),"SENZA SCADENZA",IF(M12="Attuata","VERIFICA EFFICACIA",IF(AND(ISNUMBER(T12),T12&lt;=AZIENDA!$E$20+PARAMETRI!$B$16),"IN SCADENZA",IF(M12="Sospesa","SOSPESA",UPPER(M12))))))))))))</f>
        <v>DA PIANIFICARE</v>
      </c>
      <c r="W12" s="68" t="str">
        <f ca="1">IF(COUNTIF(CHECKLIST!$A$9:$A$168,A12)&lt;&gt;1,"ID DA CONTROLLARE",IF(OR(D12="Miglioramento",D12="Verifica"),IF(COUNTIF(CHECKLIST!$A$9:$A$168,A12)&lt;&gt;1,"ID DA CONTROLLARE",IF(COUNTIF(PARAMETRI!$E$7:$E$10,H12)&lt;&gt;1,"PRIORITÀ NON VALIDA",IF(AND(J12&lt;&gt;"",NOT(ISNUMBER(J12))),"APERTURA NON VALIDA",IF(AND(ISNUMBER(J12),OR(J12&lt;1,J12&gt;AZIENDA!$E$20)),"APERTURA FUTURA / ERRATA",IF(AND(L12&lt;&gt;"",NOT(ISNUMBER(L12))),"SCADENZA NON VALIDA",IF(AND(ISNUMBER(T12),T12&lt;1),"SCADENZA ERRATA",IF(AND(ISNUMBER(T12),ISNUMBER(J12),T12&lt;J12),"SCADENZA &lt; APERTURA",IF(AND(N12&lt;&gt;"",NOT(ISNUMBER(N12))),"ATTUAZIONE NON VALIDA",IF(AND(ISNUMBER(N12),OR(N12&lt;1,N12&gt;AZIENDA!$E$20)),"ATTUAZIONE FUTURA / ERRATA",IF(AND(ISNUMBER(N12),ISNUMBER(J12),N12&lt;J12),"ATTUAZIONE &lt; APERTURA",IF(AND(Q12&lt;&gt;"",NOT(ISNUMBER(Q12))),"VERIFICA NON VALIDA",IF(AND(ISNUMBER(Q12),OR(Q12&lt;1,Q12&gt;AZIENDA!$E$20)),"VERIFICA FUTURA / ERRATA",IF(AND(ISNUMBER(Q12),ISNUMBER(N12),Q12&lt;N12),"VERIFICA &lt; ATTUAZIONE",IF(AND(M12&lt;&gt;"",COUNTIF(PARAMETRI!$I$7:$I$12,M12)&lt;&gt;1),"STATO NON VALIDO",IF(AND(P12&lt;&gt;"",COUNTIF(PARAMETRI!$I$16:$I$18,P12)&lt;&gt;1),"EFFICACIA NON VALIDA",""))))))))))))))),""))</f>
        <v/>
      </c>
    </row>
    <row r="13" spans="1:23" ht="103.95" customHeight="1">
      <c r="A13" s="61" t="s">
        <v>156</v>
      </c>
      <c r="B13" s="66" t="str">
        <f>IFERROR(INDEX(CATALOGO!$B$9:$B$168,MATCH($A13,CATALOGO!$A$9:$A$168,0)),"ID NON TROVATO")</f>
        <v>01 | Governance e perimetro</v>
      </c>
      <c r="C13" s="66" t="str">
        <f>IFERROR(INDEX(CHECKLIST!$F$9:$F$168,MATCH($A13,CHECKLIST!$A$9:$A$168,0)),"ID NON TROVATO")</f>
        <v>Da verificare</v>
      </c>
      <c r="D13" s="66" t="str">
        <f>IFERROR(INDEX(CHECKLIST!$O$9:$O$168,MATCH($A13,CHECKLIST!$A$9:$A$168,0)),"ID NON TROVATO")</f>
        <v>Verifica</v>
      </c>
      <c r="E13" s="66" t="str">
        <f>IFERROR(INDEX(CHECKLIST!$K$9:$K$168,MATCH($A13,CHECKLIST!$A$9:$A$168,0)),"ID NON TROVATO")</f>
        <v>Eseguire la verifica senza dedurre condizioni personali. Esaminare: Piano di consultazione; inviti inclusivi; verbali senza dettagli sanitari individuali. Poi registrare esito, evidenza, data e verificatore.</v>
      </c>
      <c r="F13" s="64"/>
      <c r="G13" s="64"/>
      <c r="H13" s="66" t="str">
        <f>IF(OR(D13="Miglioramento",D13="Verifica"),IF(G13&lt;&gt;"",G13,IF(D13="Verifica",PARAMETRI!$E$9,INDEX(CATALOGO!$I$9:$I$168,MATCH($A13,CATALOGO!$A$9:$A$168,0)))),"")</f>
        <v>P3 - Media</v>
      </c>
      <c r="I13" s="64"/>
      <c r="J13" s="65"/>
      <c r="K13" s="80" t="str">
        <f>IF(AND(OR(D13="Miglioramento",D13="Verifica"),COUNTIF(PARAMETRI!$E$7:$E$10,H13)=1),IF(ISNUMBER(J13),J13+IFERROR(VLOOKUP(H13,PARAMETRI!$E$7:$F$10,2,FALSE),0),IF(ISNUMBER(AZIENDA!$E$14),AZIENDA!$E$14+IFERROR(VLOOKUP(H13,PARAMETRI!$E$7:$F$10,2,FALSE),0),"")),"")</f>
        <v/>
      </c>
      <c r="L13" s="65"/>
      <c r="M13" s="64"/>
      <c r="N13" s="65"/>
      <c r="O13" s="64"/>
      <c r="P13" s="64"/>
      <c r="Q13" s="65"/>
      <c r="R13" s="64"/>
      <c r="S13" s="64"/>
      <c r="T13" s="80" t="str">
        <f t="shared" si="0"/>
        <v/>
      </c>
      <c r="U13" s="81" t="str">
        <f ca="1">IF(AND(ISNUMBER(T13),V13&lt;&gt;"CHIUSA VALIDATA"),T13-AZIENDA!$E$20,"")</f>
        <v/>
      </c>
      <c r="V13" s="66" t="str">
        <f ca="1">IF(D13="Mantenimento","MANTENIMENTO",IF(D13="Non applicabile","NON APPLICABILE",IF(W13&lt;&gt;"","DATI DA CORREGGERE",IF(M13="Chiusa",IF(AND(INDEX(CHECKLIST!$N$9:$N$168,MATCH($A13,CHECKLIST!$A$9:$A$168,0))="Completa",LEN(TRIM(F13))&gt;0,LEN(TRIM(I13))&gt;0,ISNUMBER(J13),ISNUMBER(T13),ISNUMBER(N13),LEN(TRIM(O13))&gt;0,P13="Efficace",ISNUMBER(Q13),LEN(TRIM(R13))&gt;0),"CHIUSA VALIDATA","CHIUSURA DA VALIDARE"),IF(P13="Non efficace","DA RIESAMINARE",IF(AND(ISNUMBER(T13),T13&lt;AZIENDA!$E$20),"SCADUTA",IF(OR(LEN(TRIM(F13))=0,LEN(TRIM(I13))=0,NOT(ISNUMBER(J13)),M13=""),"DA PIANIFICARE",IF(NOT(ISNUMBER(T13)),"SENZA SCADENZA",IF(M13="Attuata","VERIFICA EFFICACIA",IF(AND(ISNUMBER(T13),T13&lt;=AZIENDA!$E$20+PARAMETRI!$B$16),"IN SCADENZA",IF(M13="Sospesa","SOSPESA",UPPER(M13))))))))))))</f>
        <v>DA PIANIFICARE</v>
      </c>
      <c r="W13" s="68" t="str">
        <f ca="1">IF(COUNTIF(CHECKLIST!$A$9:$A$168,A13)&lt;&gt;1,"ID DA CONTROLLARE",IF(OR(D13="Miglioramento",D13="Verifica"),IF(COUNTIF(CHECKLIST!$A$9:$A$168,A13)&lt;&gt;1,"ID DA CONTROLLARE",IF(COUNTIF(PARAMETRI!$E$7:$E$10,H13)&lt;&gt;1,"PRIORITÀ NON VALIDA",IF(AND(J13&lt;&gt;"",NOT(ISNUMBER(J13))),"APERTURA NON VALIDA",IF(AND(ISNUMBER(J13),OR(J13&lt;1,J13&gt;AZIENDA!$E$20)),"APERTURA FUTURA / ERRATA",IF(AND(L13&lt;&gt;"",NOT(ISNUMBER(L13))),"SCADENZA NON VALIDA",IF(AND(ISNUMBER(T13),T13&lt;1),"SCADENZA ERRATA",IF(AND(ISNUMBER(T13),ISNUMBER(J13),T13&lt;J13),"SCADENZA &lt; APERTURA",IF(AND(N13&lt;&gt;"",NOT(ISNUMBER(N13))),"ATTUAZIONE NON VALIDA",IF(AND(ISNUMBER(N13),OR(N13&lt;1,N13&gt;AZIENDA!$E$20)),"ATTUAZIONE FUTURA / ERRATA",IF(AND(ISNUMBER(N13),ISNUMBER(J13),N13&lt;J13),"ATTUAZIONE &lt; APERTURA",IF(AND(Q13&lt;&gt;"",NOT(ISNUMBER(Q13))),"VERIFICA NON VALIDA",IF(AND(ISNUMBER(Q13),OR(Q13&lt;1,Q13&gt;AZIENDA!$E$20)),"VERIFICA FUTURA / ERRATA",IF(AND(ISNUMBER(Q13),ISNUMBER(N13),Q13&lt;N13),"VERIFICA &lt; ATTUAZIONE",IF(AND(M13&lt;&gt;"",COUNTIF(PARAMETRI!$I$7:$I$12,M13)&lt;&gt;1),"STATO NON VALIDO",IF(AND(P13&lt;&gt;"",COUNTIF(PARAMETRI!$I$16:$I$18,P13)&lt;&gt;1),"EFFICACIA NON VALIDA",""))))))))))))))),""))</f>
        <v/>
      </c>
    </row>
    <row r="14" spans="1:23" ht="103.95" customHeight="1">
      <c r="A14" s="69" t="s">
        <v>157</v>
      </c>
      <c r="B14" s="66" t="str">
        <f>IFERROR(INDEX(CATALOGO!$B$9:$B$168,MATCH($A14,CATALOGO!$A$9:$A$168,0)),"ID NON TROVATO")</f>
        <v>01 | Governance e perimetro</v>
      </c>
      <c r="C14" s="66" t="str">
        <f>IFERROR(INDEX(CHECKLIST!$F$9:$F$168,MATCH($A14,CHECKLIST!$A$9:$A$168,0)),"ID NON TROVATO")</f>
        <v>Da verificare</v>
      </c>
      <c r="D14" s="66" t="str">
        <f>IFERROR(INDEX(CHECKLIST!$O$9:$O$168,MATCH($A14,CHECKLIST!$A$9:$A$168,0)),"ID NON TROVATO")</f>
        <v>Verifica</v>
      </c>
      <c r="E14" s="66" t="str">
        <f>IFERROR(INDEX(CHECKLIST!$K$9:$K$168,MATCH($A14,CHECKLIST!$A$9:$A$168,0)),"ID NON TROVATO")</f>
        <v>Eseguire la verifica senza dedurre condizioni personali. Esaminare: Procedura di richiesta; moduli; istruzioni ai responsabili; prova del percorso di accesso. Poi registrare esito, evidenza, data e verificatore.</v>
      </c>
      <c r="F14" s="64"/>
      <c r="G14" s="64"/>
      <c r="H14" s="66" t="str">
        <f>IF(OR(D14="Miglioramento",D14="Verifica"),IF(G14&lt;&gt;"",G14,IF(D14="Verifica",PARAMETRI!$E$9,INDEX(CATALOGO!$I$9:$I$168,MATCH($A14,CATALOGO!$A$9:$A$168,0)))),"")</f>
        <v>P3 - Media</v>
      </c>
      <c r="I14" s="64"/>
      <c r="J14" s="65"/>
      <c r="K14" s="80" t="str">
        <f>IF(AND(OR(D14="Miglioramento",D14="Verifica"),COUNTIF(PARAMETRI!$E$7:$E$10,H14)=1),IF(ISNUMBER(J14),J14+IFERROR(VLOOKUP(H14,PARAMETRI!$E$7:$F$10,2,FALSE),0),IF(ISNUMBER(AZIENDA!$E$14),AZIENDA!$E$14+IFERROR(VLOOKUP(H14,PARAMETRI!$E$7:$F$10,2,FALSE),0),"")),"")</f>
        <v/>
      </c>
      <c r="L14" s="65"/>
      <c r="M14" s="64"/>
      <c r="N14" s="65"/>
      <c r="O14" s="64"/>
      <c r="P14" s="64"/>
      <c r="Q14" s="65"/>
      <c r="R14" s="64"/>
      <c r="S14" s="64"/>
      <c r="T14" s="80" t="str">
        <f t="shared" si="0"/>
        <v/>
      </c>
      <c r="U14" s="81" t="str">
        <f ca="1">IF(AND(ISNUMBER(T14),V14&lt;&gt;"CHIUSA VALIDATA"),T14-AZIENDA!$E$20,"")</f>
        <v/>
      </c>
      <c r="V14" s="66" t="str">
        <f ca="1">IF(D14="Mantenimento","MANTENIMENTO",IF(D14="Non applicabile","NON APPLICABILE",IF(W14&lt;&gt;"","DATI DA CORREGGERE",IF(M14="Chiusa",IF(AND(INDEX(CHECKLIST!$N$9:$N$168,MATCH($A14,CHECKLIST!$A$9:$A$168,0))="Completa",LEN(TRIM(F14))&gt;0,LEN(TRIM(I14))&gt;0,ISNUMBER(J14),ISNUMBER(T14),ISNUMBER(N14),LEN(TRIM(O14))&gt;0,P14="Efficace",ISNUMBER(Q14),LEN(TRIM(R14))&gt;0),"CHIUSA VALIDATA","CHIUSURA DA VALIDARE"),IF(P14="Non efficace","DA RIESAMINARE",IF(AND(ISNUMBER(T14),T14&lt;AZIENDA!$E$20),"SCADUTA",IF(OR(LEN(TRIM(F14))=0,LEN(TRIM(I14))=0,NOT(ISNUMBER(J14)),M14=""),"DA PIANIFICARE",IF(NOT(ISNUMBER(T14)),"SENZA SCADENZA",IF(M14="Attuata","VERIFICA EFFICACIA",IF(AND(ISNUMBER(T14),T14&lt;=AZIENDA!$E$20+PARAMETRI!$B$16),"IN SCADENZA",IF(M14="Sospesa","SOSPESA",UPPER(M14))))))))))))</f>
        <v>DA PIANIFICARE</v>
      </c>
      <c r="W14" s="68" t="str">
        <f ca="1">IF(COUNTIF(CHECKLIST!$A$9:$A$168,A14)&lt;&gt;1,"ID DA CONTROLLARE",IF(OR(D14="Miglioramento",D14="Verifica"),IF(COUNTIF(CHECKLIST!$A$9:$A$168,A14)&lt;&gt;1,"ID DA CONTROLLARE",IF(COUNTIF(PARAMETRI!$E$7:$E$10,H14)&lt;&gt;1,"PRIORITÀ NON VALIDA",IF(AND(J14&lt;&gt;"",NOT(ISNUMBER(J14))),"APERTURA NON VALIDA",IF(AND(ISNUMBER(J14),OR(J14&lt;1,J14&gt;AZIENDA!$E$20)),"APERTURA FUTURA / ERRATA",IF(AND(L14&lt;&gt;"",NOT(ISNUMBER(L14))),"SCADENZA NON VALIDA",IF(AND(ISNUMBER(T14),T14&lt;1),"SCADENZA ERRATA",IF(AND(ISNUMBER(T14),ISNUMBER(J14),T14&lt;J14),"SCADENZA &lt; APERTURA",IF(AND(N14&lt;&gt;"",NOT(ISNUMBER(N14))),"ATTUAZIONE NON VALIDA",IF(AND(ISNUMBER(N14),OR(N14&lt;1,N14&gt;AZIENDA!$E$20)),"ATTUAZIONE FUTURA / ERRATA",IF(AND(ISNUMBER(N14),ISNUMBER(J14),N14&lt;J14),"ATTUAZIONE &lt; APERTURA",IF(AND(Q14&lt;&gt;"",NOT(ISNUMBER(Q14))),"VERIFICA NON VALIDA",IF(AND(ISNUMBER(Q14),OR(Q14&lt;1,Q14&gt;AZIENDA!$E$20)),"VERIFICA FUTURA / ERRATA",IF(AND(ISNUMBER(Q14),ISNUMBER(N14),Q14&lt;N14),"VERIFICA &lt; ATTUAZIONE",IF(AND(M14&lt;&gt;"",COUNTIF(PARAMETRI!$I$7:$I$12,M14)&lt;&gt;1),"STATO NON VALIDO",IF(AND(P14&lt;&gt;"",COUNTIF(PARAMETRI!$I$16:$I$18,P14)&lt;&gt;1),"EFFICACIA NON VALIDA",""))))))))))))))),""))</f>
        <v/>
      </c>
    </row>
    <row r="15" spans="1:23" ht="103.95" customHeight="1">
      <c r="A15" s="61" t="s">
        <v>158</v>
      </c>
      <c r="B15" s="66" t="str">
        <f>IFERROR(INDEX(CATALOGO!$B$9:$B$168,MATCH($A15,CATALOGO!$A$9:$A$168,0)),"ID NON TROVATO")</f>
        <v>01 | Governance e perimetro</v>
      </c>
      <c r="C15" s="66" t="str">
        <f>IFERROR(INDEX(CHECKLIST!$F$9:$F$168,MATCH($A15,CHECKLIST!$A$9:$A$168,0)),"ID NON TROVATO")</f>
        <v>Da verificare</v>
      </c>
      <c r="D15" s="66" t="str">
        <f>IFERROR(INDEX(CHECKLIST!$O$9:$O$168,MATCH($A15,CHECKLIST!$A$9:$A$168,0)),"ID NON TROVATO")</f>
        <v>Verifica</v>
      </c>
      <c r="E15" s="66" t="str">
        <f>IFERROR(INDEX(CHECKLIST!$K$9:$K$168,MATCH($A15,CHECKLIST!$A$9:$A$168,0)),"ID NON TROVATO")</f>
        <v>Eseguire la verifica senza dedurre condizioni personali. Esaminare: Materiale formativo; procedure di invio; istruzioni su limiti del ruolo di manager e HR. Poi registrare esito, evidenza, data e verificatore.</v>
      </c>
      <c r="F15" s="64"/>
      <c r="G15" s="64"/>
      <c r="H15" s="66" t="str">
        <f>IF(OR(D15="Miglioramento",D15="Verifica"),IF(G15&lt;&gt;"",G15,IF(D15="Verifica",PARAMETRI!$E$9,INDEX(CATALOGO!$I$9:$I$168,MATCH($A15,CATALOGO!$A$9:$A$168,0)))),"")</f>
        <v>P3 - Media</v>
      </c>
      <c r="I15" s="64"/>
      <c r="J15" s="65"/>
      <c r="K15" s="80" t="str">
        <f>IF(AND(OR(D15="Miglioramento",D15="Verifica"),COUNTIF(PARAMETRI!$E$7:$E$10,H15)=1),IF(ISNUMBER(J15),J15+IFERROR(VLOOKUP(H15,PARAMETRI!$E$7:$F$10,2,FALSE),0),IF(ISNUMBER(AZIENDA!$E$14),AZIENDA!$E$14+IFERROR(VLOOKUP(H15,PARAMETRI!$E$7:$F$10,2,FALSE),0),"")),"")</f>
        <v/>
      </c>
      <c r="L15" s="65"/>
      <c r="M15" s="64"/>
      <c r="N15" s="65"/>
      <c r="O15" s="64"/>
      <c r="P15" s="64"/>
      <c r="Q15" s="65"/>
      <c r="R15" s="64"/>
      <c r="S15" s="64"/>
      <c r="T15" s="80" t="str">
        <f t="shared" si="0"/>
        <v/>
      </c>
      <c r="U15" s="81" t="str">
        <f ca="1">IF(AND(ISNUMBER(T15),V15&lt;&gt;"CHIUSA VALIDATA"),T15-AZIENDA!$E$20,"")</f>
        <v/>
      </c>
      <c r="V15" s="66" t="str">
        <f ca="1">IF(D15="Mantenimento","MANTENIMENTO",IF(D15="Non applicabile","NON APPLICABILE",IF(W15&lt;&gt;"","DATI DA CORREGGERE",IF(M15="Chiusa",IF(AND(INDEX(CHECKLIST!$N$9:$N$168,MATCH($A15,CHECKLIST!$A$9:$A$168,0))="Completa",LEN(TRIM(F15))&gt;0,LEN(TRIM(I15))&gt;0,ISNUMBER(J15),ISNUMBER(T15),ISNUMBER(N15),LEN(TRIM(O15))&gt;0,P15="Efficace",ISNUMBER(Q15),LEN(TRIM(R15))&gt;0),"CHIUSA VALIDATA","CHIUSURA DA VALIDARE"),IF(P15="Non efficace","DA RIESAMINARE",IF(AND(ISNUMBER(T15),T15&lt;AZIENDA!$E$20),"SCADUTA",IF(OR(LEN(TRIM(F15))=0,LEN(TRIM(I15))=0,NOT(ISNUMBER(J15)),M15=""),"DA PIANIFICARE",IF(NOT(ISNUMBER(T15)),"SENZA SCADENZA",IF(M15="Attuata","VERIFICA EFFICACIA",IF(AND(ISNUMBER(T15),T15&lt;=AZIENDA!$E$20+PARAMETRI!$B$16),"IN SCADENZA",IF(M15="Sospesa","SOSPESA",UPPER(M15))))))))))))</f>
        <v>DA PIANIFICARE</v>
      </c>
      <c r="W15" s="68" t="str">
        <f ca="1">IF(COUNTIF(CHECKLIST!$A$9:$A$168,A15)&lt;&gt;1,"ID DA CONTROLLARE",IF(OR(D15="Miglioramento",D15="Verifica"),IF(COUNTIF(CHECKLIST!$A$9:$A$168,A15)&lt;&gt;1,"ID DA CONTROLLARE",IF(COUNTIF(PARAMETRI!$E$7:$E$10,H15)&lt;&gt;1,"PRIORITÀ NON VALIDA",IF(AND(J15&lt;&gt;"",NOT(ISNUMBER(J15))),"APERTURA NON VALIDA",IF(AND(ISNUMBER(J15),OR(J15&lt;1,J15&gt;AZIENDA!$E$20)),"APERTURA FUTURA / ERRATA",IF(AND(L15&lt;&gt;"",NOT(ISNUMBER(L15))),"SCADENZA NON VALIDA",IF(AND(ISNUMBER(T15),T15&lt;1),"SCADENZA ERRATA",IF(AND(ISNUMBER(T15),ISNUMBER(J15),T15&lt;J15),"SCADENZA &lt; APERTURA",IF(AND(N15&lt;&gt;"",NOT(ISNUMBER(N15))),"ATTUAZIONE NON VALIDA",IF(AND(ISNUMBER(N15),OR(N15&lt;1,N15&gt;AZIENDA!$E$20)),"ATTUAZIONE FUTURA / ERRATA",IF(AND(ISNUMBER(N15),ISNUMBER(J15),N15&lt;J15),"ATTUAZIONE &lt; APERTURA",IF(AND(Q15&lt;&gt;"",NOT(ISNUMBER(Q15))),"VERIFICA NON VALIDA",IF(AND(ISNUMBER(Q15),OR(Q15&lt;1,Q15&gt;AZIENDA!$E$20)),"VERIFICA FUTURA / ERRATA",IF(AND(ISNUMBER(Q15),ISNUMBER(N15),Q15&lt;N15),"VERIFICA &lt; ATTUAZIONE",IF(AND(M15&lt;&gt;"",COUNTIF(PARAMETRI!$I$7:$I$12,M15)&lt;&gt;1),"STATO NON VALIDO",IF(AND(P15&lt;&gt;"",COUNTIF(PARAMETRI!$I$16:$I$18,P15)&lt;&gt;1),"EFFICACIA NON VALIDA",""))))))))))))))),""))</f>
        <v/>
      </c>
    </row>
    <row r="16" spans="1:23" ht="103.95" customHeight="1">
      <c r="A16" s="69" t="s">
        <v>159</v>
      </c>
      <c r="B16" s="66" t="str">
        <f>IFERROR(INDEX(CATALOGO!$B$9:$B$168,MATCH($A16,CATALOGO!$A$9:$A$168,0)),"ID NON TROVATO")</f>
        <v>01 | Governance e perimetro</v>
      </c>
      <c r="C16" s="66" t="str">
        <f>IFERROR(INDEX(CHECKLIST!$F$9:$F$168,MATCH($A16,CHECKLIST!$A$9:$A$168,0)),"ID NON TROVATO")</f>
        <v>Da verificare</v>
      </c>
      <c r="D16" s="66" t="str">
        <f>IFERROR(INDEX(CHECKLIST!$O$9:$O$168,MATCH($A16,CHECKLIST!$A$9:$A$168,0)),"ID NON TROVATO")</f>
        <v>Verifica</v>
      </c>
      <c r="E16" s="66" t="str">
        <f>IFERROR(INDEX(CHECKLIST!$K$9:$K$168,MATCH($A16,CHECKLIST!$A$9:$A$168,0)),"ID NON TROVATO")</f>
        <v>Eseguire la verifica senza dedurre condizioni personali. Esaminare: Carta aziendale o documento equivalente; approvazione; cronologia delle revisioni. Poi registrare esito, evidenza, data e verificatore.</v>
      </c>
      <c r="F16" s="64"/>
      <c r="G16" s="64"/>
      <c r="H16" s="66" t="str">
        <f>IF(OR(D16="Miglioramento",D16="Verifica"),IF(G16&lt;&gt;"",G16,IF(D16="Verifica",PARAMETRI!$E$9,INDEX(CATALOGO!$I$9:$I$168,MATCH($A16,CATALOGO!$A$9:$A$168,0)))),"")</f>
        <v>P3 - Media</v>
      </c>
      <c r="I16" s="64"/>
      <c r="J16" s="65"/>
      <c r="K16" s="80" t="str">
        <f>IF(AND(OR(D16="Miglioramento",D16="Verifica"),COUNTIF(PARAMETRI!$E$7:$E$10,H16)=1),IF(ISNUMBER(J16),J16+IFERROR(VLOOKUP(H16,PARAMETRI!$E$7:$F$10,2,FALSE),0),IF(ISNUMBER(AZIENDA!$E$14),AZIENDA!$E$14+IFERROR(VLOOKUP(H16,PARAMETRI!$E$7:$F$10,2,FALSE),0),"")),"")</f>
        <v/>
      </c>
      <c r="L16" s="65"/>
      <c r="M16" s="64"/>
      <c r="N16" s="65"/>
      <c r="O16" s="64"/>
      <c r="P16" s="64"/>
      <c r="Q16" s="65"/>
      <c r="R16" s="64"/>
      <c r="S16" s="64"/>
      <c r="T16" s="80" t="str">
        <f t="shared" si="0"/>
        <v/>
      </c>
      <c r="U16" s="81" t="str">
        <f ca="1">IF(AND(ISNUMBER(T16),V16&lt;&gt;"CHIUSA VALIDATA"),T16-AZIENDA!$E$20,"")</f>
        <v/>
      </c>
      <c r="V16" s="66" t="str">
        <f ca="1">IF(D16="Mantenimento","MANTENIMENTO",IF(D16="Non applicabile","NON APPLICABILE",IF(W16&lt;&gt;"","DATI DA CORREGGERE",IF(M16="Chiusa",IF(AND(INDEX(CHECKLIST!$N$9:$N$168,MATCH($A16,CHECKLIST!$A$9:$A$168,0))="Completa",LEN(TRIM(F16))&gt;0,LEN(TRIM(I16))&gt;0,ISNUMBER(J16),ISNUMBER(T16),ISNUMBER(N16),LEN(TRIM(O16))&gt;0,P16="Efficace",ISNUMBER(Q16),LEN(TRIM(R16))&gt;0),"CHIUSA VALIDATA","CHIUSURA DA VALIDARE"),IF(P16="Non efficace","DA RIESAMINARE",IF(AND(ISNUMBER(T16),T16&lt;AZIENDA!$E$20),"SCADUTA",IF(OR(LEN(TRIM(F16))=0,LEN(TRIM(I16))=0,NOT(ISNUMBER(J16)),M16=""),"DA PIANIFICARE",IF(NOT(ISNUMBER(T16)),"SENZA SCADENZA",IF(M16="Attuata","VERIFICA EFFICACIA",IF(AND(ISNUMBER(T16),T16&lt;=AZIENDA!$E$20+PARAMETRI!$B$16),"IN SCADENZA",IF(M16="Sospesa","SOSPESA",UPPER(M16))))))))))))</f>
        <v>DA PIANIFICARE</v>
      </c>
      <c r="W16" s="68" t="str">
        <f ca="1">IF(COUNTIF(CHECKLIST!$A$9:$A$168,A16)&lt;&gt;1,"ID DA CONTROLLARE",IF(OR(D16="Miglioramento",D16="Verifica"),IF(COUNTIF(CHECKLIST!$A$9:$A$168,A16)&lt;&gt;1,"ID DA CONTROLLARE",IF(COUNTIF(PARAMETRI!$E$7:$E$10,H16)&lt;&gt;1,"PRIORITÀ NON VALIDA",IF(AND(J16&lt;&gt;"",NOT(ISNUMBER(J16))),"APERTURA NON VALIDA",IF(AND(ISNUMBER(J16),OR(J16&lt;1,J16&gt;AZIENDA!$E$20)),"APERTURA FUTURA / ERRATA",IF(AND(L16&lt;&gt;"",NOT(ISNUMBER(L16))),"SCADENZA NON VALIDA",IF(AND(ISNUMBER(T16),T16&lt;1),"SCADENZA ERRATA",IF(AND(ISNUMBER(T16),ISNUMBER(J16),T16&lt;J16),"SCADENZA &lt; APERTURA",IF(AND(N16&lt;&gt;"",NOT(ISNUMBER(N16))),"ATTUAZIONE NON VALIDA",IF(AND(ISNUMBER(N16),OR(N16&lt;1,N16&gt;AZIENDA!$E$20)),"ATTUAZIONE FUTURA / ERRATA",IF(AND(ISNUMBER(N16),ISNUMBER(J16),N16&lt;J16),"ATTUAZIONE &lt; APERTURA",IF(AND(Q16&lt;&gt;"",NOT(ISNUMBER(Q16))),"VERIFICA NON VALIDA",IF(AND(ISNUMBER(Q16),OR(Q16&lt;1,Q16&gt;AZIENDA!$E$20)),"VERIFICA FUTURA / ERRATA",IF(AND(ISNUMBER(Q16),ISNUMBER(N16),Q16&lt;N16),"VERIFICA &lt; ATTUAZIONE",IF(AND(M16&lt;&gt;"",COUNTIF(PARAMETRI!$I$7:$I$12,M16)&lt;&gt;1),"STATO NON VALIDO",IF(AND(P16&lt;&gt;"",COUNTIF(PARAMETRI!$I$16:$I$18,P16)&lt;&gt;1),"EFFICACIA NON VALIDA",""))))))))))))))),""))</f>
        <v/>
      </c>
    </row>
    <row r="17" spans="1:23" ht="103.95" customHeight="1">
      <c r="A17" s="61" t="s">
        <v>160</v>
      </c>
      <c r="B17" s="66" t="str">
        <f>IFERROR(INDEX(CATALOGO!$B$9:$B$168,MATCH($A17,CATALOGO!$A$9:$A$168,0)),"ID NON TROVATO")</f>
        <v>02 | Servizi e spazi</v>
      </c>
      <c r="C17" s="66" t="str">
        <f>IFERROR(INDEX(CHECKLIST!$F$9:$F$168,MATCH($A17,CHECKLIST!$A$9:$A$168,0)),"ID NON TROVATO")</f>
        <v>Da verificare</v>
      </c>
      <c r="D17" s="66" t="str">
        <f>IFERROR(INDEX(CHECKLIST!$O$9:$O$168,MATCH($A17,CHECKLIST!$A$9:$A$168,0)),"ID NON TROVATO")</f>
        <v>Verifica</v>
      </c>
      <c r="E17" s="66" t="str">
        <f>IFERROR(INDEX(CHECKLIST!$K$9:$K$168,MATCH($A17,CHECKLIST!$A$9:$A$168,0)),"ID NON TROVATO")</f>
        <v>Eseguire la verifica senza dedurre condizioni personali. Esaminare: Sopralluoghi; orari di accesso; modalità di sostituzione; segnalazioni e registri di pulizia. Poi registrare esito, evidenza, data e verificatore.</v>
      </c>
      <c r="F17" s="64"/>
      <c r="G17" s="64"/>
      <c r="H17" s="66" t="str">
        <f>IF(OR(D17="Miglioramento",D17="Verifica"),IF(G17&lt;&gt;"",G17,IF(D17="Verifica",PARAMETRI!$E$9,INDEX(CATALOGO!$I$9:$I$168,MATCH($A17,CATALOGO!$A$9:$A$168,0)))),"")</f>
        <v>P3 - Media</v>
      </c>
      <c r="I17" s="64"/>
      <c r="J17" s="65"/>
      <c r="K17" s="80" t="str">
        <f>IF(AND(OR(D17="Miglioramento",D17="Verifica"),COUNTIF(PARAMETRI!$E$7:$E$10,H17)=1),IF(ISNUMBER(J17),J17+IFERROR(VLOOKUP(H17,PARAMETRI!$E$7:$F$10,2,FALSE),0),IF(ISNUMBER(AZIENDA!$E$14),AZIENDA!$E$14+IFERROR(VLOOKUP(H17,PARAMETRI!$E$7:$F$10,2,FALSE),0),"")),"")</f>
        <v/>
      </c>
      <c r="L17" s="65"/>
      <c r="M17" s="64"/>
      <c r="N17" s="65"/>
      <c r="O17" s="64"/>
      <c r="P17" s="64"/>
      <c r="Q17" s="65"/>
      <c r="R17" s="64"/>
      <c r="S17" s="64"/>
      <c r="T17" s="80" t="str">
        <f t="shared" si="0"/>
        <v/>
      </c>
      <c r="U17" s="81" t="str">
        <f ca="1">IF(AND(ISNUMBER(T17),V17&lt;&gt;"CHIUSA VALIDATA"),T17-AZIENDA!$E$20,"")</f>
        <v/>
      </c>
      <c r="V17" s="66" t="str">
        <f ca="1">IF(D17="Mantenimento","MANTENIMENTO",IF(D17="Non applicabile","NON APPLICABILE",IF(W17&lt;&gt;"","DATI DA CORREGGERE",IF(M17="Chiusa",IF(AND(INDEX(CHECKLIST!$N$9:$N$168,MATCH($A17,CHECKLIST!$A$9:$A$168,0))="Completa",LEN(TRIM(F17))&gt;0,LEN(TRIM(I17))&gt;0,ISNUMBER(J17),ISNUMBER(T17),ISNUMBER(N17),LEN(TRIM(O17))&gt;0,P17="Efficace",ISNUMBER(Q17),LEN(TRIM(R17))&gt;0),"CHIUSA VALIDATA","CHIUSURA DA VALIDARE"),IF(P17="Non efficace","DA RIESAMINARE",IF(AND(ISNUMBER(T17),T17&lt;AZIENDA!$E$20),"SCADUTA",IF(OR(LEN(TRIM(F17))=0,LEN(TRIM(I17))=0,NOT(ISNUMBER(J17)),M17=""),"DA PIANIFICARE",IF(NOT(ISNUMBER(T17)),"SENZA SCADENZA",IF(M17="Attuata","VERIFICA EFFICACIA",IF(AND(ISNUMBER(T17),T17&lt;=AZIENDA!$E$20+PARAMETRI!$B$16),"IN SCADENZA",IF(M17="Sospesa","SOSPESA",UPPER(M17))))))))))))</f>
        <v>DA PIANIFICARE</v>
      </c>
      <c r="W17" s="68" t="str">
        <f ca="1">IF(COUNTIF(CHECKLIST!$A$9:$A$168,A17)&lt;&gt;1,"ID DA CONTROLLARE",IF(OR(D17="Miglioramento",D17="Verifica"),IF(COUNTIF(CHECKLIST!$A$9:$A$168,A17)&lt;&gt;1,"ID DA CONTROLLARE",IF(COUNTIF(PARAMETRI!$E$7:$E$10,H17)&lt;&gt;1,"PRIORITÀ NON VALIDA",IF(AND(J17&lt;&gt;"",NOT(ISNUMBER(J17))),"APERTURA NON VALIDA",IF(AND(ISNUMBER(J17),OR(J17&lt;1,J17&gt;AZIENDA!$E$20)),"APERTURA FUTURA / ERRATA",IF(AND(L17&lt;&gt;"",NOT(ISNUMBER(L17))),"SCADENZA NON VALIDA",IF(AND(ISNUMBER(T17),T17&lt;1),"SCADENZA ERRATA",IF(AND(ISNUMBER(T17),ISNUMBER(J17),T17&lt;J17),"SCADENZA &lt; APERTURA",IF(AND(N17&lt;&gt;"",NOT(ISNUMBER(N17))),"ATTUAZIONE NON VALIDA",IF(AND(ISNUMBER(N17),OR(N17&lt;1,N17&gt;AZIENDA!$E$20)),"ATTUAZIONE FUTURA / ERRATA",IF(AND(ISNUMBER(N17),ISNUMBER(J17),N17&lt;J17),"ATTUAZIONE &lt; APERTURA",IF(AND(Q17&lt;&gt;"",NOT(ISNUMBER(Q17))),"VERIFICA NON VALIDA",IF(AND(ISNUMBER(Q17),OR(Q17&lt;1,Q17&gt;AZIENDA!$E$20)),"VERIFICA FUTURA / ERRATA",IF(AND(ISNUMBER(Q17),ISNUMBER(N17),Q17&lt;N17),"VERIFICA &lt; ATTUAZIONE",IF(AND(M17&lt;&gt;"",COUNTIF(PARAMETRI!$I$7:$I$12,M17)&lt;&gt;1),"STATO NON VALIDO",IF(AND(P17&lt;&gt;"",COUNTIF(PARAMETRI!$I$16:$I$18,P17)&lt;&gt;1),"EFFICACIA NON VALIDA",""))))))))))))))),""))</f>
        <v/>
      </c>
    </row>
    <row r="18" spans="1:23" ht="103.95" customHeight="1">
      <c r="A18" s="69" t="s">
        <v>161</v>
      </c>
      <c r="B18" s="66" t="str">
        <f>IFERROR(INDEX(CATALOGO!$B$9:$B$168,MATCH($A18,CATALOGO!$A$9:$A$168,0)),"ID NON TROVATO")</f>
        <v>02 | Servizi e spazi</v>
      </c>
      <c r="C18" s="66" t="str">
        <f>IFERROR(INDEX(CHECKLIST!$F$9:$F$168,MATCH($A18,CHECKLIST!$A$9:$A$168,0)),"ID NON TROVATO")</f>
        <v>Da verificare</v>
      </c>
      <c r="D18" s="66" t="str">
        <f>IFERROR(INDEX(CHECKLIST!$O$9:$O$168,MATCH($A18,CHECKLIST!$A$9:$A$168,0)),"ID NON TROVATO")</f>
        <v>Verifica</v>
      </c>
      <c r="E18" s="66" t="str">
        <f>IFERROR(INDEX(CHECKLIST!$K$9:$K$168,MATCH($A18,CHECKLIST!$A$9:$A$168,0)),"ID NON TROVATO")</f>
        <v>Eseguire la verifica senza dedurre condizioni personali. Esaminare: Verifica per turno e sito; accordi per strutture esterne; organizzazione dei percorsi. Poi registrare esito, evidenza, data e verificatore.</v>
      </c>
      <c r="F18" s="64"/>
      <c r="G18" s="64"/>
      <c r="H18" s="66" t="str">
        <f>IF(OR(D18="Miglioramento",D18="Verifica"),IF(G18&lt;&gt;"",G18,IF(D18="Verifica",PARAMETRI!$E$9,INDEX(CATALOGO!$I$9:$I$168,MATCH($A18,CATALOGO!$A$9:$A$168,0)))),"")</f>
        <v>P3 - Media</v>
      </c>
      <c r="I18" s="64"/>
      <c r="J18" s="65"/>
      <c r="K18" s="80" t="str">
        <f>IF(AND(OR(D18="Miglioramento",D18="Verifica"),COUNTIF(PARAMETRI!$E$7:$E$10,H18)=1),IF(ISNUMBER(J18),J18+IFERROR(VLOOKUP(H18,PARAMETRI!$E$7:$F$10,2,FALSE),0),IF(ISNUMBER(AZIENDA!$E$14),AZIENDA!$E$14+IFERROR(VLOOKUP(H18,PARAMETRI!$E$7:$F$10,2,FALSE),0),"")),"")</f>
        <v/>
      </c>
      <c r="L18" s="65"/>
      <c r="M18" s="64"/>
      <c r="N18" s="65"/>
      <c r="O18" s="64"/>
      <c r="P18" s="64"/>
      <c r="Q18" s="65"/>
      <c r="R18" s="64"/>
      <c r="S18" s="64"/>
      <c r="T18" s="80" t="str">
        <f t="shared" si="0"/>
        <v/>
      </c>
      <c r="U18" s="81" t="str">
        <f ca="1">IF(AND(ISNUMBER(T18),V18&lt;&gt;"CHIUSA VALIDATA"),T18-AZIENDA!$E$20,"")</f>
        <v/>
      </c>
      <c r="V18" s="66" t="str">
        <f ca="1">IF(D18="Mantenimento","MANTENIMENTO",IF(D18="Non applicabile","NON APPLICABILE",IF(W18&lt;&gt;"","DATI DA CORREGGERE",IF(M18="Chiusa",IF(AND(INDEX(CHECKLIST!$N$9:$N$168,MATCH($A18,CHECKLIST!$A$9:$A$168,0))="Completa",LEN(TRIM(F18))&gt;0,LEN(TRIM(I18))&gt;0,ISNUMBER(J18),ISNUMBER(T18),ISNUMBER(N18),LEN(TRIM(O18))&gt;0,P18="Efficace",ISNUMBER(Q18),LEN(TRIM(R18))&gt;0),"CHIUSA VALIDATA","CHIUSURA DA VALIDARE"),IF(P18="Non efficace","DA RIESAMINARE",IF(AND(ISNUMBER(T18),T18&lt;AZIENDA!$E$20),"SCADUTA",IF(OR(LEN(TRIM(F18))=0,LEN(TRIM(I18))=0,NOT(ISNUMBER(J18)),M18=""),"DA PIANIFICARE",IF(NOT(ISNUMBER(T18)),"SENZA SCADENZA",IF(M18="Attuata","VERIFICA EFFICACIA",IF(AND(ISNUMBER(T18),T18&lt;=AZIENDA!$E$20+PARAMETRI!$B$16),"IN SCADENZA",IF(M18="Sospesa","SOSPESA",UPPER(M18))))))))))))</f>
        <v>DA PIANIFICARE</v>
      </c>
      <c r="W18" s="68" t="str">
        <f ca="1">IF(COUNTIF(CHECKLIST!$A$9:$A$168,A18)&lt;&gt;1,"ID DA CONTROLLARE",IF(OR(D18="Miglioramento",D18="Verifica"),IF(COUNTIF(CHECKLIST!$A$9:$A$168,A18)&lt;&gt;1,"ID DA CONTROLLARE",IF(COUNTIF(PARAMETRI!$E$7:$E$10,H18)&lt;&gt;1,"PRIORITÀ NON VALIDA",IF(AND(J18&lt;&gt;"",NOT(ISNUMBER(J18))),"APERTURA NON VALIDA",IF(AND(ISNUMBER(J18),OR(J18&lt;1,J18&gt;AZIENDA!$E$20)),"APERTURA FUTURA / ERRATA",IF(AND(L18&lt;&gt;"",NOT(ISNUMBER(L18))),"SCADENZA NON VALIDA",IF(AND(ISNUMBER(T18),T18&lt;1),"SCADENZA ERRATA",IF(AND(ISNUMBER(T18),ISNUMBER(J18),T18&lt;J18),"SCADENZA &lt; APERTURA",IF(AND(N18&lt;&gt;"",NOT(ISNUMBER(N18))),"ATTUAZIONE NON VALIDA",IF(AND(ISNUMBER(N18),OR(N18&lt;1,N18&gt;AZIENDA!$E$20)),"ATTUAZIONE FUTURA / ERRATA",IF(AND(ISNUMBER(N18),ISNUMBER(J18),N18&lt;J18),"ATTUAZIONE &lt; APERTURA",IF(AND(Q18&lt;&gt;"",NOT(ISNUMBER(Q18))),"VERIFICA NON VALIDA",IF(AND(ISNUMBER(Q18),OR(Q18&lt;1,Q18&gt;AZIENDA!$E$20)),"VERIFICA FUTURA / ERRATA",IF(AND(ISNUMBER(Q18),ISNUMBER(N18),Q18&lt;N18),"VERIFICA &lt; ATTUAZIONE",IF(AND(M18&lt;&gt;"",COUNTIF(PARAMETRI!$I$7:$I$12,M18)&lt;&gt;1),"STATO NON VALIDO",IF(AND(P18&lt;&gt;"",COUNTIF(PARAMETRI!$I$16:$I$18,P18)&lt;&gt;1),"EFFICACIA NON VALIDA",""))))))))))))))),""))</f>
        <v/>
      </c>
    </row>
    <row r="19" spans="1:23" ht="103.95" customHeight="1">
      <c r="A19" s="61" t="s">
        <v>162</v>
      </c>
      <c r="B19" s="66" t="str">
        <f>IFERROR(INDEX(CATALOGO!$B$9:$B$168,MATCH($A19,CATALOGO!$A$9:$A$168,0)),"ID NON TROVATO")</f>
        <v>02 | Servizi e spazi</v>
      </c>
      <c r="C19" s="66" t="str">
        <f>IFERROR(INDEX(CHECKLIST!$F$9:$F$168,MATCH($A19,CHECKLIST!$A$9:$A$168,0)),"ID NON TROVATO")</f>
        <v>Da verificare</v>
      </c>
      <c r="D19" s="66" t="str">
        <f>IFERROR(INDEX(CHECKLIST!$O$9:$O$168,MATCH($A19,CHECKLIST!$A$9:$A$168,0)),"ID NON TROVATO")</f>
        <v>Verifica</v>
      </c>
      <c r="E19" s="66" t="str">
        <f>IFERROR(INDEX(CHECKLIST!$K$9:$K$168,MATCH($A19,CHECKLIST!$A$9:$A$168,0)),"ID NON TROVATO")</f>
        <v>Eseguire la verifica senza dedurre condizioni personali. Esaminare: Layout; verifica di raggiungibilità; progetto o valutazione di fattibilità. Poi registrare esito, evidenza, data e verificatore.</v>
      </c>
      <c r="F19" s="64"/>
      <c r="G19" s="64"/>
      <c r="H19" s="66" t="str">
        <f>IF(OR(D19="Miglioramento",D19="Verifica"),IF(G19&lt;&gt;"",G19,IF(D19="Verifica",PARAMETRI!$E$9,INDEX(CATALOGO!$I$9:$I$168,MATCH($A19,CATALOGO!$A$9:$A$168,0)))),"")</f>
        <v>P3 - Media</v>
      </c>
      <c r="I19" s="64"/>
      <c r="J19" s="65"/>
      <c r="K19" s="80" t="str">
        <f>IF(AND(OR(D19="Miglioramento",D19="Verifica"),COUNTIF(PARAMETRI!$E$7:$E$10,H19)=1),IF(ISNUMBER(J19),J19+IFERROR(VLOOKUP(H19,PARAMETRI!$E$7:$F$10,2,FALSE),0),IF(ISNUMBER(AZIENDA!$E$14),AZIENDA!$E$14+IFERROR(VLOOKUP(H19,PARAMETRI!$E$7:$F$10,2,FALSE),0),"")),"")</f>
        <v/>
      </c>
      <c r="L19" s="65"/>
      <c r="M19" s="64"/>
      <c r="N19" s="65"/>
      <c r="O19" s="64"/>
      <c r="P19" s="64"/>
      <c r="Q19" s="65"/>
      <c r="R19" s="64"/>
      <c r="S19" s="64"/>
      <c r="T19" s="80" t="str">
        <f t="shared" si="0"/>
        <v/>
      </c>
      <c r="U19" s="81" t="str">
        <f ca="1">IF(AND(ISNUMBER(T19),V19&lt;&gt;"CHIUSA VALIDATA"),T19-AZIENDA!$E$20,"")</f>
        <v/>
      </c>
      <c r="V19" s="66" t="str">
        <f ca="1">IF(D19="Mantenimento","MANTENIMENTO",IF(D19="Non applicabile","NON APPLICABILE",IF(W19&lt;&gt;"","DATI DA CORREGGERE",IF(M19="Chiusa",IF(AND(INDEX(CHECKLIST!$N$9:$N$168,MATCH($A19,CHECKLIST!$A$9:$A$168,0))="Completa",LEN(TRIM(F19))&gt;0,LEN(TRIM(I19))&gt;0,ISNUMBER(J19),ISNUMBER(T19),ISNUMBER(N19),LEN(TRIM(O19))&gt;0,P19="Efficace",ISNUMBER(Q19),LEN(TRIM(R19))&gt;0),"CHIUSA VALIDATA","CHIUSURA DA VALIDARE"),IF(P19="Non efficace","DA RIESAMINARE",IF(AND(ISNUMBER(T19),T19&lt;AZIENDA!$E$20),"SCADUTA",IF(OR(LEN(TRIM(F19))=0,LEN(TRIM(I19))=0,NOT(ISNUMBER(J19)),M19=""),"DA PIANIFICARE",IF(NOT(ISNUMBER(T19)),"SENZA SCADENZA",IF(M19="Attuata","VERIFICA EFFICACIA",IF(AND(ISNUMBER(T19),T19&lt;=AZIENDA!$E$20+PARAMETRI!$B$16),"IN SCADENZA",IF(M19="Sospesa","SOSPESA",UPPER(M19))))))))))))</f>
        <v>DA PIANIFICARE</v>
      </c>
      <c r="W19" s="68" t="str">
        <f ca="1">IF(COUNTIF(CHECKLIST!$A$9:$A$168,A19)&lt;&gt;1,"ID DA CONTROLLARE",IF(OR(D19="Miglioramento",D19="Verifica"),IF(COUNTIF(CHECKLIST!$A$9:$A$168,A19)&lt;&gt;1,"ID DA CONTROLLARE",IF(COUNTIF(PARAMETRI!$E$7:$E$10,H19)&lt;&gt;1,"PRIORITÀ NON VALIDA",IF(AND(J19&lt;&gt;"",NOT(ISNUMBER(J19))),"APERTURA NON VALIDA",IF(AND(ISNUMBER(J19),OR(J19&lt;1,J19&gt;AZIENDA!$E$20)),"APERTURA FUTURA / ERRATA",IF(AND(L19&lt;&gt;"",NOT(ISNUMBER(L19))),"SCADENZA NON VALIDA",IF(AND(ISNUMBER(T19),T19&lt;1),"SCADENZA ERRATA",IF(AND(ISNUMBER(T19),ISNUMBER(J19),T19&lt;J19),"SCADENZA &lt; APERTURA",IF(AND(N19&lt;&gt;"",NOT(ISNUMBER(N19))),"ATTUAZIONE NON VALIDA",IF(AND(ISNUMBER(N19),OR(N19&lt;1,N19&gt;AZIENDA!$E$20)),"ATTUAZIONE FUTURA / ERRATA",IF(AND(ISNUMBER(N19),ISNUMBER(J19),N19&lt;J19),"ATTUAZIONE &lt; APERTURA",IF(AND(Q19&lt;&gt;"",NOT(ISNUMBER(Q19))),"VERIFICA NON VALIDA",IF(AND(ISNUMBER(Q19),OR(Q19&lt;1,Q19&gt;AZIENDA!$E$20)),"VERIFICA FUTURA / ERRATA",IF(AND(ISNUMBER(Q19),ISNUMBER(N19),Q19&lt;N19),"VERIFICA &lt; ATTUAZIONE",IF(AND(M19&lt;&gt;"",COUNTIF(PARAMETRI!$I$7:$I$12,M19)&lt;&gt;1),"STATO NON VALIDO",IF(AND(P19&lt;&gt;"",COUNTIF(PARAMETRI!$I$16:$I$18,P19)&lt;&gt;1),"EFFICACIA NON VALIDA",""))))))))))))))),""))</f>
        <v/>
      </c>
    </row>
    <row r="20" spans="1:23" ht="103.95" customHeight="1">
      <c r="A20" s="69" t="s">
        <v>163</v>
      </c>
      <c r="B20" s="66" t="str">
        <f>IFERROR(INDEX(CATALOGO!$B$9:$B$168,MATCH($A20,CATALOGO!$A$9:$A$168,0)),"ID NON TROVATO")</f>
        <v>02 | Servizi e spazi</v>
      </c>
      <c r="C20" s="66" t="str">
        <f>IFERROR(INDEX(CHECKLIST!$F$9:$F$168,MATCH($A20,CHECKLIST!$A$9:$A$168,0)),"ID NON TROVATO")</f>
        <v>Da verificare</v>
      </c>
      <c r="D20" s="66" t="str">
        <f>IFERROR(INDEX(CHECKLIST!$O$9:$O$168,MATCH($A20,CHECKLIST!$A$9:$A$168,0)),"ID NON TROVATO")</f>
        <v>Verifica</v>
      </c>
      <c r="E20" s="66" t="str">
        <f>IFERROR(INDEX(CHECKLIST!$K$9:$K$168,MATCH($A20,CHECKLIST!$A$9:$A$168,0)),"ID NON TROVATO")</f>
        <v>Eseguire la verifica senza dedurre condizioni personali. Esaminare: Postazioni; regolazioni; organizzazione delle pause e variabilità posturale. Poi registrare esito, evidenza, data e verificatore.</v>
      </c>
      <c r="F20" s="64"/>
      <c r="G20" s="64"/>
      <c r="H20" s="66" t="str">
        <f>IF(OR(D20="Miglioramento",D20="Verifica"),IF(G20&lt;&gt;"",G20,IF(D20="Verifica",PARAMETRI!$E$9,INDEX(CATALOGO!$I$9:$I$168,MATCH($A20,CATALOGO!$A$9:$A$168,0)))),"")</f>
        <v>P3 - Media</v>
      </c>
      <c r="I20" s="64"/>
      <c r="J20" s="65"/>
      <c r="K20" s="80" t="str">
        <f>IF(AND(OR(D20="Miglioramento",D20="Verifica"),COUNTIF(PARAMETRI!$E$7:$E$10,H20)=1),IF(ISNUMBER(J20),J20+IFERROR(VLOOKUP(H20,PARAMETRI!$E$7:$F$10,2,FALSE),0),IF(ISNUMBER(AZIENDA!$E$14),AZIENDA!$E$14+IFERROR(VLOOKUP(H20,PARAMETRI!$E$7:$F$10,2,FALSE),0),"")),"")</f>
        <v/>
      </c>
      <c r="L20" s="65"/>
      <c r="M20" s="64"/>
      <c r="N20" s="65"/>
      <c r="O20" s="64"/>
      <c r="P20" s="64"/>
      <c r="Q20" s="65"/>
      <c r="R20" s="64"/>
      <c r="S20" s="64"/>
      <c r="T20" s="80" t="str">
        <f t="shared" si="0"/>
        <v/>
      </c>
      <c r="U20" s="81" t="str">
        <f ca="1">IF(AND(ISNUMBER(T20),V20&lt;&gt;"CHIUSA VALIDATA"),T20-AZIENDA!$E$20,"")</f>
        <v/>
      </c>
      <c r="V20" s="66" t="str">
        <f ca="1">IF(D20="Mantenimento","MANTENIMENTO",IF(D20="Non applicabile","NON APPLICABILE",IF(W20&lt;&gt;"","DATI DA CORREGGERE",IF(M20="Chiusa",IF(AND(INDEX(CHECKLIST!$N$9:$N$168,MATCH($A20,CHECKLIST!$A$9:$A$168,0))="Completa",LEN(TRIM(F20))&gt;0,LEN(TRIM(I20))&gt;0,ISNUMBER(J20),ISNUMBER(T20),ISNUMBER(N20),LEN(TRIM(O20))&gt;0,P20="Efficace",ISNUMBER(Q20),LEN(TRIM(R20))&gt;0),"CHIUSA VALIDATA","CHIUSURA DA VALIDARE"),IF(P20="Non efficace","DA RIESAMINARE",IF(AND(ISNUMBER(T20),T20&lt;AZIENDA!$E$20),"SCADUTA",IF(OR(LEN(TRIM(F20))=0,LEN(TRIM(I20))=0,NOT(ISNUMBER(J20)),M20=""),"DA PIANIFICARE",IF(NOT(ISNUMBER(T20)),"SENZA SCADENZA",IF(M20="Attuata","VERIFICA EFFICACIA",IF(AND(ISNUMBER(T20),T20&lt;=AZIENDA!$E$20+PARAMETRI!$B$16),"IN SCADENZA",IF(M20="Sospesa","SOSPESA",UPPER(M20))))))))))))</f>
        <v>DA PIANIFICARE</v>
      </c>
      <c r="W20" s="68" t="str">
        <f ca="1">IF(COUNTIF(CHECKLIST!$A$9:$A$168,A20)&lt;&gt;1,"ID DA CONTROLLARE",IF(OR(D20="Miglioramento",D20="Verifica"),IF(COUNTIF(CHECKLIST!$A$9:$A$168,A20)&lt;&gt;1,"ID DA CONTROLLARE",IF(COUNTIF(PARAMETRI!$E$7:$E$10,H20)&lt;&gt;1,"PRIORITÀ NON VALIDA",IF(AND(J20&lt;&gt;"",NOT(ISNUMBER(J20))),"APERTURA NON VALIDA",IF(AND(ISNUMBER(J20),OR(J20&lt;1,J20&gt;AZIENDA!$E$20)),"APERTURA FUTURA / ERRATA",IF(AND(L20&lt;&gt;"",NOT(ISNUMBER(L20))),"SCADENZA NON VALIDA",IF(AND(ISNUMBER(T20),T20&lt;1),"SCADENZA ERRATA",IF(AND(ISNUMBER(T20),ISNUMBER(J20),T20&lt;J20),"SCADENZA &lt; APERTURA",IF(AND(N20&lt;&gt;"",NOT(ISNUMBER(N20))),"ATTUAZIONE NON VALIDA",IF(AND(ISNUMBER(N20),OR(N20&lt;1,N20&gt;AZIENDA!$E$20)),"ATTUAZIONE FUTURA / ERRATA",IF(AND(ISNUMBER(N20),ISNUMBER(J20),N20&lt;J20),"ATTUAZIONE &lt; APERTURA",IF(AND(Q20&lt;&gt;"",NOT(ISNUMBER(Q20))),"VERIFICA NON VALIDA",IF(AND(ISNUMBER(Q20),OR(Q20&lt;1,Q20&gt;AZIENDA!$E$20)),"VERIFICA FUTURA / ERRATA",IF(AND(ISNUMBER(Q20),ISNUMBER(N20),Q20&lt;N20),"VERIFICA &lt; ATTUAZIONE",IF(AND(M20&lt;&gt;"",COUNTIF(PARAMETRI!$I$7:$I$12,M20)&lt;&gt;1),"STATO NON VALIDO",IF(AND(P20&lt;&gt;"",COUNTIF(PARAMETRI!$I$16:$I$18,P20)&lt;&gt;1),"EFFICACIA NON VALIDA",""))))))))))))))),""))</f>
        <v/>
      </c>
    </row>
    <row r="21" spans="1:23" ht="103.95" customHeight="1">
      <c r="A21" s="61" t="s">
        <v>164</v>
      </c>
      <c r="B21" s="66" t="str">
        <f>IFERROR(INDEX(CATALOGO!$B$9:$B$168,MATCH($A21,CATALOGO!$A$9:$A$168,0)),"ID NON TROVATO")</f>
        <v>02 | Servizi e spazi</v>
      </c>
      <c r="C21" s="66" t="str">
        <f>IFERROR(INDEX(CHECKLIST!$F$9:$F$168,MATCH($A21,CHECKLIST!$A$9:$A$168,0)),"ID NON TROVATO")</f>
        <v>Da verificare</v>
      </c>
      <c r="D21" s="66" t="str">
        <f>IFERROR(INDEX(CHECKLIST!$O$9:$O$168,MATCH($A21,CHECKLIST!$A$9:$A$168,0)),"ID NON TROVATO")</f>
        <v>Verifica</v>
      </c>
      <c r="E21" s="66" t="str">
        <f>IFERROR(INDEX(CHECKLIST!$K$9:$K$168,MATCH($A21,CHECKLIST!$A$9:$A$168,0)),"ID NON TROVATO")</f>
        <v>Eseguire la verifica senza dedurre condizioni personali. Esaminare: Planimetria con luce, finestre, servizi, ambienti tranquilli e zone più calde o fresche. Poi registrare esito, evidenza, data e verificatore.</v>
      </c>
      <c r="F21" s="64"/>
      <c r="G21" s="64"/>
      <c r="H21" s="66" t="str">
        <f>IF(OR(D21="Miglioramento",D21="Verifica"),IF(G21&lt;&gt;"",G21,IF(D21="Verifica",PARAMETRI!$E$9,INDEX(CATALOGO!$I$9:$I$168,MATCH($A21,CATALOGO!$A$9:$A$168,0)))),"")</f>
        <v>P3 - Media</v>
      </c>
      <c r="I21" s="64"/>
      <c r="J21" s="65"/>
      <c r="K21" s="80" t="str">
        <f>IF(AND(OR(D21="Miglioramento",D21="Verifica"),COUNTIF(PARAMETRI!$E$7:$E$10,H21)=1),IF(ISNUMBER(J21),J21+IFERROR(VLOOKUP(H21,PARAMETRI!$E$7:$F$10,2,FALSE),0),IF(ISNUMBER(AZIENDA!$E$14),AZIENDA!$E$14+IFERROR(VLOOKUP(H21,PARAMETRI!$E$7:$F$10,2,FALSE),0),"")),"")</f>
        <v/>
      </c>
      <c r="L21" s="65"/>
      <c r="M21" s="64"/>
      <c r="N21" s="65"/>
      <c r="O21" s="64"/>
      <c r="P21" s="64"/>
      <c r="Q21" s="65"/>
      <c r="R21" s="64"/>
      <c r="S21" s="64"/>
      <c r="T21" s="80" t="str">
        <f t="shared" si="0"/>
        <v/>
      </c>
      <c r="U21" s="81" t="str">
        <f ca="1">IF(AND(ISNUMBER(T21),V21&lt;&gt;"CHIUSA VALIDATA"),T21-AZIENDA!$E$20,"")</f>
        <v/>
      </c>
      <c r="V21" s="66" t="str">
        <f ca="1">IF(D21="Mantenimento","MANTENIMENTO",IF(D21="Non applicabile","NON APPLICABILE",IF(W21&lt;&gt;"","DATI DA CORREGGERE",IF(M21="Chiusa",IF(AND(INDEX(CHECKLIST!$N$9:$N$168,MATCH($A21,CHECKLIST!$A$9:$A$168,0))="Completa",LEN(TRIM(F21))&gt;0,LEN(TRIM(I21))&gt;0,ISNUMBER(J21),ISNUMBER(T21),ISNUMBER(N21),LEN(TRIM(O21))&gt;0,P21="Efficace",ISNUMBER(Q21),LEN(TRIM(R21))&gt;0),"CHIUSA VALIDATA","CHIUSURA DA VALIDARE"),IF(P21="Non efficace","DA RIESAMINARE",IF(AND(ISNUMBER(T21),T21&lt;AZIENDA!$E$20),"SCADUTA",IF(OR(LEN(TRIM(F21))=0,LEN(TRIM(I21))=0,NOT(ISNUMBER(J21)),M21=""),"DA PIANIFICARE",IF(NOT(ISNUMBER(T21)),"SENZA SCADENZA",IF(M21="Attuata","VERIFICA EFFICACIA",IF(AND(ISNUMBER(T21),T21&lt;=AZIENDA!$E$20+PARAMETRI!$B$16),"IN SCADENZA",IF(M21="Sospesa","SOSPESA",UPPER(M21))))))))))))</f>
        <v>DA PIANIFICARE</v>
      </c>
      <c r="W21" s="68" t="str">
        <f ca="1">IF(COUNTIF(CHECKLIST!$A$9:$A$168,A21)&lt;&gt;1,"ID DA CONTROLLARE",IF(OR(D21="Miglioramento",D21="Verifica"),IF(COUNTIF(CHECKLIST!$A$9:$A$168,A21)&lt;&gt;1,"ID DA CONTROLLARE",IF(COUNTIF(PARAMETRI!$E$7:$E$10,H21)&lt;&gt;1,"PRIORITÀ NON VALIDA",IF(AND(J21&lt;&gt;"",NOT(ISNUMBER(J21))),"APERTURA NON VALIDA",IF(AND(ISNUMBER(J21),OR(J21&lt;1,J21&gt;AZIENDA!$E$20)),"APERTURA FUTURA / ERRATA",IF(AND(L21&lt;&gt;"",NOT(ISNUMBER(L21))),"SCADENZA NON VALIDA",IF(AND(ISNUMBER(T21),T21&lt;1),"SCADENZA ERRATA",IF(AND(ISNUMBER(T21),ISNUMBER(J21),T21&lt;J21),"SCADENZA &lt; APERTURA",IF(AND(N21&lt;&gt;"",NOT(ISNUMBER(N21))),"ATTUAZIONE NON VALIDA",IF(AND(ISNUMBER(N21),OR(N21&lt;1,N21&gt;AZIENDA!$E$20)),"ATTUAZIONE FUTURA / ERRATA",IF(AND(ISNUMBER(N21),ISNUMBER(J21),N21&lt;J21),"ATTUAZIONE &lt; APERTURA",IF(AND(Q21&lt;&gt;"",NOT(ISNUMBER(Q21))),"VERIFICA NON VALIDA",IF(AND(ISNUMBER(Q21),OR(Q21&lt;1,Q21&gt;AZIENDA!$E$20)),"VERIFICA FUTURA / ERRATA",IF(AND(ISNUMBER(Q21),ISNUMBER(N21),Q21&lt;N21),"VERIFICA &lt; ATTUAZIONE",IF(AND(M21&lt;&gt;"",COUNTIF(PARAMETRI!$I$7:$I$12,M21)&lt;&gt;1),"STATO NON VALIDO",IF(AND(P21&lt;&gt;"",COUNTIF(PARAMETRI!$I$16:$I$18,P21)&lt;&gt;1),"EFFICACIA NON VALIDA",""))))))))))))))),""))</f>
        <v/>
      </c>
    </row>
    <row r="22" spans="1:23" ht="103.95" customHeight="1">
      <c r="A22" s="69" t="s">
        <v>165</v>
      </c>
      <c r="B22" s="66" t="str">
        <f>IFERROR(INDEX(CATALOGO!$B$9:$B$168,MATCH($A22,CATALOGO!$A$9:$A$168,0)),"ID NON TROVATO")</f>
        <v>02 | Servizi e spazi</v>
      </c>
      <c r="C22" s="66" t="str">
        <f>IFERROR(INDEX(CHECKLIST!$F$9:$F$168,MATCH($A22,CHECKLIST!$A$9:$A$168,0)),"ID NON TROVATO")</f>
        <v>Da verificare</v>
      </c>
      <c r="D22" s="66" t="str">
        <f>IFERROR(INDEX(CHECKLIST!$O$9:$O$168,MATCH($A22,CHECKLIST!$A$9:$A$168,0)),"ID NON TROVATO")</f>
        <v>Verifica</v>
      </c>
      <c r="E22" s="66" t="str">
        <f>IFERROR(INDEX(CHECKLIST!$K$9:$K$168,MATCH($A22,CHECKLIST!$A$9:$A$168,0)),"ID NON TROVATO")</f>
        <v>Eseguire la verifica senza dedurre condizioni personali. Esaminare: Specifiche di acquisto; confronto dei materiali; feedback di utilizzo. Poi registrare esito, evidenza, data e verificatore.</v>
      </c>
      <c r="F22" s="64"/>
      <c r="G22" s="64"/>
      <c r="H22" s="66" t="str">
        <f>IF(OR(D22="Miglioramento",D22="Verifica"),IF(G22&lt;&gt;"",G22,IF(D22="Verifica",PARAMETRI!$E$9,INDEX(CATALOGO!$I$9:$I$168,MATCH($A22,CATALOGO!$A$9:$A$168,0)))),"")</f>
        <v>P3 - Media</v>
      </c>
      <c r="I22" s="64"/>
      <c r="J22" s="65"/>
      <c r="K22" s="80" t="str">
        <f>IF(AND(OR(D22="Miglioramento",D22="Verifica"),COUNTIF(PARAMETRI!$E$7:$E$10,H22)=1),IF(ISNUMBER(J22),J22+IFERROR(VLOOKUP(H22,PARAMETRI!$E$7:$F$10,2,FALSE),0),IF(ISNUMBER(AZIENDA!$E$14),AZIENDA!$E$14+IFERROR(VLOOKUP(H22,PARAMETRI!$E$7:$F$10,2,FALSE),0),"")),"")</f>
        <v/>
      </c>
      <c r="L22" s="65"/>
      <c r="M22" s="64"/>
      <c r="N22" s="65"/>
      <c r="O22" s="64"/>
      <c r="P22" s="64"/>
      <c r="Q22" s="65"/>
      <c r="R22" s="64"/>
      <c r="S22" s="64"/>
      <c r="T22" s="80" t="str">
        <f t="shared" si="0"/>
        <v/>
      </c>
      <c r="U22" s="81" t="str">
        <f ca="1">IF(AND(ISNUMBER(T22),V22&lt;&gt;"CHIUSA VALIDATA"),T22-AZIENDA!$E$20,"")</f>
        <v/>
      </c>
      <c r="V22" s="66" t="str">
        <f ca="1">IF(D22="Mantenimento","MANTENIMENTO",IF(D22="Non applicabile","NON APPLICABILE",IF(W22&lt;&gt;"","DATI DA CORREGGERE",IF(M22="Chiusa",IF(AND(INDEX(CHECKLIST!$N$9:$N$168,MATCH($A22,CHECKLIST!$A$9:$A$168,0))="Completa",LEN(TRIM(F22))&gt;0,LEN(TRIM(I22))&gt;0,ISNUMBER(J22),ISNUMBER(T22),ISNUMBER(N22),LEN(TRIM(O22))&gt;0,P22="Efficace",ISNUMBER(Q22),LEN(TRIM(R22))&gt;0),"CHIUSA VALIDATA","CHIUSURA DA VALIDARE"),IF(P22="Non efficace","DA RIESAMINARE",IF(AND(ISNUMBER(T22),T22&lt;AZIENDA!$E$20),"SCADUTA",IF(OR(LEN(TRIM(F22))=0,LEN(TRIM(I22))=0,NOT(ISNUMBER(J22)),M22=""),"DA PIANIFICARE",IF(NOT(ISNUMBER(T22)),"SENZA SCADENZA",IF(M22="Attuata","VERIFICA EFFICACIA",IF(AND(ISNUMBER(T22),T22&lt;=AZIENDA!$E$20+PARAMETRI!$B$16),"IN SCADENZA",IF(M22="Sospesa","SOSPESA",UPPER(M22))))))))))))</f>
        <v>DA PIANIFICARE</v>
      </c>
      <c r="W22" s="68" t="str">
        <f ca="1">IF(COUNTIF(CHECKLIST!$A$9:$A$168,A22)&lt;&gt;1,"ID DA CONTROLLARE",IF(OR(D22="Miglioramento",D22="Verifica"),IF(COUNTIF(CHECKLIST!$A$9:$A$168,A22)&lt;&gt;1,"ID DA CONTROLLARE",IF(COUNTIF(PARAMETRI!$E$7:$E$10,H22)&lt;&gt;1,"PRIORITÀ NON VALIDA",IF(AND(J22&lt;&gt;"",NOT(ISNUMBER(J22))),"APERTURA NON VALIDA",IF(AND(ISNUMBER(J22),OR(J22&lt;1,J22&gt;AZIENDA!$E$20)),"APERTURA FUTURA / ERRATA",IF(AND(L22&lt;&gt;"",NOT(ISNUMBER(L22))),"SCADENZA NON VALIDA",IF(AND(ISNUMBER(T22),T22&lt;1),"SCADENZA ERRATA",IF(AND(ISNUMBER(T22),ISNUMBER(J22),T22&lt;J22),"SCADENZA &lt; APERTURA",IF(AND(N22&lt;&gt;"",NOT(ISNUMBER(N22))),"ATTUAZIONE NON VALIDA",IF(AND(ISNUMBER(N22),OR(N22&lt;1,N22&gt;AZIENDA!$E$20)),"ATTUAZIONE FUTURA / ERRATA",IF(AND(ISNUMBER(N22),ISNUMBER(J22),N22&lt;J22),"ATTUAZIONE &lt; APERTURA",IF(AND(Q22&lt;&gt;"",NOT(ISNUMBER(Q22))),"VERIFICA NON VALIDA",IF(AND(ISNUMBER(Q22),OR(Q22&lt;1,Q22&gt;AZIENDA!$E$20)),"VERIFICA FUTURA / ERRATA",IF(AND(ISNUMBER(Q22),ISNUMBER(N22),Q22&lt;N22),"VERIFICA &lt; ATTUAZIONE",IF(AND(M22&lt;&gt;"",COUNTIF(PARAMETRI!$I$7:$I$12,M22)&lt;&gt;1),"STATO NON VALIDO",IF(AND(P22&lt;&gt;"",COUNTIF(PARAMETRI!$I$16:$I$18,P22)&lt;&gt;1),"EFFICACIA NON VALIDA",""))))))))))))))),""))</f>
        <v/>
      </c>
    </row>
    <row r="23" spans="1:23" ht="103.95" customHeight="1">
      <c r="A23" s="61" t="s">
        <v>166</v>
      </c>
      <c r="B23" s="66" t="str">
        <f>IFERROR(INDEX(CATALOGO!$B$9:$B$168,MATCH($A23,CATALOGO!$A$9:$A$168,0)),"ID NON TROVATO")</f>
        <v>02 | Servizi e spazi</v>
      </c>
      <c r="C23" s="66" t="str">
        <f>IFERROR(INDEX(CHECKLIST!$F$9:$F$168,MATCH($A23,CHECKLIST!$A$9:$A$168,0)),"ID NON TROVATO")</f>
        <v>Da verificare</v>
      </c>
      <c r="D23" s="66" t="str">
        <f>IFERROR(INDEX(CHECKLIST!$O$9:$O$168,MATCH($A23,CHECKLIST!$A$9:$A$168,0)),"ID NON TROVATO")</f>
        <v>Verifica</v>
      </c>
      <c r="E23" s="66" t="str">
        <f>IFERROR(INDEX(CHECKLIST!$K$9:$K$168,MATCH($A23,CHECKLIST!$A$9:$A$168,0)),"ID NON TROVATO")</f>
        <v>Eseguire la verifica senza dedurre condizioni personali. Esaminare: Sopralluogo; regole di accesso; comunicazione degli spazi utilizzabili. Poi registrare esito, evidenza, data e verificatore.</v>
      </c>
      <c r="F23" s="64"/>
      <c r="G23" s="64"/>
      <c r="H23" s="66" t="str">
        <f>IF(OR(D23="Miglioramento",D23="Verifica"),IF(G23&lt;&gt;"",G23,IF(D23="Verifica",PARAMETRI!$E$9,INDEX(CATALOGO!$I$9:$I$168,MATCH($A23,CATALOGO!$A$9:$A$168,0)))),"")</f>
        <v>P3 - Media</v>
      </c>
      <c r="I23" s="64"/>
      <c r="J23" s="65"/>
      <c r="K23" s="80" t="str">
        <f>IF(AND(OR(D23="Miglioramento",D23="Verifica"),COUNTIF(PARAMETRI!$E$7:$E$10,H23)=1),IF(ISNUMBER(J23),J23+IFERROR(VLOOKUP(H23,PARAMETRI!$E$7:$F$10,2,FALSE),0),IF(ISNUMBER(AZIENDA!$E$14),AZIENDA!$E$14+IFERROR(VLOOKUP(H23,PARAMETRI!$E$7:$F$10,2,FALSE),0),"")),"")</f>
        <v/>
      </c>
      <c r="L23" s="65"/>
      <c r="M23" s="64"/>
      <c r="N23" s="65"/>
      <c r="O23" s="64"/>
      <c r="P23" s="64"/>
      <c r="Q23" s="65"/>
      <c r="R23" s="64"/>
      <c r="S23" s="64"/>
      <c r="T23" s="80" t="str">
        <f t="shared" si="0"/>
        <v/>
      </c>
      <c r="U23" s="81" t="str">
        <f ca="1">IF(AND(ISNUMBER(T23),V23&lt;&gt;"CHIUSA VALIDATA"),T23-AZIENDA!$E$20,"")</f>
        <v/>
      </c>
      <c r="V23" s="66" t="str">
        <f ca="1">IF(D23="Mantenimento","MANTENIMENTO",IF(D23="Non applicabile","NON APPLICABILE",IF(W23&lt;&gt;"","DATI DA CORREGGERE",IF(M23="Chiusa",IF(AND(INDEX(CHECKLIST!$N$9:$N$168,MATCH($A23,CHECKLIST!$A$9:$A$168,0))="Completa",LEN(TRIM(F23))&gt;0,LEN(TRIM(I23))&gt;0,ISNUMBER(J23),ISNUMBER(T23),ISNUMBER(N23),LEN(TRIM(O23))&gt;0,P23="Efficace",ISNUMBER(Q23),LEN(TRIM(R23))&gt;0),"CHIUSA VALIDATA","CHIUSURA DA VALIDARE"),IF(P23="Non efficace","DA RIESAMINARE",IF(AND(ISNUMBER(T23),T23&lt;AZIENDA!$E$20),"SCADUTA",IF(OR(LEN(TRIM(F23))=0,LEN(TRIM(I23))=0,NOT(ISNUMBER(J23)),M23=""),"DA PIANIFICARE",IF(NOT(ISNUMBER(T23)),"SENZA SCADENZA",IF(M23="Attuata","VERIFICA EFFICACIA",IF(AND(ISNUMBER(T23),T23&lt;=AZIENDA!$E$20+PARAMETRI!$B$16),"IN SCADENZA",IF(M23="Sospesa","SOSPESA",UPPER(M23))))))))))))</f>
        <v>DA PIANIFICARE</v>
      </c>
      <c r="W23" s="68" t="str">
        <f ca="1">IF(COUNTIF(CHECKLIST!$A$9:$A$168,A23)&lt;&gt;1,"ID DA CONTROLLARE",IF(OR(D23="Miglioramento",D23="Verifica"),IF(COUNTIF(CHECKLIST!$A$9:$A$168,A23)&lt;&gt;1,"ID DA CONTROLLARE",IF(COUNTIF(PARAMETRI!$E$7:$E$10,H23)&lt;&gt;1,"PRIORITÀ NON VALIDA",IF(AND(J23&lt;&gt;"",NOT(ISNUMBER(J23))),"APERTURA NON VALIDA",IF(AND(ISNUMBER(J23),OR(J23&lt;1,J23&gt;AZIENDA!$E$20)),"APERTURA FUTURA / ERRATA",IF(AND(L23&lt;&gt;"",NOT(ISNUMBER(L23))),"SCADENZA NON VALIDA",IF(AND(ISNUMBER(T23),T23&lt;1),"SCADENZA ERRATA",IF(AND(ISNUMBER(T23),ISNUMBER(J23),T23&lt;J23),"SCADENZA &lt; APERTURA",IF(AND(N23&lt;&gt;"",NOT(ISNUMBER(N23))),"ATTUAZIONE NON VALIDA",IF(AND(ISNUMBER(N23),OR(N23&lt;1,N23&gt;AZIENDA!$E$20)),"ATTUAZIONE FUTURA / ERRATA",IF(AND(ISNUMBER(N23),ISNUMBER(J23),N23&lt;J23),"ATTUAZIONE &lt; APERTURA",IF(AND(Q23&lt;&gt;"",NOT(ISNUMBER(Q23))),"VERIFICA NON VALIDA",IF(AND(ISNUMBER(Q23),OR(Q23&lt;1,Q23&gt;AZIENDA!$E$20)),"VERIFICA FUTURA / ERRATA",IF(AND(ISNUMBER(Q23),ISNUMBER(N23),Q23&lt;N23),"VERIFICA &lt; ATTUAZIONE",IF(AND(M23&lt;&gt;"",COUNTIF(PARAMETRI!$I$7:$I$12,M23)&lt;&gt;1),"STATO NON VALIDO",IF(AND(P23&lt;&gt;"",COUNTIF(PARAMETRI!$I$16:$I$18,P23)&lt;&gt;1),"EFFICACIA NON VALIDA",""))))))))))))))),""))</f>
        <v/>
      </c>
    </row>
    <row r="24" spans="1:23" ht="103.95" customHeight="1">
      <c r="A24" s="69" t="s">
        <v>167</v>
      </c>
      <c r="B24" s="66" t="str">
        <f>IFERROR(INDEX(CATALOGO!$B$9:$B$168,MATCH($A24,CATALOGO!$A$9:$A$168,0)),"ID NON TROVATO")</f>
        <v>02 | Servizi e spazi</v>
      </c>
      <c r="C24" s="66" t="str">
        <f>IFERROR(INDEX(CHECKLIST!$F$9:$F$168,MATCH($A24,CHECKLIST!$A$9:$A$168,0)),"ID NON TROVATO")</f>
        <v>Da verificare</v>
      </c>
      <c r="D24" s="66" t="str">
        <f>IFERROR(INDEX(CHECKLIST!$O$9:$O$168,MATCH($A24,CHECKLIST!$A$9:$A$168,0)),"ID NON TROVATO")</f>
        <v>Verifica</v>
      </c>
      <c r="E24" s="66" t="str">
        <f>IFERROR(INDEX(CHECKLIST!$K$9:$K$168,MATCH($A24,CHECKLIST!$A$9:$A$168,0)),"ID NON TROVATO")</f>
        <v>Eseguire la verifica senza dedurre condizioni personali. Esaminare: Punti di distribuzione; disponibilità; conservazione; responsabilità di reintegro. Poi registrare esito, evidenza, data e verificatore.</v>
      </c>
      <c r="F24" s="64"/>
      <c r="G24" s="64"/>
      <c r="H24" s="66" t="str">
        <f>IF(OR(D24="Miglioramento",D24="Verifica"),IF(G24&lt;&gt;"",G24,IF(D24="Verifica",PARAMETRI!$E$9,INDEX(CATALOGO!$I$9:$I$168,MATCH($A24,CATALOGO!$A$9:$A$168,0)))),"")</f>
        <v>P3 - Media</v>
      </c>
      <c r="I24" s="64"/>
      <c r="J24" s="65"/>
      <c r="K24" s="80" t="str">
        <f>IF(AND(OR(D24="Miglioramento",D24="Verifica"),COUNTIF(PARAMETRI!$E$7:$E$10,H24)=1),IF(ISNUMBER(J24),J24+IFERROR(VLOOKUP(H24,PARAMETRI!$E$7:$F$10,2,FALSE),0),IF(ISNUMBER(AZIENDA!$E$14),AZIENDA!$E$14+IFERROR(VLOOKUP(H24,PARAMETRI!$E$7:$F$10,2,FALSE),0),"")),"")</f>
        <v/>
      </c>
      <c r="L24" s="65"/>
      <c r="M24" s="64"/>
      <c r="N24" s="65"/>
      <c r="O24" s="64"/>
      <c r="P24" s="64"/>
      <c r="Q24" s="65"/>
      <c r="R24" s="64"/>
      <c r="S24" s="64"/>
      <c r="T24" s="80" t="str">
        <f t="shared" si="0"/>
        <v/>
      </c>
      <c r="U24" s="81" t="str">
        <f ca="1">IF(AND(ISNUMBER(T24),V24&lt;&gt;"CHIUSA VALIDATA"),T24-AZIENDA!$E$20,"")</f>
        <v/>
      </c>
      <c r="V24" s="66" t="str">
        <f ca="1">IF(D24="Mantenimento","MANTENIMENTO",IF(D24="Non applicabile","NON APPLICABILE",IF(W24&lt;&gt;"","DATI DA CORREGGERE",IF(M24="Chiusa",IF(AND(INDEX(CHECKLIST!$N$9:$N$168,MATCH($A24,CHECKLIST!$A$9:$A$168,0))="Completa",LEN(TRIM(F24))&gt;0,LEN(TRIM(I24))&gt;0,ISNUMBER(J24),ISNUMBER(T24),ISNUMBER(N24),LEN(TRIM(O24))&gt;0,P24="Efficace",ISNUMBER(Q24),LEN(TRIM(R24))&gt;0),"CHIUSA VALIDATA","CHIUSURA DA VALIDARE"),IF(P24="Non efficace","DA RIESAMINARE",IF(AND(ISNUMBER(T24),T24&lt;AZIENDA!$E$20),"SCADUTA",IF(OR(LEN(TRIM(F24))=0,LEN(TRIM(I24))=0,NOT(ISNUMBER(J24)),M24=""),"DA PIANIFICARE",IF(NOT(ISNUMBER(T24)),"SENZA SCADENZA",IF(M24="Attuata","VERIFICA EFFICACIA",IF(AND(ISNUMBER(T24),T24&lt;=AZIENDA!$E$20+PARAMETRI!$B$16),"IN SCADENZA",IF(M24="Sospesa","SOSPESA",UPPER(M24))))))))))))</f>
        <v>DA PIANIFICARE</v>
      </c>
      <c r="W24" s="68" t="str">
        <f ca="1">IF(COUNTIF(CHECKLIST!$A$9:$A$168,A24)&lt;&gt;1,"ID DA CONTROLLARE",IF(OR(D24="Miglioramento",D24="Verifica"),IF(COUNTIF(CHECKLIST!$A$9:$A$168,A24)&lt;&gt;1,"ID DA CONTROLLARE",IF(COUNTIF(PARAMETRI!$E$7:$E$10,H24)&lt;&gt;1,"PRIORITÀ NON VALIDA",IF(AND(J24&lt;&gt;"",NOT(ISNUMBER(J24))),"APERTURA NON VALIDA",IF(AND(ISNUMBER(J24),OR(J24&lt;1,J24&gt;AZIENDA!$E$20)),"APERTURA FUTURA / ERRATA",IF(AND(L24&lt;&gt;"",NOT(ISNUMBER(L24))),"SCADENZA NON VALIDA",IF(AND(ISNUMBER(T24),T24&lt;1),"SCADENZA ERRATA",IF(AND(ISNUMBER(T24),ISNUMBER(J24),T24&lt;J24),"SCADENZA &lt; APERTURA",IF(AND(N24&lt;&gt;"",NOT(ISNUMBER(N24))),"ATTUAZIONE NON VALIDA",IF(AND(ISNUMBER(N24),OR(N24&lt;1,N24&gt;AZIENDA!$E$20)),"ATTUAZIONE FUTURA / ERRATA",IF(AND(ISNUMBER(N24),ISNUMBER(J24),N24&lt;J24),"ATTUAZIONE &lt; APERTURA",IF(AND(Q24&lt;&gt;"",NOT(ISNUMBER(Q24))),"VERIFICA NON VALIDA",IF(AND(ISNUMBER(Q24),OR(Q24&lt;1,Q24&gt;AZIENDA!$E$20)),"VERIFICA FUTURA / ERRATA",IF(AND(ISNUMBER(Q24),ISNUMBER(N24),Q24&lt;N24),"VERIFICA &lt; ATTUAZIONE",IF(AND(M24&lt;&gt;"",COUNTIF(PARAMETRI!$I$7:$I$12,M24)&lt;&gt;1),"STATO NON VALIDO",IF(AND(P24&lt;&gt;"",COUNTIF(PARAMETRI!$I$16:$I$18,P24)&lt;&gt;1),"EFFICACIA NON VALIDA",""))))))))))))))),""))</f>
        <v/>
      </c>
    </row>
    <row r="25" spans="1:23" ht="103.95" customHeight="1">
      <c r="A25" s="61" t="s">
        <v>168</v>
      </c>
      <c r="B25" s="66" t="str">
        <f>IFERROR(INDEX(CATALOGO!$B$9:$B$168,MATCH($A25,CATALOGO!$A$9:$A$168,0)),"ID NON TROVATO")</f>
        <v>02 | Servizi e spazi</v>
      </c>
      <c r="C25" s="66" t="str">
        <f>IFERROR(INDEX(CHECKLIST!$F$9:$F$168,MATCH($A25,CHECKLIST!$A$9:$A$168,0)),"ID NON TROVATO")</f>
        <v>Da verificare</v>
      </c>
      <c r="D25" s="66" t="str">
        <f>IFERROR(INDEX(CHECKLIST!$O$9:$O$168,MATCH($A25,CHECKLIST!$A$9:$A$168,0)),"ID NON TROVATO")</f>
        <v>Verifica</v>
      </c>
      <c r="E25" s="66" t="str">
        <f>IFERROR(INDEX(CHECKLIST!$K$9:$K$168,MATCH($A25,CHECKLIST!$A$9:$A$168,0)),"ID NON TROVATO")</f>
        <v>Eseguire la verifica senza dedurre condizioni personali. Esaminare: Contenitori; frequenza di svuotamento; copertura di servizi e spogliatoi. Poi registrare esito, evidenza, data e verificatore.</v>
      </c>
      <c r="F25" s="64"/>
      <c r="G25" s="64"/>
      <c r="H25" s="66" t="str">
        <f>IF(OR(D25="Miglioramento",D25="Verifica"),IF(G25&lt;&gt;"",G25,IF(D25="Verifica",PARAMETRI!$E$9,INDEX(CATALOGO!$I$9:$I$168,MATCH($A25,CATALOGO!$A$9:$A$168,0)))),"")</f>
        <v>P3 - Media</v>
      </c>
      <c r="I25" s="64"/>
      <c r="J25" s="65"/>
      <c r="K25" s="80" t="str">
        <f>IF(AND(OR(D25="Miglioramento",D25="Verifica"),COUNTIF(PARAMETRI!$E$7:$E$10,H25)=1),IF(ISNUMBER(J25),J25+IFERROR(VLOOKUP(H25,PARAMETRI!$E$7:$F$10,2,FALSE),0),IF(ISNUMBER(AZIENDA!$E$14),AZIENDA!$E$14+IFERROR(VLOOKUP(H25,PARAMETRI!$E$7:$F$10,2,FALSE),0),"")),"")</f>
        <v/>
      </c>
      <c r="L25" s="65"/>
      <c r="M25" s="64"/>
      <c r="N25" s="65"/>
      <c r="O25" s="64"/>
      <c r="P25" s="64"/>
      <c r="Q25" s="65"/>
      <c r="R25" s="64"/>
      <c r="S25" s="64"/>
      <c r="T25" s="80" t="str">
        <f t="shared" si="0"/>
        <v/>
      </c>
      <c r="U25" s="81" t="str">
        <f ca="1">IF(AND(ISNUMBER(T25),V25&lt;&gt;"CHIUSA VALIDATA"),T25-AZIENDA!$E$20,"")</f>
        <v/>
      </c>
      <c r="V25" s="66" t="str">
        <f ca="1">IF(D25="Mantenimento","MANTENIMENTO",IF(D25="Non applicabile","NON APPLICABILE",IF(W25&lt;&gt;"","DATI DA CORREGGERE",IF(M25="Chiusa",IF(AND(INDEX(CHECKLIST!$N$9:$N$168,MATCH($A25,CHECKLIST!$A$9:$A$168,0))="Completa",LEN(TRIM(F25))&gt;0,LEN(TRIM(I25))&gt;0,ISNUMBER(J25),ISNUMBER(T25),ISNUMBER(N25),LEN(TRIM(O25))&gt;0,P25="Efficace",ISNUMBER(Q25),LEN(TRIM(R25))&gt;0),"CHIUSA VALIDATA","CHIUSURA DA VALIDARE"),IF(P25="Non efficace","DA RIESAMINARE",IF(AND(ISNUMBER(T25),T25&lt;AZIENDA!$E$20),"SCADUTA",IF(OR(LEN(TRIM(F25))=0,LEN(TRIM(I25))=0,NOT(ISNUMBER(J25)),M25=""),"DA PIANIFICARE",IF(NOT(ISNUMBER(T25)),"SENZA SCADENZA",IF(M25="Attuata","VERIFICA EFFICACIA",IF(AND(ISNUMBER(T25),T25&lt;=AZIENDA!$E$20+PARAMETRI!$B$16),"IN SCADENZA",IF(M25="Sospesa","SOSPESA",UPPER(M25))))))))))))</f>
        <v>DA PIANIFICARE</v>
      </c>
      <c r="W25" s="68" t="str">
        <f ca="1">IF(COUNTIF(CHECKLIST!$A$9:$A$168,A25)&lt;&gt;1,"ID DA CONTROLLARE",IF(OR(D25="Miglioramento",D25="Verifica"),IF(COUNTIF(CHECKLIST!$A$9:$A$168,A25)&lt;&gt;1,"ID DA CONTROLLARE",IF(COUNTIF(PARAMETRI!$E$7:$E$10,H25)&lt;&gt;1,"PRIORITÀ NON VALIDA",IF(AND(J25&lt;&gt;"",NOT(ISNUMBER(J25))),"APERTURA NON VALIDA",IF(AND(ISNUMBER(J25),OR(J25&lt;1,J25&gt;AZIENDA!$E$20)),"APERTURA FUTURA / ERRATA",IF(AND(L25&lt;&gt;"",NOT(ISNUMBER(L25))),"SCADENZA NON VALIDA",IF(AND(ISNUMBER(T25),T25&lt;1),"SCADENZA ERRATA",IF(AND(ISNUMBER(T25),ISNUMBER(J25),T25&lt;J25),"SCADENZA &lt; APERTURA",IF(AND(N25&lt;&gt;"",NOT(ISNUMBER(N25))),"ATTUAZIONE NON VALIDA",IF(AND(ISNUMBER(N25),OR(N25&lt;1,N25&gt;AZIENDA!$E$20)),"ATTUAZIONE FUTURA / ERRATA",IF(AND(ISNUMBER(N25),ISNUMBER(J25),N25&lt;J25),"ATTUAZIONE &lt; APERTURA",IF(AND(Q25&lt;&gt;"",NOT(ISNUMBER(Q25))),"VERIFICA NON VALIDA",IF(AND(ISNUMBER(Q25),OR(Q25&lt;1,Q25&gt;AZIENDA!$E$20)),"VERIFICA FUTURA / ERRATA",IF(AND(ISNUMBER(Q25),ISNUMBER(N25),Q25&lt;N25),"VERIFICA &lt; ATTUAZIONE",IF(AND(M25&lt;&gt;"",COUNTIF(PARAMETRI!$I$7:$I$12,M25)&lt;&gt;1),"STATO NON VALIDO",IF(AND(P25&lt;&gt;"",COUNTIF(PARAMETRI!$I$16:$I$18,P25)&lt;&gt;1),"EFFICACIA NON VALIDA",""))))))))))))))),""))</f>
        <v/>
      </c>
    </row>
    <row r="26" spans="1:23" ht="103.95" customHeight="1">
      <c r="A26" s="69" t="s">
        <v>169</v>
      </c>
      <c r="B26" s="66" t="str">
        <f>IFERROR(INDEX(CATALOGO!$B$9:$B$168,MATCH($A26,CATALOGO!$A$9:$A$168,0)),"ID NON TROVATO")</f>
        <v>03 | Condizioni ambientali</v>
      </c>
      <c r="C26" s="66" t="str">
        <f>IFERROR(INDEX(CHECKLIST!$F$9:$F$168,MATCH($A26,CHECKLIST!$A$9:$A$168,0)),"ID NON TROVATO")</f>
        <v>Da verificare</v>
      </c>
      <c r="D26" s="66" t="str">
        <f>IFERROR(INDEX(CHECKLIST!$O$9:$O$168,MATCH($A26,CHECKLIST!$A$9:$A$168,0)),"ID NON TROVATO")</f>
        <v>Verifica</v>
      </c>
      <c r="E26" s="66" t="str">
        <f>IFERROR(INDEX(CHECKLIST!$K$9:$K$168,MATCH($A26,CHECKLIST!$A$9:$A$168,0)),"ID NON TROVATO")</f>
        <v>Eseguire la verifica senza dedurre condizioni personali. Esaminare: Punti di ristoro; accessibilità nei turni; dotazioni nei siti distanti dai servizi. Poi registrare esito, evidenza, data e verificatore.</v>
      </c>
      <c r="F26" s="64"/>
      <c r="G26" s="64"/>
      <c r="H26" s="66" t="str">
        <f>IF(OR(D26="Miglioramento",D26="Verifica"),IF(G26&lt;&gt;"",G26,IF(D26="Verifica",PARAMETRI!$E$9,INDEX(CATALOGO!$I$9:$I$168,MATCH($A26,CATALOGO!$A$9:$A$168,0)))),"")</f>
        <v>P3 - Media</v>
      </c>
      <c r="I26" s="64"/>
      <c r="J26" s="65"/>
      <c r="K26" s="80" t="str">
        <f>IF(AND(OR(D26="Miglioramento",D26="Verifica"),COUNTIF(PARAMETRI!$E$7:$E$10,H26)=1),IF(ISNUMBER(J26),J26+IFERROR(VLOOKUP(H26,PARAMETRI!$E$7:$F$10,2,FALSE),0),IF(ISNUMBER(AZIENDA!$E$14),AZIENDA!$E$14+IFERROR(VLOOKUP(H26,PARAMETRI!$E$7:$F$10,2,FALSE),0),"")),"")</f>
        <v/>
      </c>
      <c r="L26" s="65"/>
      <c r="M26" s="64"/>
      <c r="N26" s="65"/>
      <c r="O26" s="64"/>
      <c r="P26" s="64"/>
      <c r="Q26" s="65"/>
      <c r="R26" s="64"/>
      <c r="S26" s="64"/>
      <c r="T26" s="80" t="str">
        <f t="shared" si="0"/>
        <v/>
      </c>
      <c r="U26" s="81" t="str">
        <f ca="1">IF(AND(ISNUMBER(T26),V26&lt;&gt;"CHIUSA VALIDATA"),T26-AZIENDA!$E$20,"")</f>
        <v/>
      </c>
      <c r="V26" s="66" t="str">
        <f ca="1">IF(D26="Mantenimento","MANTENIMENTO",IF(D26="Non applicabile","NON APPLICABILE",IF(W26&lt;&gt;"","DATI DA CORREGGERE",IF(M26="Chiusa",IF(AND(INDEX(CHECKLIST!$N$9:$N$168,MATCH($A26,CHECKLIST!$A$9:$A$168,0))="Completa",LEN(TRIM(F26))&gt;0,LEN(TRIM(I26))&gt;0,ISNUMBER(J26),ISNUMBER(T26),ISNUMBER(N26),LEN(TRIM(O26))&gt;0,P26="Efficace",ISNUMBER(Q26),LEN(TRIM(R26))&gt;0),"CHIUSA VALIDATA","CHIUSURA DA VALIDARE"),IF(P26="Non efficace","DA RIESAMINARE",IF(AND(ISNUMBER(T26),T26&lt;AZIENDA!$E$20),"SCADUTA",IF(OR(LEN(TRIM(F26))=0,LEN(TRIM(I26))=0,NOT(ISNUMBER(J26)),M26=""),"DA PIANIFICARE",IF(NOT(ISNUMBER(T26)),"SENZA SCADENZA",IF(M26="Attuata","VERIFICA EFFICACIA",IF(AND(ISNUMBER(T26),T26&lt;=AZIENDA!$E$20+PARAMETRI!$B$16),"IN SCADENZA",IF(M26="Sospesa","SOSPESA",UPPER(M26))))))))))))</f>
        <v>DA PIANIFICARE</v>
      </c>
      <c r="W26" s="68" t="str">
        <f ca="1">IF(COUNTIF(CHECKLIST!$A$9:$A$168,A26)&lt;&gt;1,"ID DA CONTROLLARE",IF(OR(D26="Miglioramento",D26="Verifica"),IF(COUNTIF(CHECKLIST!$A$9:$A$168,A26)&lt;&gt;1,"ID DA CONTROLLARE",IF(COUNTIF(PARAMETRI!$E$7:$E$10,H26)&lt;&gt;1,"PRIORITÀ NON VALIDA",IF(AND(J26&lt;&gt;"",NOT(ISNUMBER(J26))),"APERTURA NON VALIDA",IF(AND(ISNUMBER(J26),OR(J26&lt;1,J26&gt;AZIENDA!$E$20)),"APERTURA FUTURA / ERRATA",IF(AND(L26&lt;&gt;"",NOT(ISNUMBER(L26))),"SCADENZA NON VALIDA",IF(AND(ISNUMBER(T26),T26&lt;1),"SCADENZA ERRATA",IF(AND(ISNUMBER(T26),ISNUMBER(J26),T26&lt;J26),"SCADENZA &lt; APERTURA",IF(AND(N26&lt;&gt;"",NOT(ISNUMBER(N26))),"ATTUAZIONE NON VALIDA",IF(AND(ISNUMBER(N26),OR(N26&lt;1,N26&gt;AZIENDA!$E$20)),"ATTUAZIONE FUTURA / ERRATA",IF(AND(ISNUMBER(N26),ISNUMBER(J26),N26&lt;J26),"ATTUAZIONE &lt; APERTURA",IF(AND(Q26&lt;&gt;"",NOT(ISNUMBER(Q26))),"VERIFICA NON VALIDA",IF(AND(ISNUMBER(Q26),OR(Q26&lt;1,Q26&gt;AZIENDA!$E$20)),"VERIFICA FUTURA / ERRATA",IF(AND(ISNUMBER(Q26),ISNUMBER(N26),Q26&lt;N26),"VERIFICA &lt; ATTUAZIONE",IF(AND(M26&lt;&gt;"",COUNTIF(PARAMETRI!$I$7:$I$12,M26)&lt;&gt;1),"STATO NON VALIDO",IF(AND(P26&lt;&gt;"",COUNTIF(PARAMETRI!$I$16:$I$18,P26)&lt;&gt;1),"EFFICACIA NON VALIDA",""))))))))))))))),""))</f>
        <v/>
      </c>
    </row>
    <row r="27" spans="1:23" ht="103.95" customHeight="1">
      <c r="A27" s="61" t="s">
        <v>170</v>
      </c>
      <c r="B27" s="66" t="str">
        <f>IFERROR(INDEX(CATALOGO!$B$9:$B$168,MATCH($A27,CATALOGO!$A$9:$A$168,0)),"ID NON TROVATO")</f>
        <v>03 | Condizioni ambientali</v>
      </c>
      <c r="C27" s="66" t="str">
        <f>IFERROR(INDEX(CHECKLIST!$F$9:$F$168,MATCH($A27,CHECKLIST!$A$9:$A$168,0)),"ID NON TROVATO")</f>
        <v>Da verificare</v>
      </c>
      <c r="D27" s="66" t="str">
        <f>IFERROR(INDEX(CHECKLIST!$O$9:$O$168,MATCH($A27,CHECKLIST!$A$9:$A$168,0)),"ID NON TROVATO")</f>
        <v>Verifica</v>
      </c>
      <c r="E27" s="66" t="str">
        <f>IFERROR(INDEX(CHECKLIST!$K$9:$K$168,MATCH($A27,CHECKLIST!$A$9:$A$168,0)),"ID NON TROVATO")</f>
        <v>Eseguire la verifica senza dedurre condizioni personali. Esaminare: Tende o schermature; verifica di abbagliamento e accessibilità dei comandi. Poi registrare esito, evidenza, data e verificatore.</v>
      </c>
      <c r="F27" s="64"/>
      <c r="G27" s="64"/>
      <c r="H27" s="66" t="str">
        <f>IF(OR(D27="Miglioramento",D27="Verifica"),IF(G27&lt;&gt;"",G27,IF(D27="Verifica",PARAMETRI!$E$9,INDEX(CATALOGO!$I$9:$I$168,MATCH($A27,CATALOGO!$A$9:$A$168,0)))),"")</f>
        <v>P3 - Media</v>
      </c>
      <c r="I27" s="64"/>
      <c r="J27" s="65"/>
      <c r="K27" s="80" t="str">
        <f>IF(AND(OR(D27="Miglioramento",D27="Verifica"),COUNTIF(PARAMETRI!$E$7:$E$10,H27)=1),IF(ISNUMBER(J27),J27+IFERROR(VLOOKUP(H27,PARAMETRI!$E$7:$F$10,2,FALSE),0),IF(ISNUMBER(AZIENDA!$E$14),AZIENDA!$E$14+IFERROR(VLOOKUP(H27,PARAMETRI!$E$7:$F$10,2,FALSE),0),"")),"")</f>
        <v/>
      </c>
      <c r="L27" s="65"/>
      <c r="M27" s="64"/>
      <c r="N27" s="65"/>
      <c r="O27" s="64"/>
      <c r="P27" s="64"/>
      <c r="Q27" s="65"/>
      <c r="R27" s="64"/>
      <c r="S27" s="64"/>
      <c r="T27" s="80" t="str">
        <f t="shared" si="0"/>
        <v/>
      </c>
      <c r="U27" s="81" t="str">
        <f ca="1">IF(AND(ISNUMBER(T27),V27&lt;&gt;"CHIUSA VALIDATA"),T27-AZIENDA!$E$20,"")</f>
        <v/>
      </c>
      <c r="V27" s="66" t="str">
        <f ca="1">IF(D27="Mantenimento","MANTENIMENTO",IF(D27="Non applicabile","NON APPLICABILE",IF(W27&lt;&gt;"","DATI DA CORREGGERE",IF(M27="Chiusa",IF(AND(INDEX(CHECKLIST!$N$9:$N$168,MATCH($A27,CHECKLIST!$A$9:$A$168,0))="Completa",LEN(TRIM(F27))&gt;0,LEN(TRIM(I27))&gt;0,ISNUMBER(J27),ISNUMBER(T27),ISNUMBER(N27),LEN(TRIM(O27))&gt;0,P27="Efficace",ISNUMBER(Q27),LEN(TRIM(R27))&gt;0),"CHIUSA VALIDATA","CHIUSURA DA VALIDARE"),IF(P27="Non efficace","DA RIESAMINARE",IF(AND(ISNUMBER(T27),T27&lt;AZIENDA!$E$20),"SCADUTA",IF(OR(LEN(TRIM(F27))=0,LEN(TRIM(I27))=0,NOT(ISNUMBER(J27)),M27=""),"DA PIANIFICARE",IF(NOT(ISNUMBER(T27)),"SENZA SCADENZA",IF(M27="Attuata","VERIFICA EFFICACIA",IF(AND(ISNUMBER(T27),T27&lt;=AZIENDA!$E$20+PARAMETRI!$B$16),"IN SCADENZA",IF(M27="Sospesa","SOSPESA",UPPER(M27))))))))))))</f>
        <v>DA PIANIFICARE</v>
      </c>
      <c r="W27" s="68" t="str">
        <f ca="1">IF(COUNTIF(CHECKLIST!$A$9:$A$168,A27)&lt;&gt;1,"ID DA CONTROLLARE",IF(OR(D27="Miglioramento",D27="Verifica"),IF(COUNTIF(CHECKLIST!$A$9:$A$168,A27)&lt;&gt;1,"ID DA CONTROLLARE",IF(COUNTIF(PARAMETRI!$E$7:$E$10,H27)&lt;&gt;1,"PRIORITÀ NON VALIDA",IF(AND(J27&lt;&gt;"",NOT(ISNUMBER(J27))),"APERTURA NON VALIDA",IF(AND(ISNUMBER(J27),OR(J27&lt;1,J27&gt;AZIENDA!$E$20)),"APERTURA FUTURA / ERRATA",IF(AND(L27&lt;&gt;"",NOT(ISNUMBER(L27))),"SCADENZA NON VALIDA",IF(AND(ISNUMBER(T27),T27&lt;1),"SCADENZA ERRATA",IF(AND(ISNUMBER(T27),ISNUMBER(J27),T27&lt;J27),"SCADENZA &lt; APERTURA",IF(AND(N27&lt;&gt;"",NOT(ISNUMBER(N27))),"ATTUAZIONE NON VALIDA",IF(AND(ISNUMBER(N27),OR(N27&lt;1,N27&gt;AZIENDA!$E$20)),"ATTUAZIONE FUTURA / ERRATA",IF(AND(ISNUMBER(N27),ISNUMBER(J27),N27&lt;J27),"ATTUAZIONE &lt; APERTURA",IF(AND(Q27&lt;&gt;"",NOT(ISNUMBER(Q27))),"VERIFICA NON VALIDA",IF(AND(ISNUMBER(Q27),OR(Q27&lt;1,Q27&gt;AZIENDA!$E$20)),"VERIFICA FUTURA / ERRATA",IF(AND(ISNUMBER(Q27),ISNUMBER(N27),Q27&lt;N27),"VERIFICA &lt; ATTUAZIONE",IF(AND(M27&lt;&gt;"",COUNTIF(PARAMETRI!$I$7:$I$12,M27)&lt;&gt;1),"STATO NON VALIDO",IF(AND(P27&lt;&gt;"",COUNTIF(PARAMETRI!$I$16:$I$18,P27)&lt;&gt;1),"EFFICACIA NON VALIDA",""))))))))))))))),""))</f>
        <v/>
      </c>
    </row>
    <row r="28" spans="1:23" ht="103.95" customHeight="1">
      <c r="A28" s="69" t="s">
        <v>171</v>
      </c>
      <c r="B28" s="66" t="str">
        <f>IFERROR(INDEX(CATALOGO!$B$9:$B$168,MATCH($A28,CATALOGO!$A$9:$A$168,0)),"ID NON TROVATO")</f>
        <v>03 | Condizioni ambientali</v>
      </c>
      <c r="C28" s="66" t="str">
        <f>IFERROR(INDEX(CHECKLIST!$F$9:$F$168,MATCH($A28,CHECKLIST!$A$9:$A$168,0)),"ID NON TROVATO")</f>
        <v>Da verificare</v>
      </c>
      <c r="D28" s="66" t="str">
        <f>IFERROR(INDEX(CHECKLIST!$O$9:$O$168,MATCH($A28,CHECKLIST!$A$9:$A$168,0)),"ID NON TROVATO")</f>
        <v>Verifica</v>
      </c>
      <c r="E28" s="66" t="str">
        <f>IFERROR(INDEX(CHECKLIST!$K$9:$K$168,MATCH($A28,CHECKLIST!$A$9:$A$168,0)),"ID NON TROVATO")</f>
        <v>Eseguire la verifica senza dedurre condizioni personali. Esaminare: Analisi delle postazioni; aree alternative; soluzioni tecniche e organizzative. Poi registrare esito, evidenza, data e verificatore.</v>
      </c>
      <c r="F28" s="64"/>
      <c r="G28" s="64"/>
      <c r="H28" s="66" t="str">
        <f>IF(OR(D28="Miglioramento",D28="Verifica"),IF(G28&lt;&gt;"",G28,IF(D28="Verifica",PARAMETRI!$E$9,INDEX(CATALOGO!$I$9:$I$168,MATCH($A28,CATALOGO!$A$9:$A$168,0)))),"")</f>
        <v>P3 - Media</v>
      </c>
      <c r="I28" s="64"/>
      <c r="J28" s="65"/>
      <c r="K28" s="80" t="str">
        <f>IF(AND(OR(D28="Miglioramento",D28="Verifica"),COUNTIF(PARAMETRI!$E$7:$E$10,H28)=1),IF(ISNUMBER(J28),J28+IFERROR(VLOOKUP(H28,PARAMETRI!$E$7:$F$10,2,FALSE),0),IF(ISNUMBER(AZIENDA!$E$14),AZIENDA!$E$14+IFERROR(VLOOKUP(H28,PARAMETRI!$E$7:$F$10,2,FALSE),0),"")),"")</f>
        <v/>
      </c>
      <c r="L28" s="65"/>
      <c r="M28" s="64"/>
      <c r="N28" s="65"/>
      <c r="O28" s="64"/>
      <c r="P28" s="64"/>
      <c r="Q28" s="65"/>
      <c r="R28" s="64"/>
      <c r="S28" s="64"/>
      <c r="T28" s="80" t="str">
        <f t="shared" si="0"/>
        <v/>
      </c>
      <c r="U28" s="81" t="str">
        <f ca="1">IF(AND(ISNUMBER(T28),V28&lt;&gt;"CHIUSA VALIDATA"),T28-AZIENDA!$E$20,"")</f>
        <v/>
      </c>
      <c r="V28" s="66" t="str">
        <f ca="1">IF(D28="Mantenimento","MANTENIMENTO",IF(D28="Non applicabile","NON APPLICABILE",IF(W28&lt;&gt;"","DATI DA CORREGGERE",IF(M28="Chiusa",IF(AND(INDEX(CHECKLIST!$N$9:$N$168,MATCH($A28,CHECKLIST!$A$9:$A$168,0))="Completa",LEN(TRIM(F28))&gt;0,LEN(TRIM(I28))&gt;0,ISNUMBER(J28),ISNUMBER(T28),ISNUMBER(N28),LEN(TRIM(O28))&gt;0,P28="Efficace",ISNUMBER(Q28),LEN(TRIM(R28))&gt;0),"CHIUSA VALIDATA","CHIUSURA DA VALIDARE"),IF(P28="Non efficace","DA RIESAMINARE",IF(AND(ISNUMBER(T28),T28&lt;AZIENDA!$E$20),"SCADUTA",IF(OR(LEN(TRIM(F28))=0,LEN(TRIM(I28))=0,NOT(ISNUMBER(J28)),M28=""),"DA PIANIFICARE",IF(NOT(ISNUMBER(T28)),"SENZA SCADENZA",IF(M28="Attuata","VERIFICA EFFICACIA",IF(AND(ISNUMBER(T28),T28&lt;=AZIENDA!$E$20+PARAMETRI!$B$16),"IN SCADENZA",IF(M28="Sospesa","SOSPESA",UPPER(M28))))))))))))</f>
        <v>DA PIANIFICARE</v>
      </c>
      <c r="W28" s="68" t="str">
        <f ca="1">IF(COUNTIF(CHECKLIST!$A$9:$A$168,A28)&lt;&gt;1,"ID DA CONTROLLARE",IF(OR(D28="Miglioramento",D28="Verifica"),IF(COUNTIF(CHECKLIST!$A$9:$A$168,A28)&lt;&gt;1,"ID DA CONTROLLARE",IF(COUNTIF(PARAMETRI!$E$7:$E$10,H28)&lt;&gt;1,"PRIORITÀ NON VALIDA",IF(AND(J28&lt;&gt;"",NOT(ISNUMBER(J28))),"APERTURA NON VALIDA",IF(AND(ISNUMBER(J28),OR(J28&lt;1,J28&gt;AZIENDA!$E$20)),"APERTURA FUTURA / ERRATA",IF(AND(L28&lt;&gt;"",NOT(ISNUMBER(L28))),"SCADENZA NON VALIDA",IF(AND(ISNUMBER(T28),T28&lt;1),"SCADENZA ERRATA",IF(AND(ISNUMBER(T28),ISNUMBER(J28),T28&lt;J28),"SCADENZA &lt; APERTURA",IF(AND(N28&lt;&gt;"",NOT(ISNUMBER(N28))),"ATTUAZIONE NON VALIDA",IF(AND(ISNUMBER(N28),OR(N28&lt;1,N28&gt;AZIENDA!$E$20)),"ATTUAZIONE FUTURA / ERRATA",IF(AND(ISNUMBER(N28),ISNUMBER(J28),N28&lt;J28),"ATTUAZIONE &lt; APERTURA",IF(AND(Q28&lt;&gt;"",NOT(ISNUMBER(Q28))),"VERIFICA NON VALIDA",IF(AND(ISNUMBER(Q28),OR(Q28&lt;1,Q28&gt;AZIENDA!$E$20)),"VERIFICA FUTURA / ERRATA",IF(AND(ISNUMBER(Q28),ISNUMBER(N28),Q28&lt;N28),"VERIFICA &lt; ATTUAZIONE",IF(AND(M28&lt;&gt;"",COUNTIF(PARAMETRI!$I$7:$I$12,M28)&lt;&gt;1),"STATO NON VALIDO",IF(AND(P28&lt;&gt;"",COUNTIF(PARAMETRI!$I$16:$I$18,P28)&lt;&gt;1),"EFFICACIA NON VALIDA",""))))))))))))))),""))</f>
        <v/>
      </c>
    </row>
    <row r="29" spans="1:23" ht="103.95" customHeight="1">
      <c r="A29" s="61" t="s">
        <v>172</v>
      </c>
      <c r="B29" s="66" t="str">
        <f>IFERROR(INDEX(CATALOGO!$B$9:$B$168,MATCH($A29,CATALOGO!$A$9:$A$168,0)),"ID NON TROVATO")</f>
        <v>03 | Condizioni ambientali</v>
      </c>
      <c r="C29" s="66" t="str">
        <f>IFERROR(INDEX(CHECKLIST!$F$9:$F$168,MATCH($A29,CHECKLIST!$A$9:$A$168,0)),"ID NON TROVATO")</f>
        <v>Da verificare</v>
      </c>
      <c r="D29" s="66" t="str">
        <f>IFERROR(INDEX(CHECKLIST!$O$9:$O$168,MATCH($A29,CHECKLIST!$A$9:$A$168,0)),"ID NON TROVATO")</f>
        <v>Verifica</v>
      </c>
      <c r="E29" s="66" t="str">
        <f>IFERROR(INDEX(CHECKLIST!$K$9:$K$168,MATCH($A29,CHECKLIST!$A$9:$A$168,0)),"ID NON TROVATO")</f>
        <v>Eseguire la verifica senza dedurre condizioni personali. Esaminare: Verifiche ambientali; manutenzione; possibilità di ventilazione e regolazione locale. Poi registrare esito, evidenza, data e verificatore.</v>
      </c>
      <c r="F29" s="64"/>
      <c r="G29" s="64"/>
      <c r="H29" s="66" t="str">
        <f>IF(OR(D29="Miglioramento",D29="Verifica"),IF(G29&lt;&gt;"",G29,IF(D29="Verifica",PARAMETRI!$E$9,INDEX(CATALOGO!$I$9:$I$168,MATCH($A29,CATALOGO!$A$9:$A$168,0)))),"")</f>
        <v>P3 - Media</v>
      </c>
      <c r="I29" s="64"/>
      <c r="J29" s="65"/>
      <c r="K29" s="80" t="str">
        <f>IF(AND(OR(D29="Miglioramento",D29="Verifica"),COUNTIF(PARAMETRI!$E$7:$E$10,H29)=1),IF(ISNUMBER(J29),J29+IFERROR(VLOOKUP(H29,PARAMETRI!$E$7:$F$10,2,FALSE),0),IF(ISNUMBER(AZIENDA!$E$14),AZIENDA!$E$14+IFERROR(VLOOKUP(H29,PARAMETRI!$E$7:$F$10,2,FALSE),0),"")),"")</f>
        <v/>
      </c>
      <c r="L29" s="65"/>
      <c r="M29" s="64"/>
      <c r="N29" s="65"/>
      <c r="O29" s="64"/>
      <c r="P29" s="64"/>
      <c r="Q29" s="65"/>
      <c r="R29" s="64"/>
      <c r="S29" s="64"/>
      <c r="T29" s="80" t="str">
        <f t="shared" si="0"/>
        <v/>
      </c>
      <c r="U29" s="81" t="str">
        <f ca="1">IF(AND(ISNUMBER(T29),V29&lt;&gt;"CHIUSA VALIDATA"),T29-AZIENDA!$E$20,"")</f>
        <v/>
      </c>
      <c r="V29" s="66" t="str">
        <f ca="1">IF(D29="Mantenimento","MANTENIMENTO",IF(D29="Non applicabile","NON APPLICABILE",IF(W29&lt;&gt;"","DATI DA CORREGGERE",IF(M29="Chiusa",IF(AND(INDEX(CHECKLIST!$N$9:$N$168,MATCH($A29,CHECKLIST!$A$9:$A$168,0))="Completa",LEN(TRIM(F29))&gt;0,LEN(TRIM(I29))&gt;0,ISNUMBER(J29),ISNUMBER(T29),ISNUMBER(N29),LEN(TRIM(O29))&gt;0,P29="Efficace",ISNUMBER(Q29),LEN(TRIM(R29))&gt;0),"CHIUSA VALIDATA","CHIUSURA DA VALIDARE"),IF(P29="Non efficace","DA RIESAMINARE",IF(AND(ISNUMBER(T29),T29&lt;AZIENDA!$E$20),"SCADUTA",IF(OR(LEN(TRIM(F29))=0,LEN(TRIM(I29))=0,NOT(ISNUMBER(J29)),M29=""),"DA PIANIFICARE",IF(NOT(ISNUMBER(T29)),"SENZA SCADENZA",IF(M29="Attuata","VERIFICA EFFICACIA",IF(AND(ISNUMBER(T29),T29&lt;=AZIENDA!$E$20+PARAMETRI!$B$16),"IN SCADENZA",IF(M29="Sospesa","SOSPESA",UPPER(M29))))))))))))</f>
        <v>DA PIANIFICARE</v>
      </c>
      <c r="W29" s="68" t="str">
        <f ca="1">IF(COUNTIF(CHECKLIST!$A$9:$A$168,A29)&lt;&gt;1,"ID DA CONTROLLARE",IF(OR(D29="Miglioramento",D29="Verifica"),IF(COUNTIF(CHECKLIST!$A$9:$A$168,A29)&lt;&gt;1,"ID DA CONTROLLARE",IF(COUNTIF(PARAMETRI!$E$7:$E$10,H29)&lt;&gt;1,"PRIORITÀ NON VALIDA",IF(AND(J29&lt;&gt;"",NOT(ISNUMBER(J29))),"APERTURA NON VALIDA",IF(AND(ISNUMBER(J29),OR(J29&lt;1,J29&gt;AZIENDA!$E$20)),"APERTURA FUTURA / ERRATA",IF(AND(L29&lt;&gt;"",NOT(ISNUMBER(L29))),"SCADENZA NON VALIDA",IF(AND(ISNUMBER(T29),T29&lt;1),"SCADENZA ERRATA",IF(AND(ISNUMBER(T29),ISNUMBER(J29),T29&lt;J29),"SCADENZA &lt; APERTURA",IF(AND(N29&lt;&gt;"",NOT(ISNUMBER(N29))),"ATTUAZIONE NON VALIDA",IF(AND(ISNUMBER(N29),OR(N29&lt;1,N29&gt;AZIENDA!$E$20)),"ATTUAZIONE FUTURA / ERRATA",IF(AND(ISNUMBER(N29),ISNUMBER(J29),N29&lt;J29),"ATTUAZIONE &lt; APERTURA",IF(AND(Q29&lt;&gt;"",NOT(ISNUMBER(Q29))),"VERIFICA NON VALIDA",IF(AND(ISNUMBER(Q29),OR(Q29&lt;1,Q29&gt;AZIENDA!$E$20)),"VERIFICA FUTURA / ERRATA",IF(AND(ISNUMBER(Q29),ISNUMBER(N29),Q29&lt;N29),"VERIFICA &lt; ATTUAZIONE",IF(AND(M29&lt;&gt;"",COUNTIF(PARAMETRI!$I$7:$I$12,M29)&lt;&gt;1),"STATO NON VALIDO",IF(AND(P29&lt;&gt;"",COUNTIF(PARAMETRI!$I$16:$I$18,P29)&lt;&gt;1),"EFFICACIA NON VALIDA",""))))))))))))))),""))</f>
        <v/>
      </c>
    </row>
    <row r="30" spans="1:23" ht="103.95" customHeight="1">
      <c r="A30" s="69" t="s">
        <v>173</v>
      </c>
      <c r="B30" s="66" t="str">
        <f>IFERROR(INDEX(CATALOGO!$B$9:$B$168,MATCH($A30,CATALOGO!$A$9:$A$168,0)),"ID NON TROVATO")</f>
        <v>03 | Condizioni ambientali</v>
      </c>
      <c r="C30" s="66" t="str">
        <f>IFERROR(INDEX(CHECKLIST!$F$9:$F$168,MATCH($A30,CHECKLIST!$A$9:$A$168,0)),"ID NON TROVATO")</f>
        <v>Da verificare</v>
      </c>
      <c r="D30" s="66" t="str">
        <f>IFERROR(INDEX(CHECKLIST!$O$9:$O$168,MATCH($A30,CHECKLIST!$A$9:$A$168,0)),"ID NON TROVATO")</f>
        <v>Verifica</v>
      </c>
      <c r="E30" s="66" t="str">
        <f>IFERROR(INDEX(CHECKLIST!$K$9:$K$168,MATCH($A30,CHECKLIST!$A$9:$A$168,0)),"ID NON TROVATO")</f>
        <v>Eseguire la verifica senza dedurre condizioni personali. Esaminare: Valutazione illuminazione; comandi; interazioni con processi che generano calore. Poi registrare esito, evidenza, data e verificatore.</v>
      </c>
      <c r="F30" s="64"/>
      <c r="G30" s="64"/>
      <c r="H30" s="66" t="str">
        <f>IF(OR(D30="Miglioramento",D30="Verifica"),IF(G30&lt;&gt;"",G30,IF(D30="Verifica",PARAMETRI!$E$9,INDEX(CATALOGO!$I$9:$I$168,MATCH($A30,CATALOGO!$A$9:$A$168,0)))),"")</f>
        <v>P3 - Media</v>
      </c>
      <c r="I30" s="64"/>
      <c r="J30" s="65"/>
      <c r="K30" s="80" t="str">
        <f>IF(AND(OR(D30="Miglioramento",D30="Verifica"),COUNTIF(PARAMETRI!$E$7:$E$10,H30)=1),IF(ISNUMBER(J30),J30+IFERROR(VLOOKUP(H30,PARAMETRI!$E$7:$F$10,2,FALSE),0),IF(ISNUMBER(AZIENDA!$E$14),AZIENDA!$E$14+IFERROR(VLOOKUP(H30,PARAMETRI!$E$7:$F$10,2,FALSE),0),"")),"")</f>
        <v/>
      </c>
      <c r="L30" s="65"/>
      <c r="M30" s="64"/>
      <c r="N30" s="65"/>
      <c r="O30" s="64"/>
      <c r="P30" s="64"/>
      <c r="Q30" s="65"/>
      <c r="R30" s="64"/>
      <c r="S30" s="64"/>
      <c r="T30" s="80" t="str">
        <f t="shared" si="0"/>
        <v/>
      </c>
      <c r="U30" s="81" t="str">
        <f ca="1">IF(AND(ISNUMBER(T30),V30&lt;&gt;"CHIUSA VALIDATA"),T30-AZIENDA!$E$20,"")</f>
        <v/>
      </c>
      <c r="V30" s="66" t="str">
        <f ca="1">IF(D30="Mantenimento","MANTENIMENTO",IF(D30="Non applicabile","NON APPLICABILE",IF(W30&lt;&gt;"","DATI DA CORREGGERE",IF(M30="Chiusa",IF(AND(INDEX(CHECKLIST!$N$9:$N$168,MATCH($A30,CHECKLIST!$A$9:$A$168,0))="Completa",LEN(TRIM(F30))&gt;0,LEN(TRIM(I30))&gt;0,ISNUMBER(J30),ISNUMBER(T30),ISNUMBER(N30),LEN(TRIM(O30))&gt;0,P30="Efficace",ISNUMBER(Q30),LEN(TRIM(R30))&gt;0),"CHIUSA VALIDATA","CHIUSURA DA VALIDARE"),IF(P30="Non efficace","DA RIESAMINARE",IF(AND(ISNUMBER(T30),T30&lt;AZIENDA!$E$20),"SCADUTA",IF(OR(LEN(TRIM(F30))=0,LEN(TRIM(I30))=0,NOT(ISNUMBER(J30)),M30=""),"DA PIANIFICARE",IF(NOT(ISNUMBER(T30)),"SENZA SCADENZA",IF(M30="Attuata","VERIFICA EFFICACIA",IF(AND(ISNUMBER(T30),T30&lt;=AZIENDA!$E$20+PARAMETRI!$B$16),"IN SCADENZA",IF(M30="Sospesa","SOSPESA",UPPER(M30))))))))))))</f>
        <v>DA PIANIFICARE</v>
      </c>
      <c r="W30" s="68" t="str">
        <f ca="1">IF(COUNTIF(CHECKLIST!$A$9:$A$168,A30)&lt;&gt;1,"ID DA CONTROLLARE",IF(OR(D30="Miglioramento",D30="Verifica"),IF(COUNTIF(CHECKLIST!$A$9:$A$168,A30)&lt;&gt;1,"ID DA CONTROLLARE",IF(COUNTIF(PARAMETRI!$E$7:$E$10,H30)&lt;&gt;1,"PRIORITÀ NON VALIDA",IF(AND(J30&lt;&gt;"",NOT(ISNUMBER(J30))),"APERTURA NON VALIDA",IF(AND(ISNUMBER(J30),OR(J30&lt;1,J30&gt;AZIENDA!$E$20)),"APERTURA FUTURA / ERRATA",IF(AND(L30&lt;&gt;"",NOT(ISNUMBER(L30))),"SCADENZA NON VALIDA",IF(AND(ISNUMBER(T30),T30&lt;1),"SCADENZA ERRATA",IF(AND(ISNUMBER(T30),ISNUMBER(J30),T30&lt;J30),"SCADENZA &lt; APERTURA",IF(AND(N30&lt;&gt;"",NOT(ISNUMBER(N30))),"ATTUAZIONE NON VALIDA",IF(AND(ISNUMBER(N30),OR(N30&lt;1,N30&gt;AZIENDA!$E$20)),"ATTUAZIONE FUTURA / ERRATA",IF(AND(ISNUMBER(N30),ISNUMBER(J30),N30&lt;J30),"ATTUAZIONE &lt; APERTURA",IF(AND(Q30&lt;&gt;"",NOT(ISNUMBER(Q30))),"VERIFICA NON VALIDA",IF(AND(ISNUMBER(Q30),OR(Q30&lt;1,Q30&gt;AZIENDA!$E$20)),"VERIFICA FUTURA / ERRATA",IF(AND(ISNUMBER(Q30),ISNUMBER(N30),Q30&lt;N30),"VERIFICA &lt; ATTUAZIONE",IF(AND(M30&lt;&gt;"",COUNTIF(PARAMETRI!$I$7:$I$12,M30)&lt;&gt;1),"STATO NON VALIDO",IF(AND(P30&lt;&gt;"",COUNTIF(PARAMETRI!$I$16:$I$18,P30)&lt;&gt;1),"EFFICACIA NON VALIDA",""))))))))))))))),""))</f>
        <v/>
      </c>
    </row>
    <row r="31" spans="1:23" ht="103.95" customHeight="1">
      <c r="A31" s="61" t="s">
        <v>174</v>
      </c>
      <c r="B31" s="66" t="str">
        <f>IFERROR(INDEX(CATALOGO!$B$9:$B$168,MATCH($A31,CATALOGO!$A$9:$A$168,0)),"ID NON TROVATO")</f>
        <v>03 | Condizioni ambientali</v>
      </c>
      <c r="C31" s="66" t="str">
        <f>IFERROR(INDEX(CHECKLIST!$F$9:$F$168,MATCH($A31,CHECKLIST!$A$9:$A$168,0)),"ID NON TROVATO")</f>
        <v>Da verificare</v>
      </c>
      <c r="D31" s="66" t="str">
        <f>IFERROR(INDEX(CHECKLIST!$O$9:$O$168,MATCH($A31,CHECKLIST!$A$9:$A$168,0)),"ID NON TROVATO")</f>
        <v>Verifica</v>
      </c>
      <c r="E31" s="66" t="str">
        <f>IFERROR(INDEX(CHECKLIST!$K$9:$K$168,MATCH($A31,CHECKLIST!$A$9:$A$168,0)),"ID NON TROVATO")</f>
        <v>Eseguire la verifica senza dedurre condizioni personali. Esaminare: Mappa ambientale; comunicazioni; disponibilità di postazioni alternative. Poi registrare esito, evidenza, data e verificatore.</v>
      </c>
      <c r="F31" s="64"/>
      <c r="G31" s="64"/>
      <c r="H31" s="66" t="str">
        <f>IF(OR(D31="Miglioramento",D31="Verifica"),IF(G31&lt;&gt;"",G31,IF(D31="Verifica",PARAMETRI!$E$9,INDEX(CATALOGO!$I$9:$I$168,MATCH($A31,CATALOGO!$A$9:$A$168,0)))),"")</f>
        <v>P3 - Media</v>
      </c>
      <c r="I31" s="64"/>
      <c r="J31" s="65"/>
      <c r="K31" s="80" t="str">
        <f>IF(AND(OR(D31="Miglioramento",D31="Verifica"),COUNTIF(PARAMETRI!$E$7:$E$10,H31)=1),IF(ISNUMBER(J31),J31+IFERROR(VLOOKUP(H31,PARAMETRI!$E$7:$F$10,2,FALSE),0),IF(ISNUMBER(AZIENDA!$E$14),AZIENDA!$E$14+IFERROR(VLOOKUP(H31,PARAMETRI!$E$7:$F$10,2,FALSE),0),"")),"")</f>
        <v/>
      </c>
      <c r="L31" s="65"/>
      <c r="M31" s="64"/>
      <c r="N31" s="65"/>
      <c r="O31" s="64"/>
      <c r="P31" s="64"/>
      <c r="Q31" s="65"/>
      <c r="R31" s="64"/>
      <c r="S31" s="64"/>
      <c r="T31" s="80" t="str">
        <f t="shared" si="0"/>
        <v/>
      </c>
      <c r="U31" s="81" t="str">
        <f ca="1">IF(AND(ISNUMBER(T31),V31&lt;&gt;"CHIUSA VALIDATA"),T31-AZIENDA!$E$20,"")</f>
        <v/>
      </c>
      <c r="V31" s="66" t="str">
        <f ca="1">IF(D31="Mantenimento","MANTENIMENTO",IF(D31="Non applicabile","NON APPLICABILE",IF(W31&lt;&gt;"","DATI DA CORREGGERE",IF(M31="Chiusa",IF(AND(INDEX(CHECKLIST!$N$9:$N$168,MATCH($A31,CHECKLIST!$A$9:$A$168,0))="Completa",LEN(TRIM(F31))&gt;0,LEN(TRIM(I31))&gt;0,ISNUMBER(J31),ISNUMBER(T31),ISNUMBER(N31),LEN(TRIM(O31))&gt;0,P31="Efficace",ISNUMBER(Q31),LEN(TRIM(R31))&gt;0),"CHIUSA VALIDATA","CHIUSURA DA VALIDARE"),IF(P31="Non efficace","DA RIESAMINARE",IF(AND(ISNUMBER(T31),T31&lt;AZIENDA!$E$20),"SCADUTA",IF(OR(LEN(TRIM(F31))=0,LEN(TRIM(I31))=0,NOT(ISNUMBER(J31)),M31=""),"DA PIANIFICARE",IF(NOT(ISNUMBER(T31)),"SENZA SCADENZA",IF(M31="Attuata","VERIFICA EFFICACIA",IF(AND(ISNUMBER(T31),T31&lt;=AZIENDA!$E$20+PARAMETRI!$B$16),"IN SCADENZA",IF(M31="Sospesa","SOSPESA",UPPER(M31))))))))))))</f>
        <v>DA PIANIFICARE</v>
      </c>
      <c r="W31" s="68" t="str">
        <f ca="1">IF(COUNTIF(CHECKLIST!$A$9:$A$168,A31)&lt;&gt;1,"ID DA CONTROLLARE",IF(OR(D31="Miglioramento",D31="Verifica"),IF(COUNTIF(CHECKLIST!$A$9:$A$168,A31)&lt;&gt;1,"ID DA CONTROLLARE",IF(COUNTIF(PARAMETRI!$E$7:$E$10,H31)&lt;&gt;1,"PRIORITÀ NON VALIDA",IF(AND(J31&lt;&gt;"",NOT(ISNUMBER(J31))),"APERTURA NON VALIDA",IF(AND(ISNUMBER(J31),OR(J31&lt;1,J31&gt;AZIENDA!$E$20)),"APERTURA FUTURA / ERRATA",IF(AND(L31&lt;&gt;"",NOT(ISNUMBER(L31))),"SCADENZA NON VALIDA",IF(AND(ISNUMBER(T31),T31&lt;1),"SCADENZA ERRATA",IF(AND(ISNUMBER(T31),ISNUMBER(J31),T31&lt;J31),"SCADENZA &lt; APERTURA",IF(AND(N31&lt;&gt;"",NOT(ISNUMBER(N31))),"ATTUAZIONE NON VALIDA",IF(AND(ISNUMBER(N31),OR(N31&lt;1,N31&gt;AZIENDA!$E$20)),"ATTUAZIONE FUTURA / ERRATA",IF(AND(ISNUMBER(N31),ISNUMBER(J31),N31&lt;J31),"ATTUAZIONE &lt; APERTURA",IF(AND(Q31&lt;&gt;"",NOT(ISNUMBER(Q31))),"VERIFICA NON VALIDA",IF(AND(ISNUMBER(Q31),OR(Q31&lt;1,Q31&gt;AZIENDA!$E$20)),"VERIFICA FUTURA / ERRATA",IF(AND(ISNUMBER(Q31),ISNUMBER(N31),Q31&lt;N31),"VERIFICA &lt; ATTUAZIONE",IF(AND(M31&lt;&gt;"",COUNTIF(PARAMETRI!$I$7:$I$12,M31)&lt;&gt;1),"STATO NON VALIDO",IF(AND(P31&lt;&gt;"",COUNTIF(PARAMETRI!$I$16:$I$18,P31)&lt;&gt;1),"EFFICACIA NON VALIDA",""))))))))))))))),""))</f>
        <v/>
      </c>
    </row>
    <row r="32" spans="1:23" ht="103.95" customHeight="1">
      <c r="A32" s="69" t="s">
        <v>175</v>
      </c>
      <c r="B32" s="66" t="str">
        <f>IFERROR(INDEX(CATALOGO!$B$9:$B$168,MATCH($A32,CATALOGO!$A$9:$A$168,0)),"ID NON TROVATO")</f>
        <v>03 | Condizioni ambientali</v>
      </c>
      <c r="C32" s="66" t="str">
        <f>IFERROR(INDEX(CHECKLIST!$F$9:$F$168,MATCH($A32,CHECKLIST!$A$9:$A$168,0)),"ID NON TROVATO")</f>
        <v>Da verificare</v>
      </c>
      <c r="D32" s="66" t="str">
        <f>IFERROR(INDEX(CHECKLIST!$O$9:$O$168,MATCH($A32,CHECKLIST!$A$9:$A$168,0)),"ID NON TROVATO")</f>
        <v>Verifica</v>
      </c>
      <c r="E32" s="66" t="str">
        <f>IFERROR(INDEX(CHECKLIST!$K$9:$K$168,MATCH($A32,CHECKLIST!$A$9:$A$168,0)),"ID NON TROVATO")</f>
        <v>Eseguire la verifica senza dedurre condizioni personali. Esaminare: Sopralluogo; aree ristoro e processi; ventilazione; segnalazioni non identificanti. Poi registrare esito, evidenza, data e verificatore.</v>
      </c>
      <c r="F32" s="64"/>
      <c r="G32" s="64"/>
      <c r="H32" s="66" t="str">
        <f>IF(OR(D32="Miglioramento",D32="Verifica"),IF(G32&lt;&gt;"",G32,IF(D32="Verifica",PARAMETRI!$E$9,INDEX(CATALOGO!$I$9:$I$168,MATCH($A32,CATALOGO!$A$9:$A$168,0)))),"")</f>
        <v>P3 - Media</v>
      </c>
      <c r="I32" s="64"/>
      <c r="J32" s="65"/>
      <c r="K32" s="80" t="str">
        <f>IF(AND(OR(D32="Miglioramento",D32="Verifica"),COUNTIF(PARAMETRI!$E$7:$E$10,H32)=1),IF(ISNUMBER(J32),J32+IFERROR(VLOOKUP(H32,PARAMETRI!$E$7:$F$10,2,FALSE),0),IF(ISNUMBER(AZIENDA!$E$14),AZIENDA!$E$14+IFERROR(VLOOKUP(H32,PARAMETRI!$E$7:$F$10,2,FALSE),0),"")),"")</f>
        <v/>
      </c>
      <c r="L32" s="65"/>
      <c r="M32" s="64"/>
      <c r="N32" s="65"/>
      <c r="O32" s="64"/>
      <c r="P32" s="64"/>
      <c r="Q32" s="65"/>
      <c r="R32" s="64"/>
      <c r="S32" s="64"/>
      <c r="T32" s="80" t="str">
        <f t="shared" si="0"/>
        <v/>
      </c>
      <c r="U32" s="81" t="str">
        <f ca="1">IF(AND(ISNUMBER(T32),V32&lt;&gt;"CHIUSA VALIDATA"),T32-AZIENDA!$E$20,"")</f>
        <v/>
      </c>
      <c r="V32" s="66" t="str">
        <f ca="1">IF(D32="Mantenimento","MANTENIMENTO",IF(D32="Non applicabile","NON APPLICABILE",IF(W32&lt;&gt;"","DATI DA CORREGGERE",IF(M32="Chiusa",IF(AND(INDEX(CHECKLIST!$N$9:$N$168,MATCH($A32,CHECKLIST!$A$9:$A$168,0))="Completa",LEN(TRIM(F32))&gt;0,LEN(TRIM(I32))&gt;0,ISNUMBER(J32),ISNUMBER(T32),ISNUMBER(N32),LEN(TRIM(O32))&gt;0,P32="Efficace",ISNUMBER(Q32),LEN(TRIM(R32))&gt;0),"CHIUSA VALIDATA","CHIUSURA DA VALIDARE"),IF(P32="Non efficace","DA RIESAMINARE",IF(AND(ISNUMBER(T32),T32&lt;AZIENDA!$E$20),"SCADUTA",IF(OR(LEN(TRIM(F32))=0,LEN(TRIM(I32))=0,NOT(ISNUMBER(J32)),M32=""),"DA PIANIFICARE",IF(NOT(ISNUMBER(T32)),"SENZA SCADENZA",IF(M32="Attuata","VERIFICA EFFICACIA",IF(AND(ISNUMBER(T32),T32&lt;=AZIENDA!$E$20+PARAMETRI!$B$16),"IN SCADENZA",IF(M32="Sospesa","SOSPESA",UPPER(M32))))))))))))</f>
        <v>DA PIANIFICARE</v>
      </c>
      <c r="W32" s="68" t="str">
        <f ca="1">IF(COUNTIF(CHECKLIST!$A$9:$A$168,A32)&lt;&gt;1,"ID DA CONTROLLARE",IF(OR(D32="Miglioramento",D32="Verifica"),IF(COUNTIF(CHECKLIST!$A$9:$A$168,A32)&lt;&gt;1,"ID DA CONTROLLARE",IF(COUNTIF(PARAMETRI!$E$7:$E$10,H32)&lt;&gt;1,"PRIORITÀ NON VALIDA",IF(AND(J32&lt;&gt;"",NOT(ISNUMBER(J32))),"APERTURA NON VALIDA",IF(AND(ISNUMBER(J32),OR(J32&lt;1,J32&gt;AZIENDA!$E$20)),"APERTURA FUTURA / ERRATA",IF(AND(L32&lt;&gt;"",NOT(ISNUMBER(L32))),"SCADENZA NON VALIDA",IF(AND(ISNUMBER(T32),T32&lt;1),"SCADENZA ERRATA",IF(AND(ISNUMBER(T32),ISNUMBER(J32),T32&lt;J32),"SCADENZA &lt; APERTURA",IF(AND(N32&lt;&gt;"",NOT(ISNUMBER(N32))),"ATTUAZIONE NON VALIDA",IF(AND(ISNUMBER(N32),OR(N32&lt;1,N32&gt;AZIENDA!$E$20)),"ATTUAZIONE FUTURA / ERRATA",IF(AND(ISNUMBER(N32),ISNUMBER(J32),N32&lt;J32),"ATTUAZIONE &lt; APERTURA",IF(AND(Q32&lt;&gt;"",NOT(ISNUMBER(Q32))),"VERIFICA NON VALIDA",IF(AND(ISNUMBER(Q32),OR(Q32&lt;1,Q32&gt;AZIENDA!$E$20)),"VERIFICA FUTURA / ERRATA",IF(AND(ISNUMBER(Q32),ISNUMBER(N32),Q32&lt;N32),"VERIFICA &lt; ATTUAZIONE",IF(AND(M32&lt;&gt;"",COUNTIF(PARAMETRI!$I$7:$I$12,M32)&lt;&gt;1),"STATO NON VALIDO",IF(AND(P32&lt;&gt;"",COUNTIF(PARAMETRI!$I$16:$I$18,P32)&lt;&gt;1),"EFFICACIA NON VALIDA",""))))))))))))))),""))</f>
        <v/>
      </c>
    </row>
    <row r="33" spans="1:23" ht="103.95" customHeight="1">
      <c r="A33" s="61" t="s">
        <v>176</v>
      </c>
      <c r="B33" s="66" t="str">
        <f>IFERROR(INDEX(CATALOGO!$B$9:$B$168,MATCH($A33,CATALOGO!$A$9:$A$168,0)),"ID NON TROVATO")</f>
        <v>03 | Condizioni ambientali</v>
      </c>
      <c r="C33" s="66" t="str">
        <f>IFERROR(INDEX(CHECKLIST!$F$9:$F$168,MATCH($A33,CHECKLIST!$A$9:$A$168,0)),"ID NON TROVATO")</f>
        <v>Da verificare</v>
      </c>
      <c r="D33" s="66" t="str">
        <f>IFERROR(INDEX(CHECKLIST!$O$9:$O$168,MATCH($A33,CHECKLIST!$A$9:$A$168,0)),"ID NON TROVATO")</f>
        <v>Verifica</v>
      </c>
      <c r="E33" s="66" t="str">
        <f>IFERROR(INDEX(CHECKLIST!$K$9:$K$168,MATCH($A33,CHECKLIST!$A$9:$A$168,0)),"ID NON TROVATO")</f>
        <v>Eseguire la verifica senza dedurre condizioni personali. Esaminare: Dotazioni dei cantieri o siti distaccati; disponibilità di acqua; modalità di smaltimento. Poi registrare esito, evidenza, data e verificatore.</v>
      </c>
      <c r="F33" s="64"/>
      <c r="G33" s="64"/>
      <c r="H33" s="66" t="str">
        <f>IF(OR(D33="Miglioramento",D33="Verifica"),IF(G33&lt;&gt;"",G33,IF(D33="Verifica",PARAMETRI!$E$9,INDEX(CATALOGO!$I$9:$I$168,MATCH($A33,CATALOGO!$A$9:$A$168,0)))),"")</f>
        <v>P3 - Media</v>
      </c>
      <c r="I33" s="64"/>
      <c r="J33" s="65"/>
      <c r="K33" s="80" t="str">
        <f>IF(AND(OR(D33="Miglioramento",D33="Verifica"),COUNTIF(PARAMETRI!$E$7:$E$10,H33)=1),IF(ISNUMBER(J33),J33+IFERROR(VLOOKUP(H33,PARAMETRI!$E$7:$F$10,2,FALSE),0),IF(ISNUMBER(AZIENDA!$E$14),AZIENDA!$E$14+IFERROR(VLOOKUP(H33,PARAMETRI!$E$7:$F$10,2,FALSE),0),"")),"")</f>
        <v/>
      </c>
      <c r="L33" s="65"/>
      <c r="M33" s="64"/>
      <c r="N33" s="65"/>
      <c r="O33" s="64"/>
      <c r="P33" s="64"/>
      <c r="Q33" s="65"/>
      <c r="R33" s="64"/>
      <c r="S33" s="64"/>
      <c r="T33" s="80" t="str">
        <f t="shared" si="0"/>
        <v/>
      </c>
      <c r="U33" s="81" t="str">
        <f ca="1">IF(AND(ISNUMBER(T33),V33&lt;&gt;"CHIUSA VALIDATA"),T33-AZIENDA!$E$20,"")</f>
        <v/>
      </c>
      <c r="V33" s="66" t="str">
        <f ca="1">IF(D33="Mantenimento","MANTENIMENTO",IF(D33="Non applicabile","NON APPLICABILE",IF(W33&lt;&gt;"","DATI DA CORREGGERE",IF(M33="Chiusa",IF(AND(INDEX(CHECKLIST!$N$9:$N$168,MATCH($A33,CHECKLIST!$A$9:$A$168,0))="Completa",LEN(TRIM(F33))&gt;0,LEN(TRIM(I33))&gt;0,ISNUMBER(J33),ISNUMBER(T33),ISNUMBER(N33),LEN(TRIM(O33))&gt;0,P33="Efficace",ISNUMBER(Q33),LEN(TRIM(R33))&gt;0),"CHIUSA VALIDATA","CHIUSURA DA VALIDARE"),IF(P33="Non efficace","DA RIESAMINARE",IF(AND(ISNUMBER(T33),T33&lt;AZIENDA!$E$20),"SCADUTA",IF(OR(LEN(TRIM(F33))=0,LEN(TRIM(I33))=0,NOT(ISNUMBER(J33)),M33=""),"DA PIANIFICARE",IF(NOT(ISNUMBER(T33)),"SENZA SCADENZA",IF(M33="Attuata","VERIFICA EFFICACIA",IF(AND(ISNUMBER(T33),T33&lt;=AZIENDA!$E$20+PARAMETRI!$B$16),"IN SCADENZA",IF(M33="Sospesa","SOSPESA",UPPER(M33))))))))))))</f>
        <v>DA PIANIFICARE</v>
      </c>
      <c r="W33" s="68" t="str">
        <f ca="1">IF(COUNTIF(CHECKLIST!$A$9:$A$168,A33)&lt;&gt;1,"ID DA CONTROLLARE",IF(OR(D33="Miglioramento",D33="Verifica"),IF(COUNTIF(CHECKLIST!$A$9:$A$168,A33)&lt;&gt;1,"ID DA CONTROLLARE",IF(COUNTIF(PARAMETRI!$E$7:$E$10,H33)&lt;&gt;1,"PRIORITÀ NON VALIDA",IF(AND(J33&lt;&gt;"",NOT(ISNUMBER(J33))),"APERTURA NON VALIDA",IF(AND(ISNUMBER(J33),OR(J33&lt;1,J33&gt;AZIENDA!$E$20)),"APERTURA FUTURA / ERRATA",IF(AND(L33&lt;&gt;"",NOT(ISNUMBER(L33))),"SCADENZA NON VALIDA",IF(AND(ISNUMBER(T33),T33&lt;1),"SCADENZA ERRATA",IF(AND(ISNUMBER(T33),ISNUMBER(J33),T33&lt;J33),"SCADENZA &lt; APERTURA",IF(AND(N33&lt;&gt;"",NOT(ISNUMBER(N33))),"ATTUAZIONE NON VALIDA",IF(AND(ISNUMBER(N33),OR(N33&lt;1,N33&gt;AZIENDA!$E$20)),"ATTUAZIONE FUTURA / ERRATA",IF(AND(ISNUMBER(N33),ISNUMBER(J33),N33&lt;J33),"ATTUAZIONE &lt; APERTURA",IF(AND(Q33&lt;&gt;"",NOT(ISNUMBER(Q33))),"VERIFICA NON VALIDA",IF(AND(ISNUMBER(Q33),OR(Q33&lt;1,Q33&gt;AZIENDA!$E$20)),"VERIFICA FUTURA / ERRATA",IF(AND(ISNUMBER(Q33),ISNUMBER(N33),Q33&lt;N33),"VERIFICA &lt; ATTUAZIONE",IF(AND(M33&lt;&gt;"",COUNTIF(PARAMETRI!$I$7:$I$12,M33)&lt;&gt;1),"STATO NON VALIDO",IF(AND(P33&lt;&gt;"",COUNTIF(PARAMETRI!$I$16:$I$18,P33)&lt;&gt;1),"EFFICACIA NON VALIDA",""))))))))))))))),""))</f>
        <v/>
      </c>
    </row>
    <row r="34" spans="1:23" ht="103.95" customHeight="1">
      <c r="A34" s="69" t="s">
        <v>177</v>
      </c>
      <c r="B34" s="66" t="str">
        <f>IFERROR(INDEX(CATALOGO!$B$9:$B$168,MATCH($A34,CATALOGO!$A$9:$A$168,0)),"ID NON TROVATO")</f>
        <v>04 | Indumenti e DPI</v>
      </c>
      <c r="C34" s="66" t="str">
        <f>IFERROR(INDEX(CHECKLIST!$F$9:$F$168,MATCH($A34,CHECKLIST!$A$9:$A$168,0)),"ID NON TROVATO")</f>
        <v>Da verificare</v>
      </c>
      <c r="D34" s="66" t="str">
        <f>IFERROR(INDEX(CHECKLIST!$O$9:$O$168,MATCH($A34,CHECKLIST!$A$9:$A$168,0)),"ID NON TROVATO")</f>
        <v>Verifica</v>
      </c>
      <c r="E34" s="66" t="str">
        <f>IFERROR(INDEX(CHECKLIST!$K$9:$K$168,MATCH($A34,CHECKLIST!$A$9:$A$168,0)),"ID NON TROVATO")</f>
        <v>Eseguire la verifica senza dedurre condizioni personali. Esaminare: Spogliatoi; armadietti; accesso durante i turni; regole d'uso. Poi registrare esito, evidenza, data e verificatore.</v>
      </c>
      <c r="F34" s="64"/>
      <c r="G34" s="64"/>
      <c r="H34" s="66" t="str">
        <f>IF(OR(D34="Miglioramento",D34="Verifica"),IF(G34&lt;&gt;"",G34,IF(D34="Verifica",PARAMETRI!$E$9,INDEX(CATALOGO!$I$9:$I$168,MATCH($A34,CATALOGO!$A$9:$A$168,0)))),"")</f>
        <v>P3 - Media</v>
      </c>
      <c r="I34" s="64"/>
      <c r="J34" s="65"/>
      <c r="K34" s="80" t="str">
        <f>IF(AND(OR(D34="Miglioramento",D34="Verifica"),COUNTIF(PARAMETRI!$E$7:$E$10,H34)=1),IF(ISNUMBER(J34),J34+IFERROR(VLOOKUP(H34,PARAMETRI!$E$7:$F$10,2,FALSE),0),IF(ISNUMBER(AZIENDA!$E$14),AZIENDA!$E$14+IFERROR(VLOOKUP(H34,PARAMETRI!$E$7:$F$10,2,FALSE),0),"")),"")</f>
        <v/>
      </c>
      <c r="L34" s="65"/>
      <c r="M34" s="64"/>
      <c r="N34" s="65"/>
      <c r="O34" s="64"/>
      <c r="P34" s="64"/>
      <c r="Q34" s="65"/>
      <c r="R34" s="64"/>
      <c r="S34" s="64"/>
      <c r="T34" s="80" t="str">
        <f t="shared" si="0"/>
        <v/>
      </c>
      <c r="U34" s="81" t="str">
        <f ca="1">IF(AND(ISNUMBER(T34),V34&lt;&gt;"CHIUSA VALIDATA"),T34-AZIENDA!$E$20,"")</f>
        <v/>
      </c>
      <c r="V34" s="66" t="str">
        <f ca="1">IF(D34="Mantenimento","MANTENIMENTO",IF(D34="Non applicabile","NON APPLICABILE",IF(W34&lt;&gt;"","DATI DA CORREGGERE",IF(M34="Chiusa",IF(AND(INDEX(CHECKLIST!$N$9:$N$168,MATCH($A34,CHECKLIST!$A$9:$A$168,0))="Completa",LEN(TRIM(F34))&gt;0,LEN(TRIM(I34))&gt;0,ISNUMBER(J34),ISNUMBER(T34),ISNUMBER(N34),LEN(TRIM(O34))&gt;0,P34="Efficace",ISNUMBER(Q34),LEN(TRIM(R34))&gt;0),"CHIUSA VALIDATA","CHIUSURA DA VALIDARE"),IF(P34="Non efficace","DA RIESAMINARE",IF(AND(ISNUMBER(T34),T34&lt;AZIENDA!$E$20),"SCADUTA",IF(OR(LEN(TRIM(F34))=0,LEN(TRIM(I34))=0,NOT(ISNUMBER(J34)),M34=""),"DA PIANIFICARE",IF(NOT(ISNUMBER(T34)),"SENZA SCADENZA",IF(M34="Attuata","VERIFICA EFFICACIA",IF(AND(ISNUMBER(T34),T34&lt;=AZIENDA!$E$20+PARAMETRI!$B$16),"IN SCADENZA",IF(M34="Sospesa","SOSPESA",UPPER(M34))))))))))))</f>
        <v>DA PIANIFICARE</v>
      </c>
      <c r="W34" s="68" t="str">
        <f ca="1">IF(COUNTIF(CHECKLIST!$A$9:$A$168,A34)&lt;&gt;1,"ID DA CONTROLLARE",IF(OR(D34="Miglioramento",D34="Verifica"),IF(COUNTIF(CHECKLIST!$A$9:$A$168,A34)&lt;&gt;1,"ID DA CONTROLLARE",IF(COUNTIF(PARAMETRI!$E$7:$E$10,H34)&lt;&gt;1,"PRIORITÀ NON VALIDA",IF(AND(J34&lt;&gt;"",NOT(ISNUMBER(J34))),"APERTURA NON VALIDA",IF(AND(ISNUMBER(J34),OR(J34&lt;1,J34&gt;AZIENDA!$E$20)),"APERTURA FUTURA / ERRATA",IF(AND(L34&lt;&gt;"",NOT(ISNUMBER(L34))),"SCADENZA NON VALIDA",IF(AND(ISNUMBER(T34),T34&lt;1),"SCADENZA ERRATA",IF(AND(ISNUMBER(T34),ISNUMBER(J34),T34&lt;J34),"SCADENZA &lt; APERTURA",IF(AND(N34&lt;&gt;"",NOT(ISNUMBER(N34))),"ATTUAZIONE NON VALIDA",IF(AND(ISNUMBER(N34),OR(N34&lt;1,N34&gt;AZIENDA!$E$20)),"ATTUAZIONE FUTURA / ERRATA",IF(AND(ISNUMBER(N34),ISNUMBER(J34),N34&lt;J34),"ATTUAZIONE &lt; APERTURA",IF(AND(Q34&lt;&gt;"",NOT(ISNUMBER(Q34))),"VERIFICA NON VALIDA",IF(AND(ISNUMBER(Q34),OR(Q34&lt;1,Q34&gt;AZIENDA!$E$20)),"VERIFICA FUTURA / ERRATA",IF(AND(ISNUMBER(Q34),ISNUMBER(N34),Q34&lt;N34),"VERIFICA &lt; ATTUAZIONE",IF(AND(M34&lt;&gt;"",COUNTIF(PARAMETRI!$I$7:$I$12,M34)&lt;&gt;1),"STATO NON VALIDO",IF(AND(P34&lt;&gt;"",COUNTIF(PARAMETRI!$I$16:$I$18,P34)&lt;&gt;1),"EFFICACIA NON VALIDA",""))))))))))))))),""))</f>
        <v/>
      </c>
    </row>
    <row r="35" spans="1:23" ht="103.95" customHeight="1">
      <c r="A35" s="61" t="s">
        <v>178</v>
      </c>
      <c r="B35" s="66" t="str">
        <f>IFERROR(INDEX(CATALOGO!$B$9:$B$168,MATCH($A35,CATALOGO!$A$9:$A$168,0)),"ID NON TROVATO")</f>
        <v>04 | Indumenti e DPI</v>
      </c>
      <c r="C35" s="66" t="str">
        <f>IFERROR(INDEX(CHECKLIST!$F$9:$F$168,MATCH($A35,CHECKLIST!$A$9:$A$168,0)),"ID NON TROVATO")</f>
        <v>Da verificare</v>
      </c>
      <c r="D35" s="66" t="str">
        <f>IFERROR(INDEX(CHECKLIST!$O$9:$O$168,MATCH($A35,CHECKLIST!$A$9:$A$168,0)),"ID NON TROVATO")</f>
        <v>Verifica</v>
      </c>
      <c r="E35" s="66" t="str">
        <f>IFERROR(INDEX(CHECKLIST!$K$9:$K$168,MATCH($A35,CHECKLIST!$A$9:$A$168,0)),"ID NON TROVATO")</f>
        <v>Eseguire la verifica senza dedurre condizioni personali. Esaminare: Specifiche e campioni; prove di vestibilità; scelta delle taglie. Poi registrare esito, evidenza, data e verificatore.</v>
      </c>
      <c r="F35" s="64"/>
      <c r="G35" s="64"/>
      <c r="H35" s="66" t="str">
        <f>IF(OR(D35="Miglioramento",D35="Verifica"),IF(G35&lt;&gt;"",G35,IF(D35="Verifica",PARAMETRI!$E$9,INDEX(CATALOGO!$I$9:$I$168,MATCH($A35,CATALOGO!$A$9:$A$168,0)))),"")</f>
        <v>P3 - Media</v>
      </c>
      <c r="I35" s="64"/>
      <c r="J35" s="65"/>
      <c r="K35" s="80" t="str">
        <f>IF(AND(OR(D35="Miglioramento",D35="Verifica"),COUNTIF(PARAMETRI!$E$7:$E$10,H35)=1),IF(ISNUMBER(J35),J35+IFERROR(VLOOKUP(H35,PARAMETRI!$E$7:$F$10,2,FALSE),0),IF(ISNUMBER(AZIENDA!$E$14),AZIENDA!$E$14+IFERROR(VLOOKUP(H35,PARAMETRI!$E$7:$F$10,2,FALSE),0),"")),"")</f>
        <v/>
      </c>
      <c r="L35" s="65"/>
      <c r="M35" s="64"/>
      <c r="N35" s="65"/>
      <c r="O35" s="64"/>
      <c r="P35" s="64"/>
      <c r="Q35" s="65"/>
      <c r="R35" s="64"/>
      <c r="S35" s="64"/>
      <c r="T35" s="80" t="str">
        <f t="shared" si="0"/>
        <v/>
      </c>
      <c r="U35" s="81" t="str">
        <f ca="1">IF(AND(ISNUMBER(T35),V35&lt;&gt;"CHIUSA VALIDATA"),T35-AZIENDA!$E$20,"")</f>
        <v/>
      </c>
      <c r="V35" s="66" t="str">
        <f ca="1">IF(D35="Mantenimento","MANTENIMENTO",IF(D35="Non applicabile","NON APPLICABILE",IF(W35&lt;&gt;"","DATI DA CORREGGERE",IF(M35="Chiusa",IF(AND(INDEX(CHECKLIST!$N$9:$N$168,MATCH($A35,CHECKLIST!$A$9:$A$168,0))="Completa",LEN(TRIM(F35))&gt;0,LEN(TRIM(I35))&gt;0,ISNUMBER(J35),ISNUMBER(T35),ISNUMBER(N35),LEN(TRIM(O35))&gt;0,P35="Efficace",ISNUMBER(Q35),LEN(TRIM(R35))&gt;0),"CHIUSA VALIDATA","CHIUSURA DA VALIDARE"),IF(P35="Non efficace","DA RIESAMINARE",IF(AND(ISNUMBER(T35),T35&lt;AZIENDA!$E$20),"SCADUTA",IF(OR(LEN(TRIM(F35))=0,LEN(TRIM(I35))=0,NOT(ISNUMBER(J35)),M35=""),"DA PIANIFICARE",IF(NOT(ISNUMBER(T35)),"SENZA SCADENZA",IF(M35="Attuata","VERIFICA EFFICACIA",IF(AND(ISNUMBER(T35),T35&lt;=AZIENDA!$E$20+PARAMETRI!$B$16),"IN SCADENZA",IF(M35="Sospesa","SOSPESA",UPPER(M35))))))))))))</f>
        <v>DA PIANIFICARE</v>
      </c>
      <c r="W35" s="68" t="str">
        <f ca="1">IF(COUNTIF(CHECKLIST!$A$9:$A$168,A35)&lt;&gt;1,"ID DA CONTROLLARE",IF(OR(D35="Miglioramento",D35="Verifica"),IF(COUNTIF(CHECKLIST!$A$9:$A$168,A35)&lt;&gt;1,"ID DA CONTROLLARE",IF(COUNTIF(PARAMETRI!$E$7:$E$10,H35)&lt;&gt;1,"PRIORITÀ NON VALIDA",IF(AND(J35&lt;&gt;"",NOT(ISNUMBER(J35))),"APERTURA NON VALIDA",IF(AND(ISNUMBER(J35),OR(J35&lt;1,J35&gt;AZIENDA!$E$20)),"APERTURA FUTURA / ERRATA",IF(AND(L35&lt;&gt;"",NOT(ISNUMBER(L35))),"SCADENZA NON VALIDA",IF(AND(ISNUMBER(T35),T35&lt;1),"SCADENZA ERRATA",IF(AND(ISNUMBER(T35),ISNUMBER(J35),T35&lt;J35),"SCADENZA &lt; APERTURA",IF(AND(N35&lt;&gt;"",NOT(ISNUMBER(N35))),"ATTUAZIONE NON VALIDA",IF(AND(ISNUMBER(N35),OR(N35&lt;1,N35&gt;AZIENDA!$E$20)),"ATTUAZIONE FUTURA / ERRATA",IF(AND(ISNUMBER(N35),ISNUMBER(J35),N35&lt;J35),"ATTUAZIONE &lt; APERTURA",IF(AND(Q35&lt;&gt;"",NOT(ISNUMBER(Q35))),"VERIFICA NON VALIDA",IF(AND(ISNUMBER(Q35),OR(Q35&lt;1,Q35&gt;AZIENDA!$E$20)),"VERIFICA FUTURA / ERRATA",IF(AND(ISNUMBER(Q35),ISNUMBER(N35),Q35&lt;N35),"VERIFICA &lt; ATTUAZIONE",IF(AND(M35&lt;&gt;"",COUNTIF(PARAMETRI!$I$7:$I$12,M35)&lt;&gt;1),"STATO NON VALIDO",IF(AND(P35&lt;&gt;"",COUNTIF(PARAMETRI!$I$16:$I$18,P35)&lt;&gt;1),"EFFICACIA NON VALIDA",""))))))))))))))),""))</f>
        <v/>
      </c>
    </row>
    <row r="36" spans="1:23" ht="103.95" customHeight="1">
      <c r="A36" s="69" t="s">
        <v>179</v>
      </c>
      <c r="B36" s="66" t="str">
        <f>IFERROR(INDEX(CATALOGO!$B$9:$B$168,MATCH($A36,CATALOGO!$A$9:$A$168,0)),"ID NON TROVATO")</f>
        <v>04 | Indumenti e DPI</v>
      </c>
      <c r="C36" s="66" t="str">
        <f>IFERROR(INDEX(CHECKLIST!$F$9:$F$168,MATCH($A36,CHECKLIST!$A$9:$A$168,0)),"ID NON TROVATO")</f>
        <v>Da verificare</v>
      </c>
      <c r="D36" s="66" t="str">
        <f>IFERROR(INDEX(CHECKLIST!$O$9:$O$168,MATCH($A36,CHECKLIST!$A$9:$A$168,0)),"ID NON TROVATO")</f>
        <v>Verifica</v>
      </c>
      <c r="E36" s="66" t="str">
        <f>IFERROR(INDEX(CHECKLIST!$K$9:$K$168,MATCH($A36,CHECKLIST!$A$9:$A$168,0)),"ID NON TROVATO")</f>
        <v>Eseguire la verifica senza dedurre condizioni personali. Esaminare: Catalogo uniformi; disponibilità di ricambi; regolazioni e alternative autorizzate. Poi registrare esito, evidenza, data e verificatore.</v>
      </c>
      <c r="F36" s="64"/>
      <c r="G36" s="64"/>
      <c r="H36" s="66" t="str">
        <f>IF(OR(D36="Miglioramento",D36="Verifica"),IF(G36&lt;&gt;"",G36,IF(D36="Verifica",PARAMETRI!$E$9,INDEX(CATALOGO!$I$9:$I$168,MATCH($A36,CATALOGO!$A$9:$A$168,0)))),"")</f>
        <v>P3 - Media</v>
      </c>
      <c r="I36" s="64"/>
      <c r="J36" s="65"/>
      <c r="K36" s="80" t="str">
        <f>IF(AND(OR(D36="Miglioramento",D36="Verifica"),COUNTIF(PARAMETRI!$E$7:$E$10,H36)=1),IF(ISNUMBER(J36),J36+IFERROR(VLOOKUP(H36,PARAMETRI!$E$7:$F$10,2,FALSE),0),IF(ISNUMBER(AZIENDA!$E$14),AZIENDA!$E$14+IFERROR(VLOOKUP(H36,PARAMETRI!$E$7:$F$10,2,FALSE),0),"")),"")</f>
        <v/>
      </c>
      <c r="L36" s="65"/>
      <c r="M36" s="64"/>
      <c r="N36" s="65"/>
      <c r="O36" s="64"/>
      <c r="P36" s="64"/>
      <c r="Q36" s="65"/>
      <c r="R36" s="64"/>
      <c r="S36" s="64"/>
      <c r="T36" s="80" t="str">
        <f t="shared" si="0"/>
        <v/>
      </c>
      <c r="U36" s="81" t="str">
        <f ca="1">IF(AND(ISNUMBER(T36),V36&lt;&gt;"CHIUSA VALIDATA"),T36-AZIENDA!$E$20,"")</f>
        <v/>
      </c>
      <c r="V36" s="66" t="str">
        <f ca="1">IF(D36="Mantenimento","MANTENIMENTO",IF(D36="Non applicabile","NON APPLICABILE",IF(W36&lt;&gt;"","DATI DA CORREGGERE",IF(M36="Chiusa",IF(AND(INDEX(CHECKLIST!$N$9:$N$168,MATCH($A36,CHECKLIST!$A$9:$A$168,0))="Completa",LEN(TRIM(F36))&gt;0,LEN(TRIM(I36))&gt;0,ISNUMBER(J36),ISNUMBER(T36),ISNUMBER(N36),LEN(TRIM(O36))&gt;0,P36="Efficace",ISNUMBER(Q36),LEN(TRIM(R36))&gt;0),"CHIUSA VALIDATA","CHIUSURA DA VALIDARE"),IF(P36="Non efficace","DA RIESAMINARE",IF(AND(ISNUMBER(T36),T36&lt;AZIENDA!$E$20),"SCADUTA",IF(OR(LEN(TRIM(F36))=0,LEN(TRIM(I36))=0,NOT(ISNUMBER(J36)),M36=""),"DA PIANIFICARE",IF(NOT(ISNUMBER(T36)),"SENZA SCADENZA",IF(M36="Attuata","VERIFICA EFFICACIA",IF(AND(ISNUMBER(T36),T36&lt;=AZIENDA!$E$20+PARAMETRI!$B$16),"IN SCADENZA",IF(M36="Sospesa","SOSPESA",UPPER(M36))))))))))))</f>
        <v>DA PIANIFICARE</v>
      </c>
      <c r="W36" s="68" t="str">
        <f ca="1">IF(COUNTIF(CHECKLIST!$A$9:$A$168,A36)&lt;&gt;1,"ID DA CONTROLLARE",IF(OR(D36="Miglioramento",D36="Verifica"),IF(COUNTIF(CHECKLIST!$A$9:$A$168,A36)&lt;&gt;1,"ID DA CONTROLLARE",IF(COUNTIF(PARAMETRI!$E$7:$E$10,H36)&lt;&gt;1,"PRIORITÀ NON VALIDA",IF(AND(J36&lt;&gt;"",NOT(ISNUMBER(J36))),"APERTURA NON VALIDA",IF(AND(ISNUMBER(J36),OR(J36&lt;1,J36&gt;AZIENDA!$E$20)),"APERTURA FUTURA / ERRATA",IF(AND(L36&lt;&gt;"",NOT(ISNUMBER(L36))),"SCADENZA NON VALIDA",IF(AND(ISNUMBER(T36),T36&lt;1),"SCADENZA ERRATA",IF(AND(ISNUMBER(T36),ISNUMBER(J36),T36&lt;J36),"SCADENZA &lt; APERTURA",IF(AND(N36&lt;&gt;"",NOT(ISNUMBER(N36))),"ATTUAZIONE NON VALIDA",IF(AND(ISNUMBER(N36),OR(N36&lt;1,N36&gt;AZIENDA!$E$20)),"ATTUAZIONE FUTURA / ERRATA",IF(AND(ISNUMBER(N36),ISNUMBER(J36),N36&lt;J36),"ATTUAZIONE &lt; APERTURA",IF(AND(Q36&lt;&gt;"",NOT(ISNUMBER(Q36))),"VERIFICA NON VALIDA",IF(AND(ISNUMBER(Q36),OR(Q36&lt;1,Q36&gt;AZIENDA!$E$20)),"VERIFICA FUTURA / ERRATA",IF(AND(ISNUMBER(Q36),ISNUMBER(N36),Q36&lt;N36),"VERIFICA &lt; ATTUAZIONE",IF(AND(M36&lt;&gt;"",COUNTIF(PARAMETRI!$I$7:$I$12,M36)&lt;&gt;1),"STATO NON VALIDO",IF(AND(P36&lt;&gt;"",COUNTIF(PARAMETRI!$I$16:$I$18,P36)&lt;&gt;1),"EFFICACIA NON VALIDA",""))))))))))))))),""))</f>
        <v/>
      </c>
    </row>
    <row r="37" spans="1:23" ht="103.95" customHeight="1">
      <c r="A37" s="61" t="s">
        <v>180</v>
      </c>
      <c r="B37" s="66" t="str">
        <f>IFERROR(INDEX(CATALOGO!$B$9:$B$168,MATCH($A37,CATALOGO!$A$9:$A$168,0)),"ID NON TROVATO")</f>
        <v>04 | Indumenti e DPI</v>
      </c>
      <c r="C37" s="66" t="str">
        <f>IFERROR(INDEX(CHECKLIST!$F$9:$F$168,MATCH($A37,CHECKLIST!$A$9:$A$168,0)),"ID NON TROVATO")</f>
        <v>Da verificare</v>
      </c>
      <c r="D37" s="66" t="str">
        <f>IFERROR(INDEX(CHECKLIST!$O$9:$O$168,MATCH($A37,CHECKLIST!$A$9:$A$168,0)),"ID NON TROVATO")</f>
        <v>Verifica</v>
      </c>
      <c r="E37" s="66" t="str">
        <f>IFERROR(INDEX(CHECKLIST!$K$9:$K$168,MATCH($A37,CHECKLIST!$A$9:$A$168,0)),"ID NON TROVATO")</f>
        <v>Eseguire la verifica senza dedurre condizioni personali. Esaminare: Valutazione tecnica; istruzioni del fabbricante; prove di adattamento; decisioni documentate. Poi registrare esito, evidenza, data e verificatore.</v>
      </c>
      <c r="F37" s="64"/>
      <c r="G37" s="64"/>
      <c r="H37" s="66" t="str">
        <f>IF(OR(D37="Miglioramento",D37="Verifica"),IF(G37&lt;&gt;"",G37,IF(D37="Verifica",PARAMETRI!$E$9,INDEX(CATALOGO!$I$9:$I$168,MATCH($A37,CATALOGO!$A$9:$A$168,0)))),"")</f>
        <v>P3 - Media</v>
      </c>
      <c r="I37" s="64"/>
      <c r="J37" s="65"/>
      <c r="K37" s="80" t="str">
        <f>IF(AND(OR(D37="Miglioramento",D37="Verifica"),COUNTIF(PARAMETRI!$E$7:$E$10,H37)=1),IF(ISNUMBER(J37),J37+IFERROR(VLOOKUP(H37,PARAMETRI!$E$7:$F$10,2,FALSE),0),IF(ISNUMBER(AZIENDA!$E$14),AZIENDA!$E$14+IFERROR(VLOOKUP(H37,PARAMETRI!$E$7:$F$10,2,FALSE),0),"")),"")</f>
        <v/>
      </c>
      <c r="L37" s="65"/>
      <c r="M37" s="64"/>
      <c r="N37" s="65"/>
      <c r="O37" s="64"/>
      <c r="P37" s="64"/>
      <c r="Q37" s="65"/>
      <c r="R37" s="64"/>
      <c r="S37" s="64"/>
      <c r="T37" s="80" t="str">
        <f t="shared" si="0"/>
        <v/>
      </c>
      <c r="U37" s="81" t="str">
        <f ca="1">IF(AND(ISNUMBER(T37),V37&lt;&gt;"CHIUSA VALIDATA"),T37-AZIENDA!$E$20,"")</f>
        <v/>
      </c>
      <c r="V37" s="66" t="str">
        <f ca="1">IF(D37="Mantenimento","MANTENIMENTO",IF(D37="Non applicabile","NON APPLICABILE",IF(W37&lt;&gt;"","DATI DA CORREGGERE",IF(M37="Chiusa",IF(AND(INDEX(CHECKLIST!$N$9:$N$168,MATCH($A37,CHECKLIST!$A$9:$A$168,0))="Completa",LEN(TRIM(F37))&gt;0,LEN(TRIM(I37))&gt;0,ISNUMBER(J37),ISNUMBER(T37),ISNUMBER(N37),LEN(TRIM(O37))&gt;0,P37="Efficace",ISNUMBER(Q37),LEN(TRIM(R37))&gt;0),"CHIUSA VALIDATA","CHIUSURA DA VALIDARE"),IF(P37="Non efficace","DA RIESAMINARE",IF(AND(ISNUMBER(T37),T37&lt;AZIENDA!$E$20),"SCADUTA",IF(OR(LEN(TRIM(F37))=0,LEN(TRIM(I37))=0,NOT(ISNUMBER(J37)),M37=""),"DA PIANIFICARE",IF(NOT(ISNUMBER(T37)),"SENZA SCADENZA",IF(M37="Attuata","VERIFICA EFFICACIA",IF(AND(ISNUMBER(T37),T37&lt;=AZIENDA!$E$20+PARAMETRI!$B$16),"IN SCADENZA",IF(M37="Sospesa","SOSPESA",UPPER(M37))))))))))))</f>
        <v>DA PIANIFICARE</v>
      </c>
      <c r="W37" s="68" t="str">
        <f ca="1">IF(COUNTIF(CHECKLIST!$A$9:$A$168,A37)&lt;&gt;1,"ID DA CONTROLLARE",IF(OR(D37="Miglioramento",D37="Verifica"),IF(COUNTIF(CHECKLIST!$A$9:$A$168,A37)&lt;&gt;1,"ID DA CONTROLLARE",IF(COUNTIF(PARAMETRI!$E$7:$E$10,H37)&lt;&gt;1,"PRIORITÀ NON VALIDA",IF(AND(J37&lt;&gt;"",NOT(ISNUMBER(J37))),"APERTURA NON VALIDA",IF(AND(ISNUMBER(J37),OR(J37&lt;1,J37&gt;AZIENDA!$E$20)),"APERTURA FUTURA / ERRATA",IF(AND(L37&lt;&gt;"",NOT(ISNUMBER(L37))),"SCADENZA NON VALIDA",IF(AND(ISNUMBER(T37),T37&lt;1),"SCADENZA ERRATA",IF(AND(ISNUMBER(T37),ISNUMBER(J37),T37&lt;J37),"SCADENZA &lt; APERTURA",IF(AND(N37&lt;&gt;"",NOT(ISNUMBER(N37))),"ATTUAZIONE NON VALIDA",IF(AND(ISNUMBER(N37),OR(N37&lt;1,N37&gt;AZIENDA!$E$20)),"ATTUAZIONE FUTURA / ERRATA",IF(AND(ISNUMBER(N37),ISNUMBER(J37),N37&lt;J37),"ATTUAZIONE &lt; APERTURA",IF(AND(Q37&lt;&gt;"",NOT(ISNUMBER(Q37))),"VERIFICA NON VALIDA",IF(AND(ISNUMBER(Q37),OR(Q37&lt;1,Q37&gt;AZIENDA!$E$20)),"VERIFICA FUTURA / ERRATA",IF(AND(ISNUMBER(Q37),ISNUMBER(N37),Q37&lt;N37),"VERIFICA &lt; ATTUAZIONE",IF(AND(M37&lt;&gt;"",COUNTIF(PARAMETRI!$I$7:$I$12,M37)&lt;&gt;1),"STATO NON VALIDO",IF(AND(P37&lt;&gt;"",COUNTIF(PARAMETRI!$I$16:$I$18,P37)&lt;&gt;1),"EFFICACIA NON VALIDA",""))))))))))))))),""))</f>
        <v/>
      </c>
    </row>
    <row r="38" spans="1:23" ht="103.95" customHeight="1">
      <c r="A38" s="69" t="s">
        <v>181</v>
      </c>
      <c r="B38" s="66" t="str">
        <f>IFERROR(INDEX(CATALOGO!$B$9:$B$168,MATCH($A38,CATALOGO!$A$9:$A$168,0)),"ID NON TROVATO")</f>
        <v>04 | Indumenti e DPI</v>
      </c>
      <c r="C38" s="66" t="str">
        <f>IFERROR(INDEX(CHECKLIST!$F$9:$F$168,MATCH($A38,CHECKLIST!$A$9:$A$168,0)),"ID NON TROVATO")</f>
        <v>Da verificare</v>
      </c>
      <c r="D38" s="66" t="str">
        <f>IFERROR(INDEX(CHECKLIST!$O$9:$O$168,MATCH($A38,CHECKLIST!$A$9:$A$168,0)),"ID NON TROVATO")</f>
        <v>Verifica</v>
      </c>
      <c r="E38" s="66" t="str">
        <f>IFERROR(INDEX(CHECKLIST!$K$9:$K$168,MATCH($A38,CHECKLIST!$A$9:$A$168,0)),"ID NON TROVATO")</f>
        <v>Eseguire la verifica senza dedurre condizioni personali. Esaminare: Analisi della mansione; tempi di esposizione; aree sicure; piano di avvicendamento. Poi registrare esito, evidenza, data e verificatore.</v>
      </c>
      <c r="F38" s="64"/>
      <c r="G38" s="64"/>
      <c r="H38" s="66" t="str">
        <f>IF(OR(D38="Miglioramento",D38="Verifica"),IF(G38&lt;&gt;"",G38,IF(D38="Verifica",PARAMETRI!$E$9,INDEX(CATALOGO!$I$9:$I$168,MATCH($A38,CATALOGO!$A$9:$A$168,0)))),"")</f>
        <v>P3 - Media</v>
      </c>
      <c r="I38" s="64"/>
      <c r="J38" s="65"/>
      <c r="K38" s="80" t="str">
        <f>IF(AND(OR(D38="Miglioramento",D38="Verifica"),COUNTIF(PARAMETRI!$E$7:$E$10,H38)=1),IF(ISNUMBER(J38),J38+IFERROR(VLOOKUP(H38,PARAMETRI!$E$7:$F$10,2,FALSE),0),IF(ISNUMBER(AZIENDA!$E$14),AZIENDA!$E$14+IFERROR(VLOOKUP(H38,PARAMETRI!$E$7:$F$10,2,FALSE),0),"")),"")</f>
        <v/>
      </c>
      <c r="L38" s="65"/>
      <c r="M38" s="64"/>
      <c r="N38" s="65"/>
      <c r="O38" s="64"/>
      <c r="P38" s="64"/>
      <c r="Q38" s="65"/>
      <c r="R38" s="64"/>
      <c r="S38" s="64"/>
      <c r="T38" s="80" t="str">
        <f t="shared" si="0"/>
        <v/>
      </c>
      <c r="U38" s="81" t="str">
        <f ca="1">IF(AND(ISNUMBER(T38),V38&lt;&gt;"CHIUSA VALIDATA"),T38-AZIENDA!$E$20,"")</f>
        <v/>
      </c>
      <c r="V38" s="66" t="str">
        <f ca="1">IF(D38="Mantenimento","MANTENIMENTO",IF(D38="Non applicabile","NON APPLICABILE",IF(W38&lt;&gt;"","DATI DA CORREGGERE",IF(M38="Chiusa",IF(AND(INDEX(CHECKLIST!$N$9:$N$168,MATCH($A38,CHECKLIST!$A$9:$A$168,0))="Completa",LEN(TRIM(F38))&gt;0,LEN(TRIM(I38))&gt;0,ISNUMBER(J38),ISNUMBER(T38),ISNUMBER(N38),LEN(TRIM(O38))&gt;0,P38="Efficace",ISNUMBER(Q38),LEN(TRIM(R38))&gt;0),"CHIUSA VALIDATA","CHIUSURA DA VALIDARE"),IF(P38="Non efficace","DA RIESAMINARE",IF(AND(ISNUMBER(T38),T38&lt;AZIENDA!$E$20),"SCADUTA",IF(OR(LEN(TRIM(F38))=0,LEN(TRIM(I38))=0,NOT(ISNUMBER(J38)),M38=""),"DA PIANIFICARE",IF(NOT(ISNUMBER(T38)),"SENZA SCADENZA",IF(M38="Attuata","VERIFICA EFFICACIA",IF(AND(ISNUMBER(T38),T38&lt;=AZIENDA!$E$20+PARAMETRI!$B$16),"IN SCADENZA",IF(M38="Sospesa","SOSPESA",UPPER(M38))))))))))))</f>
        <v>DA PIANIFICARE</v>
      </c>
      <c r="W38" s="68" t="str">
        <f ca="1">IF(COUNTIF(CHECKLIST!$A$9:$A$168,A38)&lt;&gt;1,"ID DA CONTROLLARE",IF(OR(D38="Miglioramento",D38="Verifica"),IF(COUNTIF(CHECKLIST!$A$9:$A$168,A38)&lt;&gt;1,"ID DA CONTROLLARE",IF(COUNTIF(PARAMETRI!$E$7:$E$10,H38)&lt;&gt;1,"PRIORITÀ NON VALIDA",IF(AND(J38&lt;&gt;"",NOT(ISNUMBER(J38))),"APERTURA NON VALIDA",IF(AND(ISNUMBER(J38),OR(J38&lt;1,J38&gt;AZIENDA!$E$20)),"APERTURA FUTURA / ERRATA",IF(AND(L38&lt;&gt;"",NOT(ISNUMBER(L38))),"SCADENZA NON VALIDA",IF(AND(ISNUMBER(T38),T38&lt;1),"SCADENZA ERRATA",IF(AND(ISNUMBER(T38),ISNUMBER(J38),T38&lt;J38),"SCADENZA &lt; APERTURA",IF(AND(N38&lt;&gt;"",NOT(ISNUMBER(N38))),"ATTUAZIONE NON VALIDA",IF(AND(ISNUMBER(N38),OR(N38&lt;1,N38&gt;AZIENDA!$E$20)),"ATTUAZIONE FUTURA / ERRATA",IF(AND(ISNUMBER(N38),ISNUMBER(J38),N38&lt;J38),"ATTUAZIONE &lt; APERTURA",IF(AND(Q38&lt;&gt;"",NOT(ISNUMBER(Q38))),"VERIFICA NON VALIDA",IF(AND(ISNUMBER(Q38),OR(Q38&lt;1,Q38&gt;AZIENDA!$E$20)),"VERIFICA FUTURA / ERRATA",IF(AND(ISNUMBER(Q38),ISNUMBER(N38),Q38&lt;N38),"VERIFICA &lt; ATTUAZIONE",IF(AND(M38&lt;&gt;"",COUNTIF(PARAMETRI!$I$7:$I$12,M38)&lt;&gt;1),"STATO NON VALIDO",IF(AND(P38&lt;&gt;"",COUNTIF(PARAMETRI!$I$16:$I$18,P38)&lt;&gt;1),"EFFICACIA NON VALIDA",""))))))))))))))),""))</f>
        <v/>
      </c>
    </row>
    <row r="39" spans="1:23" ht="103.95" customHeight="1">
      <c r="A39" s="61" t="s">
        <v>182</v>
      </c>
      <c r="B39" s="66" t="str">
        <f>IFERROR(INDEX(CATALOGO!$B$9:$B$168,MATCH($A39,CATALOGO!$A$9:$A$168,0)),"ID NON TROVATO")</f>
        <v>05 | Politiche e procedure</v>
      </c>
      <c r="C39" s="66" t="str">
        <f>IFERROR(INDEX(CHECKLIST!$F$9:$F$168,MATCH($A39,CHECKLIST!$A$9:$A$168,0)),"ID NON TROVATO")</f>
        <v>Da verificare</v>
      </c>
      <c r="D39" s="66" t="str">
        <f>IFERROR(INDEX(CHECKLIST!$O$9:$O$168,MATCH($A39,CHECKLIST!$A$9:$A$168,0)),"ID NON TROVATO")</f>
        <v>Verifica</v>
      </c>
      <c r="E39" s="66" t="str">
        <f>IFERROR(INDEX(CHECKLIST!$K$9:$K$168,MATCH($A39,CHECKLIST!$A$9:$A$168,0)),"ID NON TROVATO")</f>
        <v>Eseguire la verifica senza dedurre condizioni personali. Esaminare: Bozze commentate; verbali; canali di partecipazione riservati. Poi registrare esito, evidenza, data e verificatore.</v>
      </c>
      <c r="F39" s="64"/>
      <c r="G39" s="64"/>
      <c r="H39" s="66" t="str">
        <f>IF(OR(D39="Miglioramento",D39="Verifica"),IF(G39&lt;&gt;"",G39,IF(D39="Verifica",PARAMETRI!$E$9,INDEX(CATALOGO!$I$9:$I$168,MATCH($A39,CATALOGO!$A$9:$A$168,0)))),"")</f>
        <v>P3 - Media</v>
      </c>
      <c r="I39" s="64"/>
      <c r="J39" s="65"/>
      <c r="K39" s="80" t="str">
        <f>IF(AND(OR(D39="Miglioramento",D39="Verifica"),COUNTIF(PARAMETRI!$E$7:$E$10,H39)=1),IF(ISNUMBER(J39),J39+IFERROR(VLOOKUP(H39,PARAMETRI!$E$7:$F$10,2,FALSE),0),IF(ISNUMBER(AZIENDA!$E$14),AZIENDA!$E$14+IFERROR(VLOOKUP(H39,PARAMETRI!$E$7:$F$10,2,FALSE),0),"")),"")</f>
        <v/>
      </c>
      <c r="L39" s="65"/>
      <c r="M39" s="64"/>
      <c r="N39" s="65"/>
      <c r="O39" s="64"/>
      <c r="P39" s="64"/>
      <c r="Q39" s="65"/>
      <c r="R39" s="64"/>
      <c r="S39" s="64"/>
      <c r="T39" s="80" t="str">
        <f t="shared" si="0"/>
        <v/>
      </c>
      <c r="U39" s="81" t="str">
        <f ca="1">IF(AND(ISNUMBER(T39),V39&lt;&gt;"CHIUSA VALIDATA"),T39-AZIENDA!$E$20,"")</f>
        <v/>
      </c>
      <c r="V39" s="66" t="str">
        <f ca="1">IF(D39="Mantenimento","MANTENIMENTO",IF(D39="Non applicabile","NON APPLICABILE",IF(W39&lt;&gt;"","DATI DA CORREGGERE",IF(M39="Chiusa",IF(AND(INDEX(CHECKLIST!$N$9:$N$168,MATCH($A39,CHECKLIST!$A$9:$A$168,0))="Completa",LEN(TRIM(F39))&gt;0,LEN(TRIM(I39))&gt;0,ISNUMBER(J39),ISNUMBER(T39),ISNUMBER(N39),LEN(TRIM(O39))&gt;0,P39="Efficace",ISNUMBER(Q39),LEN(TRIM(R39))&gt;0),"CHIUSA VALIDATA","CHIUSURA DA VALIDARE"),IF(P39="Non efficace","DA RIESAMINARE",IF(AND(ISNUMBER(T39),T39&lt;AZIENDA!$E$20),"SCADUTA",IF(OR(LEN(TRIM(F39))=0,LEN(TRIM(I39))=0,NOT(ISNUMBER(J39)),M39=""),"DA PIANIFICARE",IF(NOT(ISNUMBER(T39)),"SENZA SCADENZA",IF(M39="Attuata","VERIFICA EFFICACIA",IF(AND(ISNUMBER(T39),T39&lt;=AZIENDA!$E$20+PARAMETRI!$B$16),"IN SCADENZA",IF(M39="Sospesa","SOSPESA",UPPER(M39))))))))))))</f>
        <v>DA PIANIFICARE</v>
      </c>
      <c r="W39" s="68" t="str">
        <f ca="1">IF(COUNTIF(CHECKLIST!$A$9:$A$168,A39)&lt;&gt;1,"ID DA CONTROLLARE",IF(OR(D39="Miglioramento",D39="Verifica"),IF(COUNTIF(CHECKLIST!$A$9:$A$168,A39)&lt;&gt;1,"ID DA CONTROLLARE",IF(COUNTIF(PARAMETRI!$E$7:$E$10,H39)&lt;&gt;1,"PRIORITÀ NON VALIDA",IF(AND(J39&lt;&gt;"",NOT(ISNUMBER(J39))),"APERTURA NON VALIDA",IF(AND(ISNUMBER(J39),OR(J39&lt;1,J39&gt;AZIENDA!$E$20)),"APERTURA FUTURA / ERRATA",IF(AND(L39&lt;&gt;"",NOT(ISNUMBER(L39))),"SCADENZA NON VALIDA",IF(AND(ISNUMBER(T39),T39&lt;1),"SCADENZA ERRATA",IF(AND(ISNUMBER(T39),ISNUMBER(J39),T39&lt;J39),"SCADENZA &lt; APERTURA",IF(AND(N39&lt;&gt;"",NOT(ISNUMBER(N39))),"ATTUAZIONE NON VALIDA",IF(AND(ISNUMBER(N39),OR(N39&lt;1,N39&gt;AZIENDA!$E$20)),"ATTUAZIONE FUTURA / ERRATA",IF(AND(ISNUMBER(N39),ISNUMBER(J39),N39&lt;J39),"ATTUAZIONE &lt; APERTURA",IF(AND(Q39&lt;&gt;"",NOT(ISNUMBER(Q39))),"VERIFICA NON VALIDA",IF(AND(ISNUMBER(Q39),OR(Q39&lt;1,Q39&gt;AZIENDA!$E$20)),"VERIFICA FUTURA / ERRATA",IF(AND(ISNUMBER(Q39),ISNUMBER(N39),Q39&lt;N39),"VERIFICA &lt; ATTUAZIONE",IF(AND(M39&lt;&gt;"",COUNTIF(PARAMETRI!$I$7:$I$12,M39)&lt;&gt;1),"STATO NON VALIDO",IF(AND(P39&lt;&gt;"",COUNTIF(PARAMETRI!$I$16:$I$18,P39)&lt;&gt;1),"EFFICACIA NON VALIDA",""))))))))))))))),""))</f>
        <v/>
      </c>
    </row>
    <row r="40" spans="1:23" ht="103.95" customHeight="1">
      <c r="A40" s="69" t="s">
        <v>183</v>
      </c>
      <c r="B40" s="66" t="str">
        <f>IFERROR(INDEX(CATALOGO!$B$9:$B$168,MATCH($A40,CATALOGO!$A$9:$A$168,0)),"ID NON TROVATO")</f>
        <v>05 | Politiche e procedure</v>
      </c>
      <c r="C40" s="66" t="str">
        <f>IFERROR(INDEX(CHECKLIST!$F$9:$F$168,MATCH($A40,CHECKLIST!$A$9:$A$168,0)),"ID NON TROVATO")</f>
        <v>Da verificare</v>
      </c>
      <c r="D40" s="66" t="str">
        <f>IFERROR(INDEX(CHECKLIST!$O$9:$O$168,MATCH($A40,CHECKLIST!$A$9:$A$168,0)),"ID NON TROVATO")</f>
        <v>Verifica</v>
      </c>
      <c r="E40" s="66" t="str">
        <f>IFERROR(INDEX(CHECKLIST!$K$9:$K$168,MATCH($A40,CHECKLIST!$A$9:$A$168,0)),"ID NON TROVATO")</f>
        <v>Eseguire la verifica senza dedurre condizioni personali. Esaminare: Matrice documenti; rinvii incrociati; confronto tra procedure vigenti. Poi registrare esito, evidenza, data e verificatore.</v>
      </c>
      <c r="F40" s="64"/>
      <c r="G40" s="64"/>
      <c r="H40" s="66" t="str">
        <f>IF(OR(D40="Miglioramento",D40="Verifica"),IF(G40&lt;&gt;"",G40,IF(D40="Verifica",PARAMETRI!$E$9,INDEX(CATALOGO!$I$9:$I$168,MATCH($A40,CATALOGO!$A$9:$A$168,0)))),"")</f>
        <v>P3 - Media</v>
      </c>
      <c r="I40" s="64"/>
      <c r="J40" s="65"/>
      <c r="K40" s="80" t="str">
        <f>IF(AND(OR(D40="Miglioramento",D40="Verifica"),COUNTIF(PARAMETRI!$E$7:$E$10,H40)=1),IF(ISNUMBER(J40),J40+IFERROR(VLOOKUP(H40,PARAMETRI!$E$7:$F$10,2,FALSE),0),IF(ISNUMBER(AZIENDA!$E$14),AZIENDA!$E$14+IFERROR(VLOOKUP(H40,PARAMETRI!$E$7:$F$10,2,FALSE),0),"")),"")</f>
        <v/>
      </c>
      <c r="L40" s="65"/>
      <c r="M40" s="64"/>
      <c r="N40" s="65"/>
      <c r="O40" s="64"/>
      <c r="P40" s="64"/>
      <c r="Q40" s="65"/>
      <c r="R40" s="64"/>
      <c r="S40" s="64"/>
      <c r="T40" s="80" t="str">
        <f t="shared" si="0"/>
        <v/>
      </c>
      <c r="U40" s="81" t="str">
        <f ca="1">IF(AND(ISNUMBER(T40),V40&lt;&gt;"CHIUSA VALIDATA"),T40-AZIENDA!$E$20,"")</f>
        <v/>
      </c>
      <c r="V40" s="66" t="str">
        <f ca="1">IF(D40="Mantenimento","MANTENIMENTO",IF(D40="Non applicabile","NON APPLICABILE",IF(W40&lt;&gt;"","DATI DA CORREGGERE",IF(M40="Chiusa",IF(AND(INDEX(CHECKLIST!$N$9:$N$168,MATCH($A40,CHECKLIST!$A$9:$A$168,0))="Completa",LEN(TRIM(F40))&gt;0,LEN(TRIM(I40))&gt;0,ISNUMBER(J40),ISNUMBER(T40),ISNUMBER(N40),LEN(TRIM(O40))&gt;0,P40="Efficace",ISNUMBER(Q40),LEN(TRIM(R40))&gt;0),"CHIUSA VALIDATA","CHIUSURA DA VALIDARE"),IF(P40="Non efficace","DA RIESAMINARE",IF(AND(ISNUMBER(T40),T40&lt;AZIENDA!$E$20),"SCADUTA",IF(OR(LEN(TRIM(F40))=0,LEN(TRIM(I40))=0,NOT(ISNUMBER(J40)),M40=""),"DA PIANIFICARE",IF(NOT(ISNUMBER(T40)),"SENZA SCADENZA",IF(M40="Attuata","VERIFICA EFFICACIA",IF(AND(ISNUMBER(T40),T40&lt;=AZIENDA!$E$20+PARAMETRI!$B$16),"IN SCADENZA",IF(M40="Sospesa","SOSPESA",UPPER(M40))))))))))))</f>
        <v>DA PIANIFICARE</v>
      </c>
      <c r="W40" s="68" t="str">
        <f ca="1">IF(COUNTIF(CHECKLIST!$A$9:$A$168,A40)&lt;&gt;1,"ID DA CONTROLLARE",IF(OR(D40="Miglioramento",D40="Verifica"),IF(COUNTIF(CHECKLIST!$A$9:$A$168,A40)&lt;&gt;1,"ID DA CONTROLLARE",IF(COUNTIF(PARAMETRI!$E$7:$E$10,H40)&lt;&gt;1,"PRIORITÀ NON VALIDA",IF(AND(J40&lt;&gt;"",NOT(ISNUMBER(J40))),"APERTURA NON VALIDA",IF(AND(ISNUMBER(J40),OR(J40&lt;1,J40&gt;AZIENDA!$E$20)),"APERTURA FUTURA / ERRATA",IF(AND(L40&lt;&gt;"",NOT(ISNUMBER(L40))),"SCADENZA NON VALIDA",IF(AND(ISNUMBER(T40),T40&lt;1),"SCADENZA ERRATA",IF(AND(ISNUMBER(T40),ISNUMBER(J40),T40&lt;J40),"SCADENZA &lt; APERTURA",IF(AND(N40&lt;&gt;"",NOT(ISNUMBER(N40))),"ATTUAZIONE NON VALIDA",IF(AND(ISNUMBER(N40),OR(N40&lt;1,N40&gt;AZIENDA!$E$20)),"ATTUAZIONE FUTURA / ERRATA",IF(AND(ISNUMBER(N40),ISNUMBER(J40),N40&lt;J40),"ATTUAZIONE &lt; APERTURA",IF(AND(Q40&lt;&gt;"",NOT(ISNUMBER(Q40))),"VERIFICA NON VALIDA",IF(AND(ISNUMBER(Q40),OR(Q40&lt;1,Q40&gt;AZIENDA!$E$20)),"VERIFICA FUTURA / ERRATA",IF(AND(ISNUMBER(Q40),ISNUMBER(N40),Q40&lt;N40),"VERIFICA &lt; ATTUAZIONE",IF(AND(M40&lt;&gt;"",COUNTIF(PARAMETRI!$I$7:$I$12,M40)&lt;&gt;1),"STATO NON VALIDO",IF(AND(P40&lt;&gt;"",COUNTIF(PARAMETRI!$I$16:$I$18,P40)&lt;&gt;1),"EFFICACIA NON VALIDA",""))))))))))))))),""))</f>
        <v/>
      </c>
    </row>
    <row r="41" spans="1:23" ht="103.95" customHeight="1">
      <c r="A41" s="61" t="s">
        <v>184</v>
      </c>
      <c r="B41" s="66" t="str">
        <f>IFERROR(INDEX(CATALOGO!$B$9:$B$168,MATCH($A41,CATALOGO!$A$9:$A$168,0)),"ID NON TROVATO")</f>
        <v>05 | Politiche e procedure</v>
      </c>
      <c r="C41" s="66" t="str">
        <f>IFERROR(INDEX(CHECKLIST!$F$9:$F$168,MATCH($A41,CHECKLIST!$A$9:$A$168,0)),"ID NON TROVATO")</f>
        <v>Da verificare</v>
      </c>
      <c r="D41" s="66" t="str">
        <f>IFERROR(INDEX(CHECKLIST!$O$9:$O$168,MATCH($A41,CHECKLIST!$A$9:$A$168,0)),"ID NON TROVATO")</f>
        <v>Verifica</v>
      </c>
      <c r="E41" s="66" t="str">
        <f>IFERROR(INDEX(CHECKLIST!$K$9:$K$168,MATCH($A41,CHECKLIST!$A$9:$A$168,0)),"ID NON TROVATO")</f>
        <v>Eseguire la verifica senza dedurre condizioni personali. Esaminare: Moduli; categorie di assenza; istruzioni; modalità di accesso ai dati. Poi registrare esito, evidenza, data e verificatore.</v>
      </c>
      <c r="F41" s="64"/>
      <c r="G41" s="64"/>
      <c r="H41" s="66" t="str">
        <f>IF(OR(D41="Miglioramento",D41="Verifica"),IF(G41&lt;&gt;"",G41,IF(D41="Verifica",PARAMETRI!$E$9,INDEX(CATALOGO!$I$9:$I$168,MATCH($A41,CATALOGO!$A$9:$A$168,0)))),"")</f>
        <v>P3 - Media</v>
      </c>
      <c r="I41" s="64"/>
      <c r="J41" s="65"/>
      <c r="K41" s="80" t="str">
        <f>IF(AND(OR(D41="Miglioramento",D41="Verifica"),COUNTIF(PARAMETRI!$E$7:$E$10,H41)=1),IF(ISNUMBER(J41),J41+IFERROR(VLOOKUP(H41,PARAMETRI!$E$7:$F$10,2,FALSE),0),IF(ISNUMBER(AZIENDA!$E$14),AZIENDA!$E$14+IFERROR(VLOOKUP(H41,PARAMETRI!$E$7:$F$10,2,FALSE),0),"")),"")</f>
        <v/>
      </c>
      <c r="L41" s="65"/>
      <c r="M41" s="64"/>
      <c r="N41" s="65"/>
      <c r="O41" s="64"/>
      <c r="P41" s="64"/>
      <c r="Q41" s="65"/>
      <c r="R41" s="64"/>
      <c r="S41" s="64"/>
      <c r="T41" s="80" t="str">
        <f t="shared" ref="T41:T72" si="1">IF(OR(D41="Miglioramento",D41="Verifica"),IF(ISNUMBER(L41),L41,IF(ISNUMBER(K41),K41,"")),"")</f>
        <v/>
      </c>
      <c r="U41" s="81" t="str">
        <f ca="1">IF(AND(ISNUMBER(T41),V41&lt;&gt;"CHIUSA VALIDATA"),T41-AZIENDA!$E$20,"")</f>
        <v/>
      </c>
      <c r="V41" s="66" t="str">
        <f ca="1">IF(D41="Mantenimento","MANTENIMENTO",IF(D41="Non applicabile","NON APPLICABILE",IF(W41&lt;&gt;"","DATI DA CORREGGERE",IF(M41="Chiusa",IF(AND(INDEX(CHECKLIST!$N$9:$N$168,MATCH($A41,CHECKLIST!$A$9:$A$168,0))="Completa",LEN(TRIM(F41))&gt;0,LEN(TRIM(I41))&gt;0,ISNUMBER(J41),ISNUMBER(T41),ISNUMBER(N41),LEN(TRIM(O41))&gt;0,P41="Efficace",ISNUMBER(Q41),LEN(TRIM(R41))&gt;0),"CHIUSA VALIDATA","CHIUSURA DA VALIDARE"),IF(P41="Non efficace","DA RIESAMINARE",IF(AND(ISNUMBER(T41),T41&lt;AZIENDA!$E$20),"SCADUTA",IF(OR(LEN(TRIM(F41))=0,LEN(TRIM(I41))=0,NOT(ISNUMBER(J41)),M41=""),"DA PIANIFICARE",IF(NOT(ISNUMBER(T41)),"SENZA SCADENZA",IF(M41="Attuata","VERIFICA EFFICACIA",IF(AND(ISNUMBER(T41),T41&lt;=AZIENDA!$E$20+PARAMETRI!$B$16),"IN SCADENZA",IF(M41="Sospesa","SOSPESA",UPPER(M41))))))))))))</f>
        <v>DA PIANIFICARE</v>
      </c>
      <c r="W41" s="68" t="str">
        <f ca="1">IF(COUNTIF(CHECKLIST!$A$9:$A$168,A41)&lt;&gt;1,"ID DA CONTROLLARE",IF(OR(D41="Miglioramento",D41="Verifica"),IF(COUNTIF(CHECKLIST!$A$9:$A$168,A41)&lt;&gt;1,"ID DA CONTROLLARE",IF(COUNTIF(PARAMETRI!$E$7:$E$10,H41)&lt;&gt;1,"PRIORITÀ NON VALIDA",IF(AND(J41&lt;&gt;"",NOT(ISNUMBER(J41))),"APERTURA NON VALIDA",IF(AND(ISNUMBER(J41),OR(J41&lt;1,J41&gt;AZIENDA!$E$20)),"APERTURA FUTURA / ERRATA",IF(AND(L41&lt;&gt;"",NOT(ISNUMBER(L41))),"SCADENZA NON VALIDA",IF(AND(ISNUMBER(T41),T41&lt;1),"SCADENZA ERRATA",IF(AND(ISNUMBER(T41),ISNUMBER(J41),T41&lt;J41),"SCADENZA &lt; APERTURA",IF(AND(N41&lt;&gt;"",NOT(ISNUMBER(N41))),"ATTUAZIONE NON VALIDA",IF(AND(ISNUMBER(N41),OR(N41&lt;1,N41&gt;AZIENDA!$E$20)),"ATTUAZIONE FUTURA / ERRATA",IF(AND(ISNUMBER(N41),ISNUMBER(J41),N41&lt;J41),"ATTUAZIONE &lt; APERTURA",IF(AND(Q41&lt;&gt;"",NOT(ISNUMBER(Q41))),"VERIFICA NON VALIDA",IF(AND(ISNUMBER(Q41),OR(Q41&lt;1,Q41&gt;AZIENDA!$E$20)),"VERIFICA FUTURA / ERRATA",IF(AND(ISNUMBER(Q41),ISNUMBER(N41),Q41&lt;N41),"VERIFICA &lt; ATTUAZIONE",IF(AND(M41&lt;&gt;"",COUNTIF(PARAMETRI!$I$7:$I$12,M41)&lt;&gt;1),"STATO NON VALIDO",IF(AND(P41&lt;&gt;"",COUNTIF(PARAMETRI!$I$16:$I$18,P41)&lt;&gt;1),"EFFICACIA NON VALIDA",""))))))))))))))),""))</f>
        <v/>
      </c>
    </row>
    <row r="42" spans="1:23" ht="103.95" customHeight="1">
      <c r="A42" s="69" t="s">
        <v>185</v>
      </c>
      <c r="B42" s="66" t="str">
        <f>IFERROR(INDEX(CATALOGO!$B$9:$B$168,MATCH($A42,CATALOGO!$A$9:$A$168,0)),"ID NON TROVATO")</f>
        <v>05 | Politiche e procedure</v>
      </c>
      <c r="C42" s="66" t="str">
        <f>IFERROR(INDEX(CHECKLIST!$F$9:$F$168,MATCH($A42,CHECKLIST!$A$9:$A$168,0)),"ID NON TROVATO")</f>
        <v>Da verificare</v>
      </c>
      <c r="D42" s="66" t="str">
        <f>IFERROR(INDEX(CHECKLIST!$O$9:$O$168,MATCH($A42,CHECKLIST!$A$9:$A$168,0)),"ID NON TROVATO")</f>
        <v>Verifica</v>
      </c>
      <c r="E42" s="66" t="str">
        <f>IFERROR(INDEX(CHECKLIST!$K$9:$K$168,MATCH($A42,CHECKLIST!$A$9:$A$168,0)),"ID NON TROVATO")</f>
        <v>Eseguire la verifica senza dedurre condizioni personali. Esaminare: Registro delle disposizioni applicabili; verifica specialistica; aggiornamenti delle procedure. Poi registrare esito, evidenza, data e verificatore.</v>
      </c>
      <c r="F42" s="64"/>
      <c r="G42" s="64"/>
      <c r="H42" s="66" t="str">
        <f>IF(OR(D42="Miglioramento",D42="Verifica"),IF(G42&lt;&gt;"",G42,IF(D42="Verifica",PARAMETRI!$E$9,INDEX(CATALOGO!$I$9:$I$168,MATCH($A42,CATALOGO!$A$9:$A$168,0)))),"")</f>
        <v>P3 - Media</v>
      </c>
      <c r="I42" s="64"/>
      <c r="J42" s="65"/>
      <c r="K42" s="80" t="str">
        <f>IF(AND(OR(D42="Miglioramento",D42="Verifica"),COUNTIF(PARAMETRI!$E$7:$E$10,H42)=1),IF(ISNUMBER(J42),J42+IFERROR(VLOOKUP(H42,PARAMETRI!$E$7:$F$10,2,FALSE),0),IF(ISNUMBER(AZIENDA!$E$14),AZIENDA!$E$14+IFERROR(VLOOKUP(H42,PARAMETRI!$E$7:$F$10,2,FALSE),0),"")),"")</f>
        <v/>
      </c>
      <c r="L42" s="65"/>
      <c r="M42" s="64"/>
      <c r="N42" s="65"/>
      <c r="O42" s="64"/>
      <c r="P42" s="64"/>
      <c r="Q42" s="65"/>
      <c r="R42" s="64"/>
      <c r="S42" s="64"/>
      <c r="T42" s="80" t="str">
        <f t="shared" si="1"/>
        <v/>
      </c>
      <c r="U42" s="81" t="str">
        <f ca="1">IF(AND(ISNUMBER(T42),V42&lt;&gt;"CHIUSA VALIDATA"),T42-AZIENDA!$E$20,"")</f>
        <v/>
      </c>
      <c r="V42" s="66" t="str">
        <f ca="1">IF(D42="Mantenimento","MANTENIMENTO",IF(D42="Non applicabile","NON APPLICABILE",IF(W42&lt;&gt;"","DATI DA CORREGGERE",IF(M42="Chiusa",IF(AND(INDEX(CHECKLIST!$N$9:$N$168,MATCH($A42,CHECKLIST!$A$9:$A$168,0))="Completa",LEN(TRIM(F42))&gt;0,LEN(TRIM(I42))&gt;0,ISNUMBER(J42),ISNUMBER(T42),ISNUMBER(N42),LEN(TRIM(O42))&gt;0,P42="Efficace",ISNUMBER(Q42),LEN(TRIM(R42))&gt;0),"CHIUSA VALIDATA","CHIUSURA DA VALIDARE"),IF(P42="Non efficace","DA RIESAMINARE",IF(AND(ISNUMBER(T42),T42&lt;AZIENDA!$E$20),"SCADUTA",IF(OR(LEN(TRIM(F42))=0,LEN(TRIM(I42))=0,NOT(ISNUMBER(J42)),M42=""),"DA PIANIFICARE",IF(NOT(ISNUMBER(T42)),"SENZA SCADENZA",IF(M42="Attuata","VERIFICA EFFICACIA",IF(AND(ISNUMBER(T42),T42&lt;=AZIENDA!$E$20+PARAMETRI!$B$16),"IN SCADENZA",IF(M42="Sospesa","SOSPESA",UPPER(M42))))))))))))</f>
        <v>DA PIANIFICARE</v>
      </c>
      <c r="W42" s="68" t="str">
        <f ca="1">IF(COUNTIF(CHECKLIST!$A$9:$A$168,A42)&lt;&gt;1,"ID DA CONTROLLARE",IF(OR(D42="Miglioramento",D42="Verifica"),IF(COUNTIF(CHECKLIST!$A$9:$A$168,A42)&lt;&gt;1,"ID DA CONTROLLARE",IF(COUNTIF(PARAMETRI!$E$7:$E$10,H42)&lt;&gt;1,"PRIORITÀ NON VALIDA",IF(AND(J42&lt;&gt;"",NOT(ISNUMBER(J42))),"APERTURA NON VALIDA",IF(AND(ISNUMBER(J42),OR(J42&lt;1,J42&gt;AZIENDA!$E$20)),"APERTURA FUTURA / ERRATA",IF(AND(L42&lt;&gt;"",NOT(ISNUMBER(L42))),"SCADENZA NON VALIDA",IF(AND(ISNUMBER(T42),T42&lt;1),"SCADENZA ERRATA",IF(AND(ISNUMBER(T42),ISNUMBER(J42),T42&lt;J42),"SCADENZA &lt; APERTURA",IF(AND(N42&lt;&gt;"",NOT(ISNUMBER(N42))),"ATTUAZIONE NON VALIDA",IF(AND(ISNUMBER(N42),OR(N42&lt;1,N42&gt;AZIENDA!$E$20)),"ATTUAZIONE FUTURA / ERRATA",IF(AND(ISNUMBER(N42),ISNUMBER(J42),N42&lt;J42),"ATTUAZIONE &lt; APERTURA",IF(AND(Q42&lt;&gt;"",NOT(ISNUMBER(Q42))),"VERIFICA NON VALIDA",IF(AND(ISNUMBER(Q42),OR(Q42&lt;1,Q42&gt;AZIENDA!$E$20)),"VERIFICA FUTURA / ERRATA",IF(AND(ISNUMBER(Q42),ISNUMBER(N42),Q42&lt;N42),"VERIFICA &lt; ATTUAZIONE",IF(AND(M42&lt;&gt;"",COUNTIF(PARAMETRI!$I$7:$I$12,M42)&lt;&gt;1),"STATO NON VALIDO",IF(AND(P42&lt;&gt;"",COUNTIF(PARAMETRI!$I$16:$I$18,P42)&lt;&gt;1),"EFFICACIA NON VALIDA",""))))))))))))))),""))</f>
        <v/>
      </c>
    </row>
    <row r="43" spans="1:23" ht="103.95" customHeight="1">
      <c r="A43" s="61" t="s">
        <v>186</v>
      </c>
      <c r="B43" s="66" t="str">
        <f>IFERROR(INDEX(CATALOGO!$B$9:$B$168,MATCH($A43,CATALOGO!$A$9:$A$168,0)),"ID NON TROVATO")</f>
        <v>05 | Politiche e procedure</v>
      </c>
      <c r="C43" s="66" t="str">
        <f>IFERROR(INDEX(CHECKLIST!$F$9:$F$168,MATCH($A43,CHECKLIST!$A$9:$A$168,0)),"ID NON TROVATO")</f>
        <v>Da verificare</v>
      </c>
      <c r="D43" s="66" t="str">
        <f>IFERROR(INDEX(CHECKLIST!$O$9:$O$168,MATCH($A43,CHECKLIST!$A$9:$A$168,0)),"ID NON TROVATO")</f>
        <v>Verifica</v>
      </c>
      <c r="E43" s="66" t="str">
        <f>IFERROR(INDEX(CHECKLIST!$K$9:$K$168,MATCH($A43,CHECKLIST!$A$9:$A$168,0)),"ID NON TROVATO")</f>
        <v>Eseguire la verifica senza dedurre condizioni personali. Esaminare: Metodo di valutazione; analisi per mansione; misure preventive e riesami. Poi registrare esito, evidenza, data e verificatore.</v>
      </c>
      <c r="F43" s="64"/>
      <c r="G43" s="64"/>
      <c r="H43" s="66" t="str">
        <f>IF(OR(D43="Miglioramento",D43="Verifica"),IF(G43&lt;&gt;"",G43,IF(D43="Verifica",PARAMETRI!$E$9,INDEX(CATALOGO!$I$9:$I$168,MATCH($A43,CATALOGO!$A$9:$A$168,0)))),"")</f>
        <v>P3 - Media</v>
      </c>
      <c r="I43" s="64"/>
      <c r="J43" s="65"/>
      <c r="K43" s="80" t="str">
        <f>IF(AND(OR(D43="Miglioramento",D43="Verifica"),COUNTIF(PARAMETRI!$E$7:$E$10,H43)=1),IF(ISNUMBER(J43),J43+IFERROR(VLOOKUP(H43,PARAMETRI!$E$7:$F$10,2,FALSE),0),IF(ISNUMBER(AZIENDA!$E$14),AZIENDA!$E$14+IFERROR(VLOOKUP(H43,PARAMETRI!$E$7:$F$10,2,FALSE),0),"")),"")</f>
        <v/>
      </c>
      <c r="L43" s="65"/>
      <c r="M43" s="64"/>
      <c r="N43" s="65"/>
      <c r="O43" s="64"/>
      <c r="P43" s="64"/>
      <c r="Q43" s="65"/>
      <c r="R43" s="64"/>
      <c r="S43" s="64"/>
      <c r="T43" s="80" t="str">
        <f t="shared" si="1"/>
        <v/>
      </c>
      <c r="U43" s="81" t="str">
        <f ca="1">IF(AND(ISNUMBER(T43),V43&lt;&gt;"CHIUSA VALIDATA"),T43-AZIENDA!$E$20,"")</f>
        <v/>
      </c>
      <c r="V43" s="66" t="str">
        <f ca="1">IF(D43="Mantenimento","MANTENIMENTO",IF(D43="Non applicabile","NON APPLICABILE",IF(W43&lt;&gt;"","DATI DA CORREGGERE",IF(M43="Chiusa",IF(AND(INDEX(CHECKLIST!$N$9:$N$168,MATCH($A43,CHECKLIST!$A$9:$A$168,0))="Completa",LEN(TRIM(F43))&gt;0,LEN(TRIM(I43))&gt;0,ISNUMBER(J43),ISNUMBER(T43),ISNUMBER(N43),LEN(TRIM(O43))&gt;0,P43="Efficace",ISNUMBER(Q43),LEN(TRIM(R43))&gt;0),"CHIUSA VALIDATA","CHIUSURA DA VALIDARE"),IF(P43="Non efficace","DA RIESAMINARE",IF(AND(ISNUMBER(T43),T43&lt;AZIENDA!$E$20),"SCADUTA",IF(OR(LEN(TRIM(F43))=0,LEN(TRIM(I43))=0,NOT(ISNUMBER(J43)),M43=""),"DA PIANIFICARE",IF(NOT(ISNUMBER(T43)),"SENZA SCADENZA",IF(M43="Attuata","VERIFICA EFFICACIA",IF(AND(ISNUMBER(T43),T43&lt;=AZIENDA!$E$20+PARAMETRI!$B$16),"IN SCADENZA",IF(M43="Sospesa","SOSPESA",UPPER(M43))))))))))))</f>
        <v>DA PIANIFICARE</v>
      </c>
      <c r="W43" s="68" t="str">
        <f ca="1">IF(COUNTIF(CHECKLIST!$A$9:$A$168,A43)&lt;&gt;1,"ID DA CONTROLLARE",IF(OR(D43="Miglioramento",D43="Verifica"),IF(COUNTIF(CHECKLIST!$A$9:$A$168,A43)&lt;&gt;1,"ID DA CONTROLLARE",IF(COUNTIF(PARAMETRI!$E$7:$E$10,H43)&lt;&gt;1,"PRIORITÀ NON VALIDA",IF(AND(J43&lt;&gt;"",NOT(ISNUMBER(J43))),"APERTURA NON VALIDA",IF(AND(ISNUMBER(J43),OR(J43&lt;1,J43&gt;AZIENDA!$E$20)),"APERTURA FUTURA / ERRATA",IF(AND(L43&lt;&gt;"",NOT(ISNUMBER(L43))),"SCADENZA NON VALIDA",IF(AND(ISNUMBER(T43),T43&lt;1),"SCADENZA ERRATA",IF(AND(ISNUMBER(T43),ISNUMBER(J43),T43&lt;J43),"SCADENZA &lt; APERTURA",IF(AND(N43&lt;&gt;"",NOT(ISNUMBER(N43))),"ATTUAZIONE NON VALIDA",IF(AND(ISNUMBER(N43),OR(N43&lt;1,N43&gt;AZIENDA!$E$20)),"ATTUAZIONE FUTURA / ERRATA",IF(AND(ISNUMBER(N43),ISNUMBER(J43),N43&lt;J43),"ATTUAZIONE &lt; APERTURA",IF(AND(Q43&lt;&gt;"",NOT(ISNUMBER(Q43))),"VERIFICA NON VALIDA",IF(AND(ISNUMBER(Q43),OR(Q43&lt;1,Q43&gt;AZIENDA!$E$20)),"VERIFICA FUTURA / ERRATA",IF(AND(ISNUMBER(Q43),ISNUMBER(N43),Q43&lt;N43),"VERIFICA &lt; ATTUAZIONE",IF(AND(M43&lt;&gt;"",COUNTIF(PARAMETRI!$I$7:$I$12,M43)&lt;&gt;1),"STATO NON VALIDO",IF(AND(P43&lt;&gt;"",COUNTIF(PARAMETRI!$I$16:$I$18,P43)&lt;&gt;1),"EFFICACIA NON VALIDA",""))))))))))))))),""))</f>
        <v/>
      </c>
    </row>
    <row r="44" spans="1:23" ht="103.95" customHeight="1">
      <c r="A44" s="69" t="s">
        <v>187</v>
      </c>
      <c r="B44" s="66" t="str">
        <f>IFERROR(INDEX(CATALOGO!$B$9:$B$168,MATCH($A44,CATALOGO!$A$9:$A$168,0)),"ID NON TROVATO")</f>
        <v>05 | Politiche e procedure</v>
      </c>
      <c r="C44" s="66" t="str">
        <f>IFERROR(INDEX(CHECKLIST!$F$9:$F$168,MATCH($A44,CHECKLIST!$A$9:$A$168,0)),"ID NON TROVATO")</f>
        <v>Da verificare</v>
      </c>
      <c r="D44" s="66" t="str">
        <f>IFERROR(INDEX(CHECKLIST!$O$9:$O$168,MATCH($A44,CHECKLIST!$A$9:$A$168,0)),"ID NON TROVATO")</f>
        <v>Verifica</v>
      </c>
      <c r="E44" s="66" t="str">
        <f>IFERROR(INDEX(CHECKLIST!$K$9:$K$168,MATCH($A44,CHECKLIST!$A$9:$A$168,0)),"ID NON TROVATO")</f>
        <v>Eseguire la verifica senza dedurre condizioni personali. Esaminare: Piano di comunicazione; intranet; materiali per turnisti e personale fuori sede. Poi registrare esito, evidenza, data e verificatore.</v>
      </c>
      <c r="F44" s="64"/>
      <c r="G44" s="64"/>
      <c r="H44" s="66" t="str">
        <f>IF(OR(D44="Miglioramento",D44="Verifica"),IF(G44&lt;&gt;"",G44,IF(D44="Verifica",PARAMETRI!$E$9,INDEX(CATALOGO!$I$9:$I$168,MATCH($A44,CATALOGO!$A$9:$A$168,0)))),"")</f>
        <v>P3 - Media</v>
      </c>
      <c r="I44" s="64"/>
      <c r="J44" s="65"/>
      <c r="K44" s="80" t="str">
        <f>IF(AND(OR(D44="Miglioramento",D44="Verifica"),COUNTIF(PARAMETRI!$E$7:$E$10,H44)=1),IF(ISNUMBER(J44),J44+IFERROR(VLOOKUP(H44,PARAMETRI!$E$7:$F$10,2,FALSE),0),IF(ISNUMBER(AZIENDA!$E$14),AZIENDA!$E$14+IFERROR(VLOOKUP(H44,PARAMETRI!$E$7:$F$10,2,FALSE),0),"")),"")</f>
        <v/>
      </c>
      <c r="L44" s="65"/>
      <c r="M44" s="64"/>
      <c r="N44" s="65"/>
      <c r="O44" s="64"/>
      <c r="P44" s="64"/>
      <c r="Q44" s="65"/>
      <c r="R44" s="64"/>
      <c r="S44" s="64"/>
      <c r="T44" s="80" t="str">
        <f t="shared" si="1"/>
        <v/>
      </c>
      <c r="U44" s="81" t="str">
        <f ca="1">IF(AND(ISNUMBER(T44),V44&lt;&gt;"CHIUSA VALIDATA"),T44-AZIENDA!$E$20,"")</f>
        <v/>
      </c>
      <c r="V44" s="66" t="str">
        <f ca="1">IF(D44="Mantenimento","MANTENIMENTO",IF(D44="Non applicabile","NON APPLICABILE",IF(W44&lt;&gt;"","DATI DA CORREGGERE",IF(M44="Chiusa",IF(AND(INDEX(CHECKLIST!$N$9:$N$168,MATCH($A44,CHECKLIST!$A$9:$A$168,0))="Completa",LEN(TRIM(F44))&gt;0,LEN(TRIM(I44))&gt;0,ISNUMBER(J44),ISNUMBER(T44),ISNUMBER(N44),LEN(TRIM(O44))&gt;0,P44="Efficace",ISNUMBER(Q44),LEN(TRIM(R44))&gt;0),"CHIUSA VALIDATA","CHIUSURA DA VALIDARE"),IF(P44="Non efficace","DA RIESAMINARE",IF(AND(ISNUMBER(T44),T44&lt;AZIENDA!$E$20),"SCADUTA",IF(OR(LEN(TRIM(F44))=0,LEN(TRIM(I44))=0,NOT(ISNUMBER(J44)),M44=""),"DA PIANIFICARE",IF(NOT(ISNUMBER(T44)),"SENZA SCADENZA",IF(M44="Attuata","VERIFICA EFFICACIA",IF(AND(ISNUMBER(T44),T44&lt;=AZIENDA!$E$20+PARAMETRI!$B$16),"IN SCADENZA",IF(M44="Sospesa","SOSPESA",UPPER(M44))))))))))))</f>
        <v>DA PIANIFICARE</v>
      </c>
      <c r="W44" s="68" t="str">
        <f ca="1">IF(COUNTIF(CHECKLIST!$A$9:$A$168,A44)&lt;&gt;1,"ID DA CONTROLLARE",IF(OR(D44="Miglioramento",D44="Verifica"),IF(COUNTIF(CHECKLIST!$A$9:$A$168,A44)&lt;&gt;1,"ID DA CONTROLLARE",IF(COUNTIF(PARAMETRI!$E$7:$E$10,H44)&lt;&gt;1,"PRIORITÀ NON VALIDA",IF(AND(J44&lt;&gt;"",NOT(ISNUMBER(J44))),"APERTURA NON VALIDA",IF(AND(ISNUMBER(J44),OR(J44&lt;1,J44&gt;AZIENDA!$E$20)),"APERTURA FUTURA / ERRATA",IF(AND(L44&lt;&gt;"",NOT(ISNUMBER(L44))),"SCADENZA NON VALIDA",IF(AND(ISNUMBER(T44),T44&lt;1),"SCADENZA ERRATA",IF(AND(ISNUMBER(T44),ISNUMBER(J44),T44&lt;J44),"SCADENZA &lt; APERTURA",IF(AND(N44&lt;&gt;"",NOT(ISNUMBER(N44))),"ATTUAZIONE NON VALIDA",IF(AND(ISNUMBER(N44),OR(N44&lt;1,N44&gt;AZIENDA!$E$20)),"ATTUAZIONE FUTURA / ERRATA",IF(AND(ISNUMBER(N44),ISNUMBER(J44),N44&lt;J44),"ATTUAZIONE &lt; APERTURA",IF(AND(Q44&lt;&gt;"",NOT(ISNUMBER(Q44))),"VERIFICA NON VALIDA",IF(AND(ISNUMBER(Q44),OR(Q44&lt;1,Q44&gt;AZIENDA!$E$20)),"VERIFICA FUTURA / ERRATA",IF(AND(ISNUMBER(Q44),ISNUMBER(N44),Q44&lt;N44),"VERIFICA &lt; ATTUAZIONE",IF(AND(M44&lt;&gt;"",COUNTIF(PARAMETRI!$I$7:$I$12,M44)&lt;&gt;1),"STATO NON VALIDO",IF(AND(P44&lt;&gt;"",COUNTIF(PARAMETRI!$I$16:$I$18,P44)&lt;&gt;1),"EFFICACIA NON VALIDA",""))))))))))))))),""))</f>
        <v/>
      </c>
    </row>
    <row r="45" spans="1:23" ht="103.95" customHeight="1">
      <c r="A45" s="61" t="s">
        <v>188</v>
      </c>
      <c r="B45" s="66" t="str">
        <f>IFERROR(INDEX(CATALOGO!$B$9:$B$168,MATCH($A45,CATALOGO!$A$9:$A$168,0)),"ID NON TROVATO")</f>
        <v>05 | Politiche e procedure</v>
      </c>
      <c r="C45" s="66" t="str">
        <f>IFERROR(INDEX(CHECKLIST!$F$9:$F$168,MATCH($A45,CHECKLIST!$A$9:$A$168,0)),"ID NON TROVATO")</f>
        <v>Da verificare</v>
      </c>
      <c r="D45" s="66" t="str">
        <f>IFERROR(INDEX(CHECKLIST!$O$9:$O$168,MATCH($A45,CHECKLIST!$A$9:$A$168,0)),"ID NON TROVATO")</f>
        <v>Verifica</v>
      </c>
      <c r="E45" s="66" t="str">
        <f>IFERROR(INDEX(CHECKLIST!$K$9:$K$168,MATCH($A45,CHECKLIST!$A$9:$A$168,0)),"ID NON TROVATO")</f>
        <v>Eseguire la verifica senza dedurre condizioni personali. Esaminare: Flusso di richiesta, decisione, attuazione e verifica; moduli; istruzioni. Poi registrare esito, evidenza, data e verificatore.</v>
      </c>
      <c r="F45" s="64"/>
      <c r="G45" s="64"/>
      <c r="H45" s="66" t="str">
        <f>IF(OR(D45="Miglioramento",D45="Verifica"),IF(G45&lt;&gt;"",G45,IF(D45="Verifica",PARAMETRI!$E$9,INDEX(CATALOGO!$I$9:$I$168,MATCH($A45,CATALOGO!$A$9:$A$168,0)))),"")</f>
        <v>P3 - Media</v>
      </c>
      <c r="I45" s="64"/>
      <c r="J45" s="65"/>
      <c r="K45" s="80" t="str">
        <f>IF(AND(OR(D45="Miglioramento",D45="Verifica"),COUNTIF(PARAMETRI!$E$7:$E$10,H45)=1),IF(ISNUMBER(J45),J45+IFERROR(VLOOKUP(H45,PARAMETRI!$E$7:$F$10,2,FALSE),0),IF(ISNUMBER(AZIENDA!$E$14),AZIENDA!$E$14+IFERROR(VLOOKUP(H45,PARAMETRI!$E$7:$F$10,2,FALSE),0),"")),"")</f>
        <v/>
      </c>
      <c r="L45" s="65"/>
      <c r="M45" s="64"/>
      <c r="N45" s="65"/>
      <c r="O45" s="64"/>
      <c r="P45" s="64"/>
      <c r="Q45" s="65"/>
      <c r="R45" s="64"/>
      <c r="S45" s="64"/>
      <c r="T45" s="80" t="str">
        <f t="shared" si="1"/>
        <v/>
      </c>
      <c r="U45" s="81" t="str">
        <f ca="1">IF(AND(ISNUMBER(T45),V45&lt;&gt;"CHIUSA VALIDATA"),T45-AZIENDA!$E$20,"")</f>
        <v/>
      </c>
      <c r="V45" s="66" t="str">
        <f ca="1">IF(D45="Mantenimento","MANTENIMENTO",IF(D45="Non applicabile","NON APPLICABILE",IF(W45&lt;&gt;"","DATI DA CORREGGERE",IF(M45="Chiusa",IF(AND(INDEX(CHECKLIST!$N$9:$N$168,MATCH($A45,CHECKLIST!$A$9:$A$168,0))="Completa",LEN(TRIM(F45))&gt;0,LEN(TRIM(I45))&gt;0,ISNUMBER(J45),ISNUMBER(T45),ISNUMBER(N45),LEN(TRIM(O45))&gt;0,P45="Efficace",ISNUMBER(Q45),LEN(TRIM(R45))&gt;0),"CHIUSA VALIDATA","CHIUSURA DA VALIDARE"),IF(P45="Non efficace","DA RIESAMINARE",IF(AND(ISNUMBER(T45),T45&lt;AZIENDA!$E$20),"SCADUTA",IF(OR(LEN(TRIM(F45))=0,LEN(TRIM(I45))=0,NOT(ISNUMBER(J45)),M45=""),"DA PIANIFICARE",IF(NOT(ISNUMBER(T45)),"SENZA SCADENZA",IF(M45="Attuata","VERIFICA EFFICACIA",IF(AND(ISNUMBER(T45),T45&lt;=AZIENDA!$E$20+PARAMETRI!$B$16),"IN SCADENZA",IF(M45="Sospesa","SOSPESA",UPPER(M45))))))))))))</f>
        <v>DA PIANIFICARE</v>
      </c>
      <c r="W45" s="68" t="str">
        <f ca="1">IF(COUNTIF(CHECKLIST!$A$9:$A$168,A45)&lt;&gt;1,"ID DA CONTROLLARE",IF(OR(D45="Miglioramento",D45="Verifica"),IF(COUNTIF(CHECKLIST!$A$9:$A$168,A45)&lt;&gt;1,"ID DA CONTROLLARE",IF(COUNTIF(PARAMETRI!$E$7:$E$10,H45)&lt;&gt;1,"PRIORITÀ NON VALIDA",IF(AND(J45&lt;&gt;"",NOT(ISNUMBER(J45))),"APERTURA NON VALIDA",IF(AND(ISNUMBER(J45),OR(J45&lt;1,J45&gt;AZIENDA!$E$20)),"APERTURA FUTURA / ERRATA",IF(AND(L45&lt;&gt;"",NOT(ISNUMBER(L45))),"SCADENZA NON VALIDA",IF(AND(ISNUMBER(T45),T45&lt;1),"SCADENZA ERRATA",IF(AND(ISNUMBER(T45),ISNUMBER(J45),T45&lt;J45),"SCADENZA &lt; APERTURA",IF(AND(N45&lt;&gt;"",NOT(ISNUMBER(N45))),"ATTUAZIONE NON VALIDA",IF(AND(ISNUMBER(N45),OR(N45&lt;1,N45&gt;AZIENDA!$E$20)),"ATTUAZIONE FUTURA / ERRATA",IF(AND(ISNUMBER(N45),ISNUMBER(J45),N45&lt;J45),"ATTUAZIONE &lt; APERTURA",IF(AND(Q45&lt;&gt;"",NOT(ISNUMBER(Q45))),"VERIFICA NON VALIDA",IF(AND(ISNUMBER(Q45),OR(Q45&lt;1,Q45&gt;AZIENDA!$E$20)),"VERIFICA FUTURA / ERRATA",IF(AND(ISNUMBER(Q45),ISNUMBER(N45),Q45&lt;N45),"VERIFICA &lt; ATTUAZIONE",IF(AND(M45&lt;&gt;"",COUNTIF(PARAMETRI!$I$7:$I$12,M45)&lt;&gt;1),"STATO NON VALIDO",IF(AND(P45&lt;&gt;"",COUNTIF(PARAMETRI!$I$16:$I$18,P45)&lt;&gt;1),"EFFICACIA NON VALIDA",""))))))))))))))),""))</f>
        <v/>
      </c>
    </row>
    <row r="46" spans="1:23" ht="103.95" customHeight="1">
      <c r="A46" s="69" t="s">
        <v>189</v>
      </c>
      <c r="B46" s="66" t="str">
        <f>IFERROR(INDEX(CATALOGO!$B$9:$B$168,MATCH($A46,CATALOGO!$A$9:$A$168,0)),"ID NON TROVATO")</f>
        <v>05 | Politiche e procedure</v>
      </c>
      <c r="C46" s="66" t="str">
        <f>IFERROR(INDEX(CHECKLIST!$F$9:$F$168,MATCH($A46,CHECKLIST!$A$9:$A$168,0)),"ID NON TROVATO")</f>
        <v>Da verificare</v>
      </c>
      <c r="D46" s="66" t="str">
        <f>IFERROR(INDEX(CHECKLIST!$O$9:$O$168,MATCH($A46,CHECKLIST!$A$9:$A$168,0)),"ID NON TROVATO")</f>
        <v>Verifica</v>
      </c>
      <c r="E46" s="66" t="str">
        <f>IFERROR(INDEX(CHECKLIST!$K$9:$K$168,MATCH($A46,CHECKLIST!$A$9:$A$168,0)),"ID NON TROVATO")</f>
        <v>Eseguire la verifica senza dedurre condizioni personali. Esaminare: Programma; presenze; materiali; verifica della comprensione. Poi registrare esito, evidenza, data e verificatore.</v>
      </c>
      <c r="F46" s="64"/>
      <c r="G46" s="64"/>
      <c r="H46" s="66" t="str">
        <f>IF(OR(D46="Miglioramento",D46="Verifica"),IF(G46&lt;&gt;"",G46,IF(D46="Verifica",PARAMETRI!$E$9,INDEX(CATALOGO!$I$9:$I$168,MATCH($A46,CATALOGO!$A$9:$A$168,0)))),"")</f>
        <v>P3 - Media</v>
      </c>
      <c r="I46" s="64"/>
      <c r="J46" s="65"/>
      <c r="K46" s="80" t="str">
        <f>IF(AND(OR(D46="Miglioramento",D46="Verifica"),COUNTIF(PARAMETRI!$E$7:$E$10,H46)=1),IF(ISNUMBER(J46),J46+IFERROR(VLOOKUP(H46,PARAMETRI!$E$7:$F$10,2,FALSE),0),IF(ISNUMBER(AZIENDA!$E$14),AZIENDA!$E$14+IFERROR(VLOOKUP(H46,PARAMETRI!$E$7:$F$10,2,FALSE),0),"")),"")</f>
        <v/>
      </c>
      <c r="L46" s="65"/>
      <c r="M46" s="64"/>
      <c r="N46" s="65"/>
      <c r="O46" s="64"/>
      <c r="P46" s="64"/>
      <c r="Q46" s="65"/>
      <c r="R46" s="64"/>
      <c r="S46" s="64"/>
      <c r="T46" s="80" t="str">
        <f t="shared" si="1"/>
        <v/>
      </c>
      <c r="U46" s="81" t="str">
        <f ca="1">IF(AND(ISNUMBER(T46),V46&lt;&gt;"CHIUSA VALIDATA"),T46-AZIENDA!$E$20,"")</f>
        <v/>
      </c>
      <c r="V46" s="66" t="str">
        <f ca="1">IF(D46="Mantenimento","MANTENIMENTO",IF(D46="Non applicabile","NON APPLICABILE",IF(W46&lt;&gt;"","DATI DA CORREGGERE",IF(M46="Chiusa",IF(AND(INDEX(CHECKLIST!$N$9:$N$168,MATCH($A46,CHECKLIST!$A$9:$A$168,0))="Completa",LEN(TRIM(F46))&gt;0,LEN(TRIM(I46))&gt;0,ISNUMBER(J46),ISNUMBER(T46),ISNUMBER(N46),LEN(TRIM(O46))&gt;0,P46="Efficace",ISNUMBER(Q46),LEN(TRIM(R46))&gt;0),"CHIUSA VALIDATA","CHIUSURA DA VALIDARE"),IF(P46="Non efficace","DA RIESAMINARE",IF(AND(ISNUMBER(T46),T46&lt;AZIENDA!$E$20),"SCADUTA",IF(OR(LEN(TRIM(F46))=0,LEN(TRIM(I46))=0,NOT(ISNUMBER(J46)),M46=""),"DA PIANIFICARE",IF(NOT(ISNUMBER(T46)),"SENZA SCADENZA",IF(M46="Attuata","VERIFICA EFFICACIA",IF(AND(ISNUMBER(T46),T46&lt;=AZIENDA!$E$20+PARAMETRI!$B$16),"IN SCADENZA",IF(M46="Sospesa","SOSPESA",UPPER(M46))))))))))))</f>
        <v>DA PIANIFICARE</v>
      </c>
      <c r="W46" s="68" t="str">
        <f ca="1">IF(COUNTIF(CHECKLIST!$A$9:$A$168,A46)&lt;&gt;1,"ID DA CONTROLLARE",IF(OR(D46="Miglioramento",D46="Verifica"),IF(COUNTIF(CHECKLIST!$A$9:$A$168,A46)&lt;&gt;1,"ID DA CONTROLLARE",IF(COUNTIF(PARAMETRI!$E$7:$E$10,H46)&lt;&gt;1,"PRIORITÀ NON VALIDA",IF(AND(J46&lt;&gt;"",NOT(ISNUMBER(J46))),"APERTURA NON VALIDA",IF(AND(ISNUMBER(J46),OR(J46&lt;1,J46&gt;AZIENDA!$E$20)),"APERTURA FUTURA / ERRATA",IF(AND(L46&lt;&gt;"",NOT(ISNUMBER(L46))),"SCADENZA NON VALIDA",IF(AND(ISNUMBER(T46),T46&lt;1),"SCADENZA ERRATA",IF(AND(ISNUMBER(T46),ISNUMBER(J46),T46&lt;J46),"SCADENZA &lt; APERTURA",IF(AND(N46&lt;&gt;"",NOT(ISNUMBER(N46))),"ATTUAZIONE NON VALIDA",IF(AND(ISNUMBER(N46),OR(N46&lt;1,N46&gt;AZIENDA!$E$20)),"ATTUAZIONE FUTURA / ERRATA",IF(AND(ISNUMBER(N46),ISNUMBER(J46),N46&lt;J46),"ATTUAZIONE &lt; APERTURA",IF(AND(Q46&lt;&gt;"",NOT(ISNUMBER(Q46))),"VERIFICA NON VALIDA",IF(AND(ISNUMBER(Q46),OR(Q46&lt;1,Q46&gt;AZIENDA!$E$20)),"VERIFICA FUTURA / ERRATA",IF(AND(ISNUMBER(Q46),ISNUMBER(N46),Q46&lt;N46),"VERIFICA &lt; ATTUAZIONE",IF(AND(M46&lt;&gt;"",COUNTIF(PARAMETRI!$I$7:$I$12,M46)&lt;&gt;1),"STATO NON VALIDO",IF(AND(P46&lt;&gt;"",COUNTIF(PARAMETRI!$I$16:$I$18,P46)&lt;&gt;1),"EFFICACIA NON VALIDA",""))))))))))))))),""))</f>
        <v/>
      </c>
    </row>
    <row r="47" spans="1:23" ht="103.95" customHeight="1">
      <c r="A47" s="61" t="s">
        <v>190</v>
      </c>
      <c r="B47" s="66" t="str">
        <f>IFERROR(INDEX(CATALOGO!$B$9:$B$168,MATCH($A47,CATALOGO!$A$9:$A$168,0)),"ID NON TROVATO")</f>
        <v>05 | Politiche e procedure</v>
      </c>
      <c r="C47" s="66" t="str">
        <f>IFERROR(INDEX(CHECKLIST!$F$9:$F$168,MATCH($A47,CHECKLIST!$A$9:$A$168,0)),"ID NON TROVATO")</f>
        <v>Da verificare</v>
      </c>
      <c r="D47" s="66" t="str">
        <f>IFERROR(INDEX(CHECKLIST!$O$9:$O$168,MATCH($A47,CHECKLIST!$A$9:$A$168,0)),"ID NON TROVATO")</f>
        <v>Verifica</v>
      </c>
      <c r="E47" s="66" t="str">
        <f>IFERROR(INDEX(CHECKLIST!$K$9:$K$168,MATCH($A47,CHECKLIST!$A$9:$A$168,0)),"ID NON TROVATO")</f>
        <v>Eseguire la verifica senza dedurre condizioni personali. Esaminare: Modello di workplace adjustment passport o strumento equivalente; modalità di aggiornamento e accesso. Poi registrare esito, evidenza, data e verificatore.</v>
      </c>
      <c r="F47" s="64"/>
      <c r="G47" s="64"/>
      <c r="H47" s="66" t="str">
        <f>IF(OR(D47="Miglioramento",D47="Verifica"),IF(G47&lt;&gt;"",G47,IF(D47="Verifica",PARAMETRI!$E$9,INDEX(CATALOGO!$I$9:$I$168,MATCH($A47,CATALOGO!$A$9:$A$168,0)))),"")</f>
        <v>P3 - Media</v>
      </c>
      <c r="I47" s="64"/>
      <c r="J47" s="65"/>
      <c r="K47" s="80" t="str">
        <f>IF(AND(OR(D47="Miglioramento",D47="Verifica"),COUNTIF(PARAMETRI!$E$7:$E$10,H47)=1),IF(ISNUMBER(J47),J47+IFERROR(VLOOKUP(H47,PARAMETRI!$E$7:$F$10,2,FALSE),0),IF(ISNUMBER(AZIENDA!$E$14),AZIENDA!$E$14+IFERROR(VLOOKUP(H47,PARAMETRI!$E$7:$F$10,2,FALSE),0),"")),"")</f>
        <v/>
      </c>
      <c r="L47" s="65"/>
      <c r="M47" s="64"/>
      <c r="N47" s="65"/>
      <c r="O47" s="64"/>
      <c r="P47" s="64"/>
      <c r="Q47" s="65"/>
      <c r="R47" s="64"/>
      <c r="S47" s="64"/>
      <c r="T47" s="80" t="str">
        <f t="shared" si="1"/>
        <v/>
      </c>
      <c r="U47" s="81" t="str">
        <f ca="1">IF(AND(ISNUMBER(T47),V47&lt;&gt;"CHIUSA VALIDATA"),T47-AZIENDA!$E$20,"")</f>
        <v/>
      </c>
      <c r="V47" s="66" t="str">
        <f ca="1">IF(D47="Mantenimento","MANTENIMENTO",IF(D47="Non applicabile","NON APPLICABILE",IF(W47&lt;&gt;"","DATI DA CORREGGERE",IF(M47="Chiusa",IF(AND(INDEX(CHECKLIST!$N$9:$N$168,MATCH($A47,CHECKLIST!$A$9:$A$168,0))="Completa",LEN(TRIM(F47))&gt;0,LEN(TRIM(I47))&gt;0,ISNUMBER(J47),ISNUMBER(T47),ISNUMBER(N47),LEN(TRIM(O47))&gt;0,P47="Efficace",ISNUMBER(Q47),LEN(TRIM(R47))&gt;0),"CHIUSA VALIDATA","CHIUSURA DA VALIDARE"),IF(P47="Non efficace","DA RIESAMINARE",IF(AND(ISNUMBER(T47),T47&lt;AZIENDA!$E$20),"SCADUTA",IF(OR(LEN(TRIM(F47))=0,LEN(TRIM(I47))=0,NOT(ISNUMBER(J47)),M47=""),"DA PIANIFICARE",IF(NOT(ISNUMBER(T47)),"SENZA SCADENZA",IF(M47="Attuata","VERIFICA EFFICACIA",IF(AND(ISNUMBER(T47),T47&lt;=AZIENDA!$E$20+PARAMETRI!$B$16),"IN SCADENZA",IF(M47="Sospesa","SOSPESA",UPPER(M47))))))))))))</f>
        <v>DA PIANIFICARE</v>
      </c>
      <c r="W47" s="68" t="str">
        <f ca="1">IF(COUNTIF(CHECKLIST!$A$9:$A$168,A47)&lt;&gt;1,"ID DA CONTROLLARE",IF(OR(D47="Miglioramento",D47="Verifica"),IF(COUNTIF(CHECKLIST!$A$9:$A$168,A47)&lt;&gt;1,"ID DA CONTROLLARE",IF(COUNTIF(PARAMETRI!$E$7:$E$10,H47)&lt;&gt;1,"PRIORITÀ NON VALIDA",IF(AND(J47&lt;&gt;"",NOT(ISNUMBER(J47))),"APERTURA NON VALIDA",IF(AND(ISNUMBER(J47),OR(J47&lt;1,J47&gt;AZIENDA!$E$20)),"APERTURA FUTURA / ERRATA",IF(AND(L47&lt;&gt;"",NOT(ISNUMBER(L47))),"SCADENZA NON VALIDA",IF(AND(ISNUMBER(T47),T47&lt;1),"SCADENZA ERRATA",IF(AND(ISNUMBER(T47),ISNUMBER(J47),T47&lt;J47),"SCADENZA &lt; APERTURA",IF(AND(N47&lt;&gt;"",NOT(ISNUMBER(N47))),"ATTUAZIONE NON VALIDA",IF(AND(ISNUMBER(N47),OR(N47&lt;1,N47&gt;AZIENDA!$E$20)),"ATTUAZIONE FUTURA / ERRATA",IF(AND(ISNUMBER(N47),ISNUMBER(J47),N47&lt;J47),"ATTUAZIONE &lt; APERTURA",IF(AND(Q47&lt;&gt;"",NOT(ISNUMBER(Q47))),"VERIFICA NON VALIDA",IF(AND(ISNUMBER(Q47),OR(Q47&lt;1,Q47&gt;AZIENDA!$E$20)),"VERIFICA FUTURA / ERRATA",IF(AND(ISNUMBER(Q47),ISNUMBER(N47),Q47&lt;N47),"VERIFICA &lt; ATTUAZIONE",IF(AND(M47&lt;&gt;"",COUNTIF(PARAMETRI!$I$7:$I$12,M47)&lt;&gt;1),"STATO NON VALIDO",IF(AND(P47&lt;&gt;"",COUNTIF(PARAMETRI!$I$16:$I$18,P47)&lt;&gt;1),"EFFICACIA NON VALIDA",""))))))))))))))),""))</f>
        <v/>
      </c>
    </row>
    <row r="48" spans="1:23" ht="103.95" customHeight="1">
      <c r="A48" s="69" t="s">
        <v>191</v>
      </c>
      <c r="B48" s="66" t="str">
        <f>IFERROR(INDEX(CATALOGO!$B$9:$B$168,MATCH($A48,CATALOGO!$A$9:$A$168,0)),"ID NON TROVATO")</f>
        <v>05 | Politiche e procedure</v>
      </c>
      <c r="C48" s="66" t="str">
        <f>IFERROR(INDEX(CHECKLIST!$F$9:$F$168,MATCH($A48,CHECKLIST!$A$9:$A$168,0)),"ID NON TROVATO")</f>
        <v>Da verificare</v>
      </c>
      <c r="D48" s="66" t="str">
        <f>IFERROR(INDEX(CHECKLIST!$O$9:$O$168,MATCH($A48,CHECKLIST!$A$9:$A$168,0)),"ID NON TROVATO")</f>
        <v>Verifica</v>
      </c>
      <c r="E48" s="66" t="str">
        <f>IFERROR(INDEX(CHECKLIST!$K$9:$K$168,MATCH($A48,CHECKLIST!$A$9:$A$168,0)),"ID NON TROVATO")</f>
        <v>Eseguire la verifica senza dedurre condizioni personali. Esaminare: Regole dei colloqui; periodicità concordate; esiti organizzativi dei riesami. Poi registrare esito, evidenza, data e verificatore.</v>
      </c>
      <c r="F48" s="64"/>
      <c r="G48" s="64"/>
      <c r="H48" s="66" t="str">
        <f>IF(OR(D48="Miglioramento",D48="Verifica"),IF(G48&lt;&gt;"",G48,IF(D48="Verifica",PARAMETRI!$E$9,INDEX(CATALOGO!$I$9:$I$168,MATCH($A48,CATALOGO!$A$9:$A$168,0)))),"")</f>
        <v>P3 - Media</v>
      </c>
      <c r="I48" s="64"/>
      <c r="J48" s="65"/>
      <c r="K48" s="80" t="str">
        <f>IF(AND(OR(D48="Miglioramento",D48="Verifica"),COUNTIF(PARAMETRI!$E$7:$E$10,H48)=1),IF(ISNUMBER(J48),J48+IFERROR(VLOOKUP(H48,PARAMETRI!$E$7:$F$10,2,FALSE),0),IF(ISNUMBER(AZIENDA!$E$14),AZIENDA!$E$14+IFERROR(VLOOKUP(H48,PARAMETRI!$E$7:$F$10,2,FALSE),0),"")),"")</f>
        <v/>
      </c>
      <c r="L48" s="65"/>
      <c r="M48" s="64"/>
      <c r="N48" s="65"/>
      <c r="O48" s="64"/>
      <c r="P48" s="64"/>
      <c r="Q48" s="65"/>
      <c r="R48" s="64"/>
      <c r="S48" s="64"/>
      <c r="T48" s="80" t="str">
        <f t="shared" si="1"/>
        <v/>
      </c>
      <c r="U48" s="81" t="str">
        <f ca="1">IF(AND(ISNUMBER(T48),V48&lt;&gt;"CHIUSA VALIDATA"),T48-AZIENDA!$E$20,"")</f>
        <v/>
      </c>
      <c r="V48" s="66" t="str">
        <f ca="1">IF(D48="Mantenimento","MANTENIMENTO",IF(D48="Non applicabile","NON APPLICABILE",IF(W48&lt;&gt;"","DATI DA CORREGGERE",IF(M48="Chiusa",IF(AND(INDEX(CHECKLIST!$N$9:$N$168,MATCH($A48,CHECKLIST!$A$9:$A$168,0))="Completa",LEN(TRIM(F48))&gt;0,LEN(TRIM(I48))&gt;0,ISNUMBER(J48),ISNUMBER(T48),ISNUMBER(N48),LEN(TRIM(O48))&gt;0,P48="Efficace",ISNUMBER(Q48),LEN(TRIM(R48))&gt;0),"CHIUSA VALIDATA","CHIUSURA DA VALIDARE"),IF(P48="Non efficace","DA RIESAMINARE",IF(AND(ISNUMBER(T48),T48&lt;AZIENDA!$E$20),"SCADUTA",IF(OR(LEN(TRIM(F48))=0,LEN(TRIM(I48))=0,NOT(ISNUMBER(J48)),M48=""),"DA PIANIFICARE",IF(NOT(ISNUMBER(T48)),"SENZA SCADENZA",IF(M48="Attuata","VERIFICA EFFICACIA",IF(AND(ISNUMBER(T48),T48&lt;=AZIENDA!$E$20+PARAMETRI!$B$16),"IN SCADENZA",IF(M48="Sospesa","SOSPESA",UPPER(M48))))))))))))</f>
        <v>DA PIANIFICARE</v>
      </c>
      <c r="W48" s="68" t="str">
        <f ca="1">IF(COUNTIF(CHECKLIST!$A$9:$A$168,A48)&lt;&gt;1,"ID DA CONTROLLARE",IF(OR(D48="Miglioramento",D48="Verifica"),IF(COUNTIF(CHECKLIST!$A$9:$A$168,A48)&lt;&gt;1,"ID DA CONTROLLARE",IF(COUNTIF(PARAMETRI!$E$7:$E$10,H48)&lt;&gt;1,"PRIORITÀ NON VALIDA",IF(AND(J48&lt;&gt;"",NOT(ISNUMBER(J48))),"APERTURA NON VALIDA",IF(AND(ISNUMBER(J48),OR(J48&lt;1,J48&gt;AZIENDA!$E$20)),"APERTURA FUTURA / ERRATA",IF(AND(L48&lt;&gt;"",NOT(ISNUMBER(L48))),"SCADENZA NON VALIDA",IF(AND(ISNUMBER(T48),T48&lt;1),"SCADENZA ERRATA",IF(AND(ISNUMBER(T48),ISNUMBER(J48),T48&lt;J48),"SCADENZA &lt; APERTURA",IF(AND(N48&lt;&gt;"",NOT(ISNUMBER(N48))),"ATTUAZIONE NON VALIDA",IF(AND(ISNUMBER(N48),OR(N48&lt;1,N48&gt;AZIENDA!$E$20)),"ATTUAZIONE FUTURA / ERRATA",IF(AND(ISNUMBER(N48),ISNUMBER(J48),N48&lt;J48),"ATTUAZIONE &lt; APERTURA",IF(AND(Q48&lt;&gt;"",NOT(ISNUMBER(Q48))),"VERIFICA NON VALIDA",IF(AND(ISNUMBER(Q48),OR(Q48&lt;1,Q48&gt;AZIENDA!$E$20)),"VERIFICA FUTURA / ERRATA",IF(AND(ISNUMBER(Q48),ISNUMBER(N48),Q48&lt;N48),"VERIFICA &lt; ATTUAZIONE",IF(AND(M48&lt;&gt;"",COUNTIF(PARAMETRI!$I$7:$I$12,M48)&lt;&gt;1),"STATO NON VALIDO",IF(AND(P48&lt;&gt;"",COUNTIF(PARAMETRI!$I$16:$I$18,P48)&lt;&gt;1),"EFFICACIA NON VALIDA",""))))))))))))))),""))</f>
        <v/>
      </c>
    </row>
    <row r="49" spans="1:23" ht="103.95" customHeight="1">
      <c r="A49" s="61" t="s">
        <v>192</v>
      </c>
      <c r="B49" s="66" t="str">
        <f>IFERROR(INDEX(CATALOGO!$B$9:$B$168,MATCH($A49,CATALOGO!$A$9:$A$168,0)),"ID NON TROVATO")</f>
        <v>05 | Politiche e procedure</v>
      </c>
      <c r="C49" s="66" t="str">
        <f>IFERROR(INDEX(CHECKLIST!$F$9:$F$168,MATCH($A49,CHECKLIST!$A$9:$A$168,0)),"ID NON TROVATO")</f>
        <v>Da verificare</v>
      </c>
      <c r="D49" s="66" t="str">
        <f>IFERROR(INDEX(CHECKLIST!$O$9:$O$168,MATCH($A49,CHECKLIST!$A$9:$A$168,0)),"ID NON TROVATO")</f>
        <v>Verifica</v>
      </c>
      <c r="E49" s="66" t="str">
        <f>IFERROR(INDEX(CHECKLIST!$K$9:$K$168,MATCH($A49,CHECKLIST!$A$9:$A$168,0)),"ID NON TROVATO")</f>
        <v>Eseguire la verifica senza dedurre condizioni personali. Esaminare: Perimetro della valutazione; modalità contrattuali; analisi delle attività e delle barriere. Poi registrare esito, evidenza, data e verificatore.</v>
      </c>
      <c r="F49" s="64"/>
      <c r="G49" s="64"/>
      <c r="H49" s="66" t="str">
        <f>IF(OR(D49="Miglioramento",D49="Verifica"),IF(G49&lt;&gt;"",G49,IF(D49="Verifica",PARAMETRI!$E$9,INDEX(CATALOGO!$I$9:$I$168,MATCH($A49,CATALOGO!$A$9:$A$168,0)))),"")</f>
        <v>P3 - Media</v>
      </c>
      <c r="I49" s="64"/>
      <c r="J49" s="65"/>
      <c r="K49" s="80" t="str">
        <f>IF(AND(OR(D49="Miglioramento",D49="Verifica"),COUNTIF(PARAMETRI!$E$7:$E$10,H49)=1),IF(ISNUMBER(J49),J49+IFERROR(VLOOKUP(H49,PARAMETRI!$E$7:$F$10,2,FALSE),0),IF(ISNUMBER(AZIENDA!$E$14),AZIENDA!$E$14+IFERROR(VLOOKUP(H49,PARAMETRI!$E$7:$F$10,2,FALSE),0),"")),"")</f>
        <v/>
      </c>
      <c r="L49" s="65"/>
      <c r="M49" s="64"/>
      <c r="N49" s="65"/>
      <c r="O49" s="64"/>
      <c r="P49" s="64"/>
      <c r="Q49" s="65"/>
      <c r="R49" s="64"/>
      <c r="S49" s="64"/>
      <c r="T49" s="80" t="str">
        <f t="shared" si="1"/>
        <v/>
      </c>
      <c r="U49" s="81" t="str">
        <f ca="1">IF(AND(ISNUMBER(T49),V49&lt;&gt;"CHIUSA VALIDATA"),T49-AZIENDA!$E$20,"")</f>
        <v/>
      </c>
      <c r="V49" s="66" t="str">
        <f ca="1">IF(D49="Mantenimento","MANTENIMENTO",IF(D49="Non applicabile","NON APPLICABILE",IF(W49&lt;&gt;"","DATI DA CORREGGERE",IF(M49="Chiusa",IF(AND(INDEX(CHECKLIST!$N$9:$N$168,MATCH($A49,CHECKLIST!$A$9:$A$168,0))="Completa",LEN(TRIM(F49))&gt;0,LEN(TRIM(I49))&gt;0,ISNUMBER(J49),ISNUMBER(T49),ISNUMBER(N49),LEN(TRIM(O49))&gt;0,P49="Efficace",ISNUMBER(Q49),LEN(TRIM(R49))&gt;0),"CHIUSA VALIDATA","CHIUSURA DA VALIDARE"),IF(P49="Non efficace","DA RIESAMINARE",IF(AND(ISNUMBER(T49),T49&lt;AZIENDA!$E$20),"SCADUTA",IF(OR(LEN(TRIM(F49))=0,LEN(TRIM(I49))=0,NOT(ISNUMBER(J49)),M49=""),"DA PIANIFICARE",IF(NOT(ISNUMBER(T49)),"SENZA SCADENZA",IF(M49="Attuata","VERIFICA EFFICACIA",IF(AND(ISNUMBER(T49),T49&lt;=AZIENDA!$E$20+PARAMETRI!$B$16),"IN SCADENZA",IF(M49="Sospesa","SOSPESA",UPPER(M49))))))))))))</f>
        <v>DA PIANIFICARE</v>
      </c>
      <c r="W49" s="68" t="str">
        <f ca="1">IF(COUNTIF(CHECKLIST!$A$9:$A$168,A49)&lt;&gt;1,"ID DA CONTROLLARE",IF(OR(D49="Miglioramento",D49="Verifica"),IF(COUNTIF(CHECKLIST!$A$9:$A$168,A49)&lt;&gt;1,"ID DA CONTROLLARE",IF(COUNTIF(PARAMETRI!$E$7:$E$10,H49)&lt;&gt;1,"PRIORITÀ NON VALIDA",IF(AND(J49&lt;&gt;"",NOT(ISNUMBER(J49))),"APERTURA NON VALIDA",IF(AND(ISNUMBER(J49),OR(J49&lt;1,J49&gt;AZIENDA!$E$20)),"APERTURA FUTURA / ERRATA",IF(AND(L49&lt;&gt;"",NOT(ISNUMBER(L49))),"SCADENZA NON VALIDA",IF(AND(ISNUMBER(T49),T49&lt;1),"SCADENZA ERRATA",IF(AND(ISNUMBER(T49),ISNUMBER(J49),T49&lt;J49),"SCADENZA &lt; APERTURA",IF(AND(N49&lt;&gt;"",NOT(ISNUMBER(N49))),"ATTUAZIONE NON VALIDA",IF(AND(ISNUMBER(N49),OR(N49&lt;1,N49&gt;AZIENDA!$E$20)),"ATTUAZIONE FUTURA / ERRATA",IF(AND(ISNUMBER(N49),ISNUMBER(J49),N49&lt;J49),"ATTUAZIONE &lt; APERTURA",IF(AND(Q49&lt;&gt;"",NOT(ISNUMBER(Q49))),"VERIFICA NON VALIDA",IF(AND(ISNUMBER(Q49),OR(Q49&lt;1,Q49&gt;AZIENDA!$E$20)),"VERIFICA FUTURA / ERRATA",IF(AND(ISNUMBER(Q49),ISNUMBER(N49),Q49&lt;N49),"VERIFICA &lt; ATTUAZIONE",IF(AND(M49&lt;&gt;"",COUNTIF(PARAMETRI!$I$7:$I$12,M49)&lt;&gt;1),"STATO NON VALIDO",IF(AND(P49&lt;&gt;"",COUNTIF(PARAMETRI!$I$16:$I$18,P49)&lt;&gt;1),"EFFICACIA NON VALIDA",""))))))))))))))),""))</f>
        <v/>
      </c>
    </row>
    <row r="50" spans="1:23" ht="103.95" customHeight="1">
      <c r="A50" s="69" t="s">
        <v>193</v>
      </c>
      <c r="B50" s="66" t="str">
        <f>IFERROR(INDEX(CATALOGO!$B$9:$B$168,MATCH($A50,CATALOGO!$A$9:$A$168,0)),"ID NON TROVATO")</f>
        <v>05 | Politiche e procedure</v>
      </c>
      <c r="C50" s="66" t="str">
        <f>IFERROR(INDEX(CHECKLIST!$F$9:$F$168,MATCH($A50,CHECKLIST!$A$9:$A$168,0)),"ID NON TROVATO")</f>
        <v>Da verificare</v>
      </c>
      <c r="D50" s="66" t="str">
        <f>IFERROR(INDEX(CHECKLIST!$O$9:$O$168,MATCH($A50,CHECKLIST!$A$9:$A$168,0)),"ID NON TROVATO")</f>
        <v>Verifica</v>
      </c>
      <c r="E50" s="66" t="str">
        <f>IFERROR(INDEX(CHECKLIST!$K$9:$K$168,MATCH($A50,CHECKLIST!$A$9:$A$168,0)),"ID NON TROVATO")</f>
        <v>Eseguire la verifica senza dedurre condizioni personali. Esaminare: Regole di accesso; casi anonimizzati; programmi formativi e procedure di carriera. Poi registrare esito, evidenza, data e verificatore.</v>
      </c>
      <c r="F50" s="64"/>
      <c r="G50" s="64"/>
      <c r="H50" s="66" t="str">
        <f>IF(OR(D50="Miglioramento",D50="Verifica"),IF(G50&lt;&gt;"",G50,IF(D50="Verifica",PARAMETRI!$E$9,INDEX(CATALOGO!$I$9:$I$168,MATCH($A50,CATALOGO!$A$9:$A$168,0)))),"")</f>
        <v>P3 - Media</v>
      </c>
      <c r="I50" s="64"/>
      <c r="J50" s="65"/>
      <c r="K50" s="80" t="str">
        <f>IF(AND(OR(D50="Miglioramento",D50="Verifica"),COUNTIF(PARAMETRI!$E$7:$E$10,H50)=1),IF(ISNUMBER(J50),J50+IFERROR(VLOOKUP(H50,PARAMETRI!$E$7:$F$10,2,FALSE),0),IF(ISNUMBER(AZIENDA!$E$14),AZIENDA!$E$14+IFERROR(VLOOKUP(H50,PARAMETRI!$E$7:$F$10,2,FALSE),0),"")),"")</f>
        <v/>
      </c>
      <c r="L50" s="65"/>
      <c r="M50" s="64"/>
      <c r="N50" s="65"/>
      <c r="O50" s="64"/>
      <c r="P50" s="64"/>
      <c r="Q50" s="65"/>
      <c r="R50" s="64"/>
      <c r="S50" s="64"/>
      <c r="T50" s="80" t="str">
        <f t="shared" si="1"/>
        <v/>
      </c>
      <c r="U50" s="81" t="str">
        <f ca="1">IF(AND(ISNUMBER(T50),V50&lt;&gt;"CHIUSA VALIDATA"),T50-AZIENDA!$E$20,"")</f>
        <v/>
      </c>
      <c r="V50" s="66" t="str">
        <f ca="1">IF(D50="Mantenimento","MANTENIMENTO",IF(D50="Non applicabile","NON APPLICABILE",IF(W50&lt;&gt;"","DATI DA CORREGGERE",IF(M50="Chiusa",IF(AND(INDEX(CHECKLIST!$N$9:$N$168,MATCH($A50,CHECKLIST!$A$9:$A$168,0))="Completa",LEN(TRIM(F50))&gt;0,LEN(TRIM(I50))&gt;0,ISNUMBER(J50),ISNUMBER(T50),ISNUMBER(N50),LEN(TRIM(O50))&gt;0,P50="Efficace",ISNUMBER(Q50),LEN(TRIM(R50))&gt;0),"CHIUSA VALIDATA","CHIUSURA DA VALIDARE"),IF(P50="Non efficace","DA RIESAMINARE",IF(AND(ISNUMBER(T50),T50&lt;AZIENDA!$E$20),"SCADUTA",IF(OR(LEN(TRIM(F50))=0,LEN(TRIM(I50))=0,NOT(ISNUMBER(J50)),M50=""),"DA PIANIFICARE",IF(NOT(ISNUMBER(T50)),"SENZA SCADENZA",IF(M50="Attuata","VERIFICA EFFICACIA",IF(AND(ISNUMBER(T50),T50&lt;=AZIENDA!$E$20+PARAMETRI!$B$16),"IN SCADENZA",IF(M50="Sospesa","SOSPESA",UPPER(M50))))))))))))</f>
        <v>DA PIANIFICARE</v>
      </c>
      <c r="W50" s="68" t="str">
        <f ca="1">IF(COUNTIF(CHECKLIST!$A$9:$A$168,A50)&lt;&gt;1,"ID DA CONTROLLARE",IF(OR(D50="Miglioramento",D50="Verifica"),IF(COUNTIF(CHECKLIST!$A$9:$A$168,A50)&lt;&gt;1,"ID DA CONTROLLARE",IF(COUNTIF(PARAMETRI!$E$7:$E$10,H50)&lt;&gt;1,"PRIORITÀ NON VALIDA",IF(AND(J50&lt;&gt;"",NOT(ISNUMBER(J50))),"APERTURA NON VALIDA",IF(AND(ISNUMBER(J50),OR(J50&lt;1,J50&gt;AZIENDA!$E$20)),"APERTURA FUTURA / ERRATA",IF(AND(L50&lt;&gt;"",NOT(ISNUMBER(L50))),"SCADENZA NON VALIDA",IF(AND(ISNUMBER(T50),T50&lt;1),"SCADENZA ERRATA",IF(AND(ISNUMBER(T50),ISNUMBER(J50),T50&lt;J50),"SCADENZA &lt; APERTURA",IF(AND(N50&lt;&gt;"",NOT(ISNUMBER(N50))),"ATTUAZIONE NON VALIDA",IF(AND(ISNUMBER(N50),OR(N50&lt;1,N50&gt;AZIENDA!$E$20)),"ATTUAZIONE FUTURA / ERRATA",IF(AND(ISNUMBER(N50),ISNUMBER(J50),N50&lt;J50),"ATTUAZIONE &lt; APERTURA",IF(AND(Q50&lt;&gt;"",NOT(ISNUMBER(Q50))),"VERIFICA NON VALIDA",IF(AND(ISNUMBER(Q50),OR(Q50&lt;1,Q50&gt;AZIENDA!$E$20)),"VERIFICA FUTURA / ERRATA",IF(AND(ISNUMBER(Q50),ISNUMBER(N50),Q50&lt;N50),"VERIFICA &lt; ATTUAZIONE",IF(AND(M50&lt;&gt;"",COUNTIF(PARAMETRI!$I$7:$I$12,M50)&lt;&gt;1),"STATO NON VALIDO",IF(AND(P50&lt;&gt;"",COUNTIF(PARAMETRI!$I$16:$I$18,P50)&lt;&gt;1),"EFFICACIA NON VALIDA",""))))))))))))))),""))</f>
        <v/>
      </c>
    </row>
    <row r="51" spans="1:23" ht="103.95" customHeight="1">
      <c r="A51" s="61" t="s">
        <v>194</v>
      </c>
      <c r="B51" s="66" t="str">
        <f>IFERROR(INDEX(CATALOGO!$B$9:$B$168,MATCH($A51,CATALOGO!$A$9:$A$168,0)),"ID NON TROVATO")</f>
        <v>05 | Politiche e procedure</v>
      </c>
      <c r="C51" s="66" t="str">
        <f>IFERROR(INDEX(CHECKLIST!$F$9:$F$168,MATCH($A51,CHECKLIST!$A$9:$A$168,0)),"ID NON TROVATO")</f>
        <v>Da verificare</v>
      </c>
      <c r="D51" s="66" t="str">
        <f>IFERROR(INDEX(CHECKLIST!$O$9:$O$168,MATCH($A51,CHECKLIST!$A$9:$A$168,0)),"ID NON TROVATO")</f>
        <v>Verifica</v>
      </c>
      <c r="E51" s="66" t="str">
        <f>IFERROR(INDEX(CHECKLIST!$K$9:$K$168,MATCH($A51,CHECKLIST!$A$9:$A$168,0)),"ID NON TROVATO")</f>
        <v>Eseguire la verifica senza dedurre condizioni personali. Esaminare: Referenti; calendario; canali di proposta; risposte alle osservazioni. Poi registrare esito, evidenza, data e verificatore.</v>
      </c>
      <c r="F51" s="64"/>
      <c r="G51" s="64"/>
      <c r="H51" s="66" t="str">
        <f>IF(OR(D51="Miglioramento",D51="Verifica"),IF(G51&lt;&gt;"",G51,IF(D51="Verifica",PARAMETRI!$E$9,INDEX(CATALOGO!$I$9:$I$168,MATCH($A51,CATALOGO!$A$9:$A$168,0)))),"")</f>
        <v>P3 - Media</v>
      </c>
      <c r="I51" s="64"/>
      <c r="J51" s="65"/>
      <c r="K51" s="80" t="str">
        <f>IF(AND(OR(D51="Miglioramento",D51="Verifica"),COUNTIF(PARAMETRI!$E$7:$E$10,H51)=1),IF(ISNUMBER(J51),J51+IFERROR(VLOOKUP(H51,PARAMETRI!$E$7:$F$10,2,FALSE),0),IF(ISNUMBER(AZIENDA!$E$14),AZIENDA!$E$14+IFERROR(VLOOKUP(H51,PARAMETRI!$E$7:$F$10,2,FALSE),0),"")),"")</f>
        <v/>
      </c>
      <c r="L51" s="65"/>
      <c r="M51" s="64"/>
      <c r="N51" s="65"/>
      <c r="O51" s="64"/>
      <c r="P51" s="64"/>
      <c r="Q51" s="65"/>
      <c r="R51" s="64"/>
      <c r="S51" s="64"/>
      <c r="T51" s="80" t="str">
        <f t="shared" si="1"/>
        <v/>
      </c>
      <c r="U51" s="81" t="str">
        <f ca="1">IF(AND(ISNUMBER(T51),V51&lt;&gt;"CHIUSA VALIDATA"),T51-AZIENDA!$E$20,"")</f>
        <v/>
      </c>
      <c r="V51" s="66" t="str">
        <f ca="1">IF(D51="Mantenimento","MANTENIMENTO",IF(D51="Non applicabile","NON APPLICABILE",IF(W51&lt;&gt;"","DATI DA CORREGGERE",IF(M51="Chiusa",IF(AND(INDEX(CHECKLIST!$N$9:$N$168,MATCH($A51,CHECKLIST!$A$9:$A$168,0))="Completa",LEN(TRIM(F51))&gt;0,LEN(TRIM(I51))&gt;0,ISNUMBER(J51),ISNUMBER(T51),ISNUMBER(N51),LEN(TRIM(O51))&gt;0,P51="Efficace",ISNUMBER(Q51),LEN(TRIM(R51))&gt;0),"CHIUSA VALIDATA","CHIUSURA DA VALIDARE"),IF(P51="Non efficace","DA RIESAMINARE",IF(AND(ISNUMBER(T51),T51&lt;AZIENDA!$E$20),"SCADUTA",IF(OR(LEN(TRIM(F51))=0,LEN(TRIM(I51))=0,NOT(ISNUMBER(J51)),M51=""),"DA PIANIFICARE",IF(NOT(ISNUMBER(T51)),"SENZA SCADENZA",IF(M51="Attuata","VERIFICA EFFICACIA",IF(AND(ISNUMBER(T51),T51&lt;=AZIENDA!$E$20+PARAMETRI!$B$16),"IN SCADENZA",IF(M51="Sospesa","SOSPESA",UPPER(M51))))))))))))</f>
        <v>DA PIANIFICARE</v>
      </c>
      <c r="W51" s="68" t="str">
        <f ca="1">IF(COUNTIF(CHECKLIST!$A$9:$A$168,A51)&lt;&gt;1,"ID DA CONTROLLARE",IF(OR(D51="Miglioramento",D51="Verifica"),IF(COUNTIF(CHECKLIST!$A$9:$A$168,A51)&lt;&gt;1,"ID DA CONTROLLARE",IF(COUNTIF(PARAMETRI!$E$7:$E$10,H51)&lt;&gt;1,"PRIORITÀ NON VALIDA",IF(AND(J51&lt;&gt;"",NOT(ISNUMBER(J51))),"APERTURA NON VALIDA",IF(AND(ISNUMBER(J51),OR(J51&lt;1,J51&gt;AZIENDA!$E$20)),"APERTURA FUTURA / ERRATA",IF(AND(L51&lt;&gt;"",NOT(ISNUMBER(L51))),"SCADENZA NON VALIDA",IF(AND(ISNUMBER(T51),T51&lt;1),"SCADENZA ERRATA",IF(AND(ISNUMBER(T51),ISNUMBER(J51),T51&lt;J51),"SCADENZA &lt; APERTURA",IF(AND(N51&lt;&gt;"",NOT(ISNUMBER(N51))),"ATTUAZIONE NON VALIDA",IF(AND(ISNUMBER(N51),OR(N51&lt;1,N51&gt;AZIENDA!$E$20)),"ATTUAZIONE FUTURA / ERRATA",IF(AND(ISNUMBER(N51),ISNUMBER(J51),N51&lt;J51),"ATTUAZIONE &lt; APERTURA",IF(AND(Q51&lt;&gt;"",NOT(ISNUMBER(Q51))),"VERIFICA NON VALIDA",IF(AND(ISNUMBER(Q51),OR(Q51&lt;1,Q51&gt;AZIENDA!$E$20)),"VERIFICA FUTURA / ERRATA",IF(AND(ISNUMBER(Q51),ISNUMBER(N51),Q51&lt;N51),"VERIFICA &lt; ATTUAZIONE",IF(AND(M51&lt;&gt;"",COUNTIF(PARAMETRI!$I$7:$I$12,M51)&lt;&gt;1),"STATO NON VALIDO",IF(AND(P51&lt;&gt;"",COUNTIF(PARAMETRI!$I$16:$I$18,P51)&lt;&gt;1),"EFFICACIA NON VALIDA",""))))))))))))))),""))</f>
        <v/>
      </c>
    </row>
    <row r="52" spans="1:23" ht="103.95" customHeight="1">
      <c r="A52" s="69" t="s">
        <v>195</v>
      </c>
      <c r="B52" s="66" t="str">
        <f>IFERROR(INDEX(CATALOGO!$B$9:$B$168,MATCH($A52,CATALOGO!$A$9:$A$168,0)),"ID NON TROVATO")</f>
        <v>05 | Politiche e procedure</v>
      </c>
      <c r="C52" s="66" t="str">
        <f>IFERROR(INDEX(CHECKLIST!$F$9:$F$168,MATCH($A52,CHECKLIST!$A$9:$A$168,0)),"ID NON TROVATO")</f>
        <v>Da verificare</v>
      </c>
      <c r="D52" s="66" t="str">
        <f>IFERROR(INDEX(CHECKLIST!$O$9:$O$168,MATCH($A52,CHECKLIST!$A$9:$A$168,0)),"ID NON TROVATO")</f>
        <v>Verifica</v>
      </c>
      <c r="E52" s="66" t="str">
        <f>IFERROR(INDEX(CHECKLIST!$K$9:$K$168,MATCH($A52,CHECKLIST!$A$9:$A$168,0)),"ID NON TROVATO")</f>
        <v>Eseguire la verifica senza dedurre condizioni personali. Esaminare: Riesame strategie; progetti; analisi delle decisioni su spazi, orari e mansioni. Poi registrare esito, evidenza, data e verificatore.</v>
      </c>
      <c r="F52" s="64"/>
      <c r="G52" s="64"/>
      <c r="H52" s="66" t="str">
        <f>IF(OR(D52="Miglioramento",D52="Verifica"),IF(G52&lt;&gt;"",G52,IF(D52="Verifica",PARAMETRI!$E$9,INDEX(CATALOGO!$I$9:$I$168,MATCH($A52,CATALOGO!$A$9:$A$168,0)))),"")</f>
        <v>P3 - Media</v>
      </c>
      <c r="I52" s="64"/>
      <c r="J52" s="65"/>
      <c r="K52" s="80" t="str">
        <f>IF(AND(OR(D52="Miglioramento",D52="Verifica"),COUNTIF(PARAMETRI!$E$7:$E$10,H52)=1),IF(ISNUMBER(J52),J52+IFERROR(VLOOKUP(H52,PARAMETRI!$E$7:$F$10,2,FALSE),0),IF(ISNUMBER(AZIENDA!$E$14),AZIENDA!$E$14+IFERROR(VLOOKUP(H52,PARAMETRI!$E$7:$F$10,2,FALSE),0),"")),"")</f>
        <v/>
      </c>
      <c r="L52" s="65"/>
      <c r="M52" s="64"/>
      <c r="N52" s="65"/>
      <c r="O52" s="64"/>
      <c r="P52" s="64"/>
      <c r="Q52" s="65"/>
      <c r="R52" s="64"/>
      <c r="S52" s="64"/>
      <c r="T52" s="80" t="str">
        <f t="shared" si="1"/>
        <v/>
      </c>
      <c r="U52" s="81" t="str">
        <f ca="1">IF(AND(ISNUMBER(T52),V52&lt;&gt;"CHIUSA VALIDATA"),T52-AZIENDA!$E$20,"")</f>
        <v/>
      </c>
      <c r="V52" s="66" t="str">
        <f ca="1">IF(D52="Mantenimento","MANTENIMENTO",IF(D52="Non applicabile","NON APPLICABILE",IF(W52&lt;&gt;"","DATI DA CORREGGERE",IF(M52="Chiusa",IF(AND(INDEX(CHECKLIST!$N$9:$N$168,MATCH($A52,CHECKLIST!$A$9:$A$168,0))="Completa",LEN(TRIM(F52))&gt;0,LEN(TRIM(I52))&gt;0,ISNUMBER(J52),ISNUMBER(T52),ISNUMBER(N52),LEN(TRIM(O52))&gt;0,P52="Efficace",ISNUMBER(Q52),LEN(TRIM(R52))&gt;0),"CHIUSA VALIDATA","CHIUSURA DA VALIDARE"),IF(P52="Non efficace","DA RIESAMINARE",IF(AND(ISNUMBER(T52),T52&lt;AZIENDA!$E$20),"SCADUTA",IF(OR(LEN(TRIM(F52))=0,LEN(TRIM(I52))=0,NOT(ISNUMBER(J52)),M52=""),"DA PIANIFICARE",IF(NOT(ISNUMBER(T52)),"SENZA SCADENZA",IF(M52="Attuata","VERIFICA EFFICACIA",IF(AND(ISNUMBER(T52),T52&lt;=AZIENDA!$E$20+PARAMETRI!$B$16),"IN SCADENZA",IF(M52="Sospesa","SOSPESA",UPPER(M52))))))))))))</f>
        <v>DA PIANIFICARE</v>
      </c>
      <c r="W52" s="68" t="str">
        <f ca="1">IF(COUNTIF(CHECKLIST!$A$9:$A$168,A52)&lt;&gt;1,"ID DA CONTROLLARE",IF(OR(D52="Miglioramento",D52="Verifica"),IF(COUNTIF(CHECKLIST!$A$9:$A$168,A52)&lt;&gt;1,"ID DA CONTROLLARE",IF(COUNTIF(PARAMETRI!$E$7:$E$10,H52)&lt;&gt;1,"PRIORITÀ NON VALIDA",IF(AND(J52&lt;&gt;"",NOT(ISNUMBER(J52))),"APERTURA NON VALIDA",IF(AND(ISNUMBER(J52),OR(J52&lt;1,J52&gt;AZIENDA!$E$20)),"APERTURA FUTURA / ERRATA",IF(AND(L52&lt;&gt;"",NOT(ISNUMBER(L52))),"SCADENZA NON VALIDA",IF(AND(ISNUMBER(T52),T52&lt;1),"SCADENZA ERRATA",IF(AND(ISNUMBER(T52),ISNUMBER(J52),T52&lt;J52),"SCADENZA &lt; APERTURA",IF(AND(N52&lt;&gt;"",NOT(ISNUMBER(N52))),"ATTUAZIONE NON VALIDA",IF(AND(ISNUMBER(N52),OR(N52&lt;1,N52&gt;AZIENDA!$E$20)),"ATTUAZIONE FUTURA / ERRATA",IF(AND(ISNUMBER(N52),ISNUMBER(J52),N52&lt;J52),"ATTUAZIONE &lt; APERTURA",IF(AND(Q52&lt;&gt;"",NOT(ISNUMBER(Q52))),"VERIFICA NON VALIDA",IF(AND(ISNUMBER(Q52),OR(Q52&lt;1,Q52&gt;AZIENDA!$E$20)),"VERIFICA FUTURA / ERRATA",IF(AND(ISNUMBER(Q52),ISNUMBER(N52),Q52&lt;N52),"VERIFICA &lt; ATTUAZIONE",IF(AND(M52&lt;&gt;"",COUNTIF(PARAMETRI!$I$7:$I$12,M52)&lt;&gt;1),"STATO NON VALIDO",IF(AND(P52&lt;&gt;"",COUNTIF(PARAMETRI!$I$16:$I$18,P52)&lt;&gt;1),"EFFICACIA NON VALIDA",""))))))))))))))),""))</f>
        <v/>
      </c>
    </row>
    <row r="53" spans="1:23" ht="103.95" customHeight="1">
      <c r="A53" s="61" t="s">
        <v>196</v>
      </c>
      <c r="B53" s="66" t="str">
        <f>IFERROR(INDEX(CATALOGO!$B$9:$B$168,MATCH($A53,CATALOGO!$A$9:$A$168,0)),"ID NON TROVATO")</f>
        <v>06 | Cultura e supporto</v>
      </c>
      <c r="C53" s="66" t="str">
        <f>IFERROR(INDEX(CHECKLIST!$F$9:$F$168,MATCH($A53,CHECKLIST!$A$9:$A$168,0)),"ID NON TROVATO")</f>
        <v>Da verificare</v>
      </c>
      <c r="D53" s="66" t="str">
        <f>IFERROR(INDEX(CHECKLIST!$O$9:$O$168,MATCH($A53,CHECKLIST!$A$9:$A$168,0)),"ID NON TROVATO")</f>
        <v>Verifica</v>
      </c>
      <c r="E53" s="66" t="str">
        <f>IFERROR(INDEX(CHECKLIST!$K$9:$K$168,MATCH($A53,CHECKLIST!$A$9:$A$168,0)),"ID NON TROVATO")</f>
        <v>Eseguire la verifica senza dedurre condizioni personali. Esaminare: Codice di comportamento; gestione delle segnalazioni; comunicazioni della direzione. Poi registrare esito, evidenza, data e verificatore.</v>
      </c>
      <c r="F53" s="64"/>
      <c r="G53" s="64"/>
      <c r="H53" s="66" t="str">
        <f>IF(OR(D53="Miglioramento",D53="Verifica"),IF(G53&lt;&gt;"",G53,IF(D53="Verifica",PARAMETRI!$E$9,INDEX(CATALOGO!$I$9:$I$168,MATCH($A53,CATALOGO!$A$9:$A$168,0)))),"")</f>
        <v>P3 - Media</v>
      </c>
      <c r="I53" s="64"/>
      <c r="J53" s="65"/>
      <c r="K53" s="80" t="str">
        <f>IF(AND(OR(D53="Miglioramento",D53="Verifica"),COUNTIF(PARAMETRI!$E$7:$E$10,H53)=1),IF(ISNUMBER(J53),J53+IFERROR(VLOOKUP(H53,PARAMETRI!$E$7:$F$10,2,FALSE),0),IF(ISNUMBER(AZIENDA!$E$14),AZIENDA!$E$14+IFERROR(VLOOKUP(H53,PARAMETRI!$E$7:$F$10,2,FALSE),0),"")),"")</f>
        <v/>
      </c>
      <c r="L53" s="65"/>
      <c r="M53" s="64"/>
      <c r="N53" s="65"/>
      <c r="O53" s="64"/>
      <c r="P53" s="64"/>
      <c r="Q53" s="65"/>
      <c r="R53" s="64"/>
      <c r="S53" s="64"/>
      <c r="T53" s="80" t="str">
        <f t="shared" si="1"/>
        <v/>
      </c>
      <c r="U53" s="81" t="str">
        <f ca="1">IF(AND(ISNUMBER(T53),V53&lt;&gt;"CHIUSA VALIDATA"),T53-AZIENDA!$E$20,"")</f>
        <v/>
      </c>
      <c r="V53" s="66" t="str">
        <f ca="1">IF(D53="Mantenimento","MANTENIMENTO",IF(D53="Non applicabile","NON APPLICABILE",IF(W53&lt;&gt;"","DATI DA CORREGGERE",IF(M53="Chiusa",IF(AND(INDEX(CHECKLIST!$N$9:$N$168,MATCH($A53,CHECKLIST!$A$9:$A$168,0))="Completa",LEN(TRIM(F53))&gt;0,LEN(TRIM(I53))&gt;0,ISNUMBER(J53),ISNUMBER(T53),ISNUMBER(N53),LEN(TRIM(O53))&gt;0,P53="Efficace",ISNUMBER(Q53),LEN(TRIM(R53))&gt;0),"CHIUSA VALIDATA","CHIUSURA DA VALIDARE"),IF(P53="Non efficace","DA RIESAMINARE",IF(AND(ISNUMBER(T53),T53&lt;AZIENDA!$E$20),"SCADUTA",IF(OR(LEN(TRIM(F53))=0,LEN(TRIM(I53))=0,NOT(ISNUMBER(J53)),M53=""),"DA PIANIFICARE",IF(NOT(ISNUMBER(T53)),"SENZA SCADENZA",IF(M53="Attuata","VERIFICA EFFICACIA",IF(AND(ISNUMBER(T53),T53&lt;=AZIENDA!$E$20+PARAMETRI!$B$16),"IN SCADENZA",IF(M53="Sospesa","SOSPESA",UPPER(M53))))))))))))</f>
        <v>DA PIANIFICARE</v>
      </c>
      <c r="W53" s="68" t="str">
        <f ca="1">IF(COUNTIF(CHECKLIST!$A$9:$A$168,A53)&lt;&gt;1,"ID DA CONTROLLARE",IF(OR(D53="Miglioramento",D53="Verifica"),IF(COUNTIF(CHECKLIST!$A$9:$A$168,A53)&lt;&gt;1,"ID DA CONTROLLARE",IF(COUNTIF(PARAMETRI!$E$7:$E$10,H53)&lt;&gt;1,"PRIORITÀ NON VALIDA",IF(AND(J53&lt;&gt;"",NOT(ISNUMBER(J53))),"APERTURA NON VALIDA",IF(AND(ISNUMBER(J53),OR(J53&lt;1,J53&gt;AZIENDA!$E$20)),"APERTURA FUTURA / ERRATA",IF(AND(L53&lt;&gt;"",NOT(ISNUMBER(L53))),"SCADENZA NON VALIDA",IF(AND(ISNUMBER(T53),T53&lt;1),"SCADENZA ERRATA",IF(AND(ISNUMBER(T53),ISNUMBER(J53),T53&lt;J53),"SCADENZA &lt; APERTURA",IF(AND(N53&lt;&gt;"",NOT(ISNUMBER(N53))),"ATTUAZIONE NON VALIDA",IF(AND(ISNUMBER(N53),OR(N53&lt;1,N53&gt;AZIENDA!$E$20)),"ATTUAZIONE FUTURA / ERRATA",IF(AND(ISNUMBER(N53),ISNUMBER(J53),N53&lt;J53),"ATTUAZIONE &lt; APERTURA",IF(AND(Q53&lt;&gt;"",NOT(ISNUMBER(Q53))),"VERIFICA NON VALIDA",IF(AND(ISNUMBER(Q53),OR(Q53&lt;1,Q53&gt;AZIENDA!$E$20)),"VERIFICA FUTURA / ERRATA",IF(AND(ISNUMBER(Q53),ISNUMBER(N53),Q53&lt;N53),"VERIFICA &lt; ATTUAZIONE",IF(AND(M53&lt;&gt;"",COUNTIF(PARAMETRI!$I$7:$I$12,M53)&lt;&gt;1),"STATO NON VALIDO",IF(AND(P53&lt;&gt;"",COUNTIF(PARAMETRI!$I$16:$I$18,P53)&lt;&gt;1),"EFFICACIA NON VALIDA",""))))))))))))))),""))</f>
        <v/>
      </c>
    </row>
    <row r="54" spans="1:23" ht="103.95" customHeight="1">
      <c r="A54" s="69" t="s">
        <v>197</v>
      </c>
      <c r="B54" s="66" t="str">
        <f>IFERROR(INDEX(CATALOGO!$B$9:$B$168,MATCH($A54,CATALOGO!$A$9:$A$168,0)),"ID NON TROVATO")</f>
        <v>06 | Cultura e supporto</v>
      </c>
      <c r="C54" s="66" t="str">
        <f>IFERROR(INDEX(CHECKLIST!$F$9:$F$168,MATCH($A54,CHECKLIST!$A$9:$A$168,0)),"ID NON TROVATO")</f>
        <v>Da verificare</v>
      </c>
      <c r="D54" s="66" t="str">
        <f>IFERROR(INDEX(CHECKLIST!$O$9:$O$168,MATCH($A54,CHECKLIST!$A$9:$A$168,0)),"ID NON TROVATO")</f>
        <v>Verifica</v>
      </c>
      <c r="E54" s="66" t="str">
        <f>IFERROR(INDEX(CHECKLIST!$K$9:$K$168,MATCH($A54,CHECKLIST!$A$9:$A$168,0)),"ID NON TROVATO")</f>
        <v>Eseguire la verifica senza dedurre condizioni personali. Esaminare: Raccolta di risorse; verifica delle fonti; canali di accesso. Poi registrare esito, evidenza, data e verificatore.</v>
      </c>
      <c r="F54" s="64"/>
      <c r="G54" s="64"/>
      <c r="H54" s="66" t="str">
        <f>IF(OR(D54="Miglioramento",D54="Verifica"),IF(G54&lt;&gt;"",G54,IF(D54="Verifica",PARAMETRI!$E$9,INDEX(CATALOGO!$I$9:$I$168,MATCH($A54,CATALOGO!$A$9:$A$168,0)))),"")</f>
        <v>P3 - Media</v>
      </c>
      <c r="I54" s="64"/>
      <c r="J54" s="65"/>
      <c r="K54" s="80" t="str">
        <f>IF(AND(OR(D54="Miglioramento",D54="Verifica"),COUNTIF(PARAMETRI!$E$7:$E$10,H54)=1),IF(ISNUMBER(J54),J54+IFERROR(VLOOKUP(H54,PARAMETRI!$E$7:$F$10,2,FALSE),0),IF(ISNUMBER(AZIENDA!$E$14),AZIENDA!$E$14+IFERROR(VLOOKUP(H54,PARAMETRI!$E$7:$F$10,2,FALSE),0),"")),"")</f>
        <v/>
      </c>
      <c r="L54" s="65"/>
      <c r="M54" s="64"/>
      <c r="N54" s="65"/>
      <c r="O54" s="64"/>
      <c r="P54" s="64"/>
      <c r="Q54" s="65"/>
      <c r="R54" s="64"/>
      <c r="S54" s="64"/>
      <c r="T54" s="80" t="str">
        <f t="shared" si="1"/>
        <v/>
      </c>
      <c r="U54" s="81" t="str">
        <f ca="1">IF(AND(ISNUMBER(T54),V54&lt;&gt;"CHIUSA VALIDATA"),T54-AZIENDA!$E$20,"")</f>
        <v/>
      </c>
      <c r="V54" s="66" t="str">
        <f ca="1">IF(D54="Mantenimento","MANTENIMENTO",IF(D54="Non applicabile","NON APPLICABILE",IF(W54&lt;&gt;"","DATI DA CORREGGERE",IF(M54="Chiusa",IF(AND(INDEX(CHECKLIST!$N$9:$N$168,MATCH($A54,CHECKLIST!$A$9:$A$168,0))="Completa",LEN(TRIM(F54))&gt;0,LEN(TRIM(I54))&gt;0,ISNUMBER(J54),ISNUMBER(T54),ISNUMBER(N54),LEN(TRIM(O54))&gt;0,P54="Efficace",ISNUMBER(Q54),LEN(TRIM(R54))&gt;0),"CHIUSA VALIDATA","CHIUSURA DA VALIDARE"),IF(P54="Non efficace","DA RIESAMINARE",IF(AND(ISNUMBER(T54),T54&lt;AZIENDA!$E$20),"SCADUTA",IF(OR(LEN(TRIM(F54))=0,LEN(TRIM(I54))=0,NOT(ISNUMBER(J54)),M54=""),"DA PIANIFICARE",IF(NOT(ISNUMBER(T54)),"SENZA SCADENZA",IF(M54="Attuata","VERIFICA EFFICACIA",IF(AND(ISNUMBER(T54),T54&lt;=AZIENDA!$E$20+PARAMETRI!$B$16),"IN SCADENZA",IF(M54="Sospesa","SOSPESA",UPPER(M54))))))))))))</f>
        <v>DA PIANIFICARE</v>
      </c>
      <c r="W54" s="68" t="str">
        <f ca="1">IF(COUNTIF(CHECKLIST!$A$9:$A$168,A54)&lt;&gt;1,"ID DA CONTROLLARE",IF(OR(D54="Miglioramento",D54="Verifica"),IF(COUNTIF(CHECKLIST!$A$9:$A$168,A54)&lt;&gt;1,"ID DA CONTROLLARE",IF(COUNTIF(PARAMETRI!$E$7:$E$10,H54)&lt;&gt;1,"PRIORITÀ NON VALIDA",IF(AND(J54&lt;&gt;"",NOT(ISNUMBER(J54))),"APERTURA NON VALIDA",IF(AND(ISNUMBER(J54),OR(J54&lt;1,J54&gt;AZIENDA!$E$20)),"APERTURA FUTURA / ERRATA",IF(AND(L54&lt;&gt;"",NOT(ISNUMBER(L54))),"SCADENZA NON VALIDA",IF(AND(ISNUMBER(T54),T54&lt;1),"SCADENZA ERRATA",IF(AND(ISNUMBER(T54),ISNUMBER(J54),T54&lt;J54),"SCADENZA &lt; APERTURA",IF(AND(N54&lt;&gt;"",NOT(ISNUMBER(N54))),"ATTUAZIONE NON VALIDA",IF(AND(ISNUMBER(N54),OR(N54&lt;1,N54&gt;AZIENDA!$E$20)),"ATTUAZIONE FUTURA / ERRATA",IF(AND(ISNUMBER(N54),ISNUMBER(J54),N54&lt;J54),"ATTUAZIONE &lt; APERTURA",IF(AND(Q54&lt;&gt;"",NOT(ISNUMBER(Q54))),"VERIFICA NON VALIDA",IF(AND(ISNUMBER(Q54),OR(Q54&lt;1,Q54&gt;AZIENDA!$E$20)),"VERIFICA FUTURA / ERRATA",IF(AND(ISNUMBER(Q54),ISNUMBER(N54),Q54&lt;N54),"VERIFICA &lt; ATTUAZIONE",IF(AND(M54&lt;&gt;"",COUNTIF(PARAMETRI!$I$7:$I$12,M54)&lt;&gt;1),"STATO NON VALIDO",IF(AND(P54&lt;&gt;"",COUNTIF(PARAMETRI!$I$16:$I$18,P54)&lt;&gt;1),"EFFICACIA NON VALIDA",""))))))))))))))),""))</f>
        <v/>
      </c>
    </row>
    <row r="55" spans="1:23" ht="103.95" customHeight="1">
      <c r="A55" s="61" t="s">
        <v>198</v>
      </c>
      <c r="B55" s="66" t="str">
        <f>IFERROR(INDEX(CATALOGO!$B$9:$B$168,MATCH($A55,CATALOGO!$A$9:$A$168,0)),"ID NON TROVATO")</f>
        <v>06 | Cultura e supporto</v>
      </c>
      <c r="C55" s="66" t="str">
        <f>IFERROR(INDEX(CHECKLIST!$F$9:$F$168,MATCH($A55,CHECKLIST!$A$9:$A$168,0)),"ID NON TROVATO")</f>
        <v>Da verificare</v>
      </c>
      <c r="D55" s="66" t="str">
        <f>IFERROR(INDEX(CHECKLIST!$O$9:$O$168,MATCH($A55,CHECKLIST!$A$9:$A$168,0)),"ID NON TROVATO")</f>
        <v>Verifica</v>
      </c>
      <c r="E55" s="66" t="str">
        <f>IFERROR(INDEX(CHECKLIST!$K$9:$K$168,MATCH($A55,CHECKLIST!$A$9:$A$168,0)),"ID NON TROVATO")</f>
        <v>Eseguire la verifica senza dedurre condizioni personali. Esaminare: Incarichi; formazione; disponibilità; limiti e canali di escalation. Poi registrare esito, evidenza, data e verificatore.</v>
      </c>
      <c r="F55" s="64"/>
      <c r="G55" s="64"/>
      <c r="H55" s="66" t="str">
        <f>IF(OR(D55="Miglioramento",D55="Verifica"),IF(G55&lt;&gt;"",G55,IF(D55="Verifica",PARAMETRI!$E$9,INDEX(CATALOGO!$I$9:$I$168,MATCH($A55,CATALOGO!$A$9:$A$168,0)))),"")</f>
        <v>P3 - Media</v>
      </c>
      <c r="I55" s="64"/>
      <c r="J55" s="65"/>
      <c r="K55" s="80" t="str">
        <f>IF(AND(OR(D55="Miglioramento",D55="Verifica"),COUNTIF(PARAMETRI!$E$7:$E$10,H55)=1),IF(ISNUMBER(J55),J55+IFERROR(VLOOKUP(H55,PARAMETRI!$E$7:$F$10,2,FALSE),0),IF(ISNUMBER(AZIENDA!$E$14),AZIENDA!$E$14+IFERROR(VLOOKUP(H55,PARAMETRI!$E$7:$F$10,2,FALSE),0),"")),"")</f>
        <v/>
      </c>
      <c r="L55" s="65"/>
      <c r="M55" s="64"/>
      <c r="N55" s="65"/>
      <c r="O55" s="64"/>
      <c r="P55" s="64"/>
      <c r="Q55" s="65"/>
      <c r="R55" s="64"/>
      <c r="S55" s="64"/>
      <c r="T55" s="80" t="str">
        <f t="shared" si="1"/>
        <v/>
      </c>
      <c r="U55" s="81" t="str">
        <f ca="1">IF(AND(ISNUMBER(T55),V55&lt;&gt;"CHIUSA VALIDATA"),T55-AZIENDA!$E$20,"")</f>
        <v/>
      </c>
      <c r="V55" s="66" t="str">
        <f ca="1">IF(D55="Mantenimento","MANTENIMENTO",IF(D55="Non applicabile","NON APPLICABILE",IF(W55&lt;&gt;"","DATI DA CORREGGERE",IF(M55="Chiusa",IF(AND(INDEX(CHECKLIST!$N$9:$N$168,MATCH($A55,CHECKLIST!$A$9:$A$168,0))="Completa",LEN(TRIM(F55))&gt;0,LEN(TRIM(I55))&gt;0,ISNUMBER(J55),ISNUMBER(T55),ISNUMBER(N55),LEN(TRIM(O55))&gt;0,P55="Efficace",ISNUMBER(Q55),LEN(TRIM(R55))&gt;0),"CHIUSA VALIDATA","CHIUSURA DA VALIDARE"),IF(P55="Non efficace","DA RIESAMINARE",IF(AND(ISNUMBER(T55),T55&lt;AZIENDA!$E$20),"SCADUTA",IF(OR(LEN(TRIM(F55))=0,LEN(TRIM(I55))=0,NOT(ISNUMBER(J55)),M55=""),"DA PIANIFICARE",IF(NOT(ISNUMBER(T55)),"SENZA SCADENZA",IF(M55="Attuata","VERIFICA EFFICACIA",IF(AND(ISNUMBER(T55),T55&lt;=AZIENDA!$E$20+PARAMETRI!$B$16),"IN SCADENZA",IF(M55="Sospesa","SOSPESA",UPPER(M55))))))))))))</f>
        <v>DA PIANIFICARE</v>
      </c>
      <c r="W55" s="68" t="str">
        <f ca="1">IF(COUNTIF(CHECKLIST!$A$9:$A$168,A55)&lt;&gt;1,"ID DA CONTROLLARE",IF(OR(D55="Miglioramento",D55="Verifica"),IF(COUNTIF(CHECKLIST!$A$9:$A$168,A55)&lt;&gt;1,"ID DA CONTROLLARE",IF(COUNTIF(PARAMETRI!$E$7:$E$10,H55)&lt;&gt;1,"PRIORITÀ NON VALIDA",IF(AND(J55&lt;&gt;"",NOT(ISNUMBER(J55))),"APERTURA NON VALIDA",IF(AND(ISNUMBER(J55),OR(J55&lt;1,J55&gt;AZIENDA!$E$20)),"APERTURA FUTURA / ERRATA",IF(AND(L55&lt;&gt;"",NOT(ISNUMBER(L55))),"SCADENZA NON VALIDA",IF(AND(ISNUMBER(T55),T55&lt;1),"SCADENZA ERRATA",IF(AND(ISNUMBER(T55),ISNUMBER(J55),T55&lt;J55),"SCADENZA &lt; APERTURA",IF(AND(N55&lt;&gt;"",NOT(ISNUMBER(N55))),"ATTUAZIONE NON VALIDA",IF(AND(ISNUMBER(N55),OR(N55&lt;1,N55&gt;AZIENDA!$E$20)),"ATTUAZIONE FUTURA / ERRATA",IF(AND(ISNUMBER(N55),ISNUMBER(J55),N55&lt;J55),"ATTUAZIONE &lt; APERTURA",IF(AND(Q55&lt;&gt;"",NOT(ISNUMBER(Q55))),"VERIFICA NON VALIDA",IF(AND(ISNUMBER(Q55),OR(Q55&lt;1,Q55&gt;AZIENDA!$E$20)),"VERIFICA FUTURA / ERRATA",IF(AND(ISNUMBER(Q55),ISNUMBER(N55),Q55&lt;N55),"VERIFICA &lt; ATTUAZIONE",IF(AND(M55&lt;&gt;"",COUNTIF(PARAMETRI!$I$7:$I$12,M55)&lt;&gt;1),"STATO NON VALIDO",IF(AND(P55&lt;&gt;"",COUNTIF(PARAMETRI!$I$16:$I$18,P55)&lt;&gt;1),"EFFICACIA NON VALIDA",""))))))))))))))),""))</f>
        <v/>
      </c>
    </row>
    <row r="56" spans="1:23" ht="103.95" customHeight="1">
      <c r="A56" s="69" t="s">
        <v>199</v>
      </c>
      <c r="B56" s="66" t="str">
        <f>IFERROR(INDEX(CATALOGO!$B$9:$B$168,MATCH($A56,CATALOGO!$A$9:$A$168,0)),"ID NON TROVATO")</f>
        <v>06 | Cultura e supporto</v>
      </c>
      <c r="C56" s="66" t="str">
        <f>IFERROR(INDEX(CHECKLIST!$F$9:$F$168,MATCH($A56,CHECKLIST!$A$9:$A$168,0)),"ID NON TROVATO")</f>
        <v>Da verificare</v>
      </c>
      <c r="D56" s="66" t="str">
        <f>IFERROR(INDEX(CHECKLIST!$O$9:$O$168,MATCH($A56,CHECKLIST!$A$9:$A$168,0)),"ID NON TROVATO")</f>
        <v>Verifica</v>
      </c>
      <c r="E56" s="66" t="str">
        <f>IFERROR(INDEX(CHECKLIST!$K$9:$K$168,MATCH($A56,CHECKLIST!$A$9:$A$168,0)),"ID NON TROVATO")</f>
        <v>Eseguire la verifica senza dedurre condizioni personali. Esaminare: Piano; budget o tempo assegnato; calendario delle iniziative. Poi registrare esito, evidenza, data e verificatore.</v>
      </c>
      <c r="F56" s="64"/>
      <c r="G56" s="64"/>
      <c r="H56" s="66" t="str">
        <f>IF(OR(D56="Miglioramento",D56="Verifica"),IF(G56&lt;&gt;"",G56,IF(D56="Verifica",PARAMETRI!$E$9,INDEX(CATALOGO!$I$9:$I$168,MATCH($A56,CATALOGO!$A$9:$A$168,0)))),"")</f>
        <v>P3 - Media</v>
      </c>
      <c r="I56" s="64"/>
      <c r="J56" s="65"/>
      <c r="K56" s="80" t="str">
        <f>IF(AND(OR(D56="Miglioramento",D56="Verifica"),COUNTIF(PARAMETRI!$E$7:$E$10,H56)=1),IF(ISNUMBER(J56),J56+IFERROR(VLOOKUP(H56,PARAMETRI!$E$7:$F$10,2,FALSE),0),IF(ISNUMBER(AZIENDA!$E$14),AZIENDA!$E$14+IFERROR(VLOOKUP(H56,PARAMETRI!$E$7:$F$10,2,FALSE),0),"")),"")</f>
        <v/>
      </c>
      <c r="L56" s="65"/>
      <c r="M56" s="64"/>
      <c r="N56" s="65"/>
      <c r="O56" s="64"/>
      <c r="P56" s="64"/>
      <c r="Q56" s="65"/>
      <c r="R56" s="64"/>
      <c r="S56" s="64"/>
      <c r="T56" s="80" t="str">
        <f t="shared" si="1"/>
        <v/>
      </c>
      <c r="U56" s="81" t="str">
        <f ca="1">IF(AND(ISNUMBER(T56),V56&lt;&gt;"CHIUSA VALIDATA"),T56-AZIENDA!$E$20,"")</f>
        <v/>
      </c>
      <c r="V56" s="66" t="str">
        <f ca="1">IF(D56="Mantenimento","MANTENIMENTO",IF(D56="Non applicabile","NON APPLICABILE",IF(W56&lt;&gt;"","DATI DA CORREGGERE",IF(M56="Chiusa",IF(AND(INDEX(CHECKLIST!$N$9:$N$168,MATCH($A56,CHECKLIST!$A$9:$A$168,0))="Completa",LEN(TRIM(F56))&gt;0,LEN(TRIM(I56))&gt;0,ISNUMBER(J56),ISNUMBER(T56),ISNUMBER(N56),LEN(TRIM(O56))&gt;0,P56="Efficace",ISNUMBER(Q56),LEN(TRIM(R56))&gt;0),"CHIUSA VALIDATA","CHIUSURA DA VALIDARE"),IF(P56="Non efficace","DA RIESAMINARE",IF(AND(ISNUMBER(T56),T56&lt;AZIENDA!$E$20),"SCADUTA",IF(OR(LEN(TRIM(F56))=0,LEN(TRIM(I56))=0,NOT(ISNUMBER(J56)),M56=""),"DA PIANIFICARE",IF(NOT(ISNUMBER(T56)),"SENZA SCADENZA",IF(M56="Attuata","VERIFICA EFFICACIA",IF(AND(ISNUMBER(T56),T56&lt;=AZIENDA!$E$20+PARAMETRI!$B$16),"IN SCADENZA",IF(M56="Sospesa","SOSPESA",UPPER(M56))))))))))))</f>
        <v>DA PIANIFICARE</v>
      </c>
      <c r="W56" s="68" t="str">
        <f ca="1">IF(COUNTIF(CHECKLIST!$A$9:$A$168,A56)&lt;&gt;1,"ID DA CONTROLLARE",IF(OR(D56="Miglioramento",D56="Verifica"),IF(COUNTIF(CHECKLIST!$A$9:$A$168,A56)&lt;&gt;1,"ID DA CONTROLLARE",IF(COUNTIF(PARAMETRI!$E$7:$E$10,H56)&lt;&gt;1,"PRIORITÀ NON VALIDA",IF(AND(J56&lt;&gt;"",NOT(ISNUMBER(J56))),"APERTURA NON VALIDA",IF(AND(ISNUMBER(J56),OR(J56&lt;1,J56&gt;AZIENDA!$E$20)),"APERTURA FUTURA / ERRATA",IF(AND(L56&lt;&gt;"",NOT(ISNUMBER(L56))),"SCADENZA NON VALIDA",IF(AND(ISNUMBER(T56),T56&lt;1),"SCADENZA ERRATA",IF(AND(ISNUMBER(T56),ISNUMBER(J56),T56&lt;J56),"SCADENZA &lt; APERTURA",IF(AND(N56&lt;&gt;"",NOT(ISNUMBER(N56))),"ATTUAZIONE NON VALIDA",IF(AND(ISNUMBER(N56),OR(N56&lt;1,N56&gt;AZIENDA!$E$20)),"ATTUAZIONE FUTURA / ERRATA",IF(AND(ISNUMBER(N56),ISNUMBER(J56),N56&lt;J56),"ATTUAZIONE &lt; APERTURA",IF(AND(Q56&lt;&gt;"",NOT(ISNUMBER(Q56))),"VERIFICA NON VALIDA",IF(AND(ISNUMBER(Q56),OR(Q56&lt;1,Q56&gt;AZIENDA!$E$20)),"VERIFICA FUTURA / ERRATA",IF(AND(ISNUMBER(Q56),ISNUMBER(N56),Q56&lt;N56),"VERIFICA &lt; ATTUAZIONE",IF(AND(M56&lt;&gt;"",COUNTIF(PARAMETRI!$I$7:$I$12,M56)&lt;&gt;1),"STATO NON VALIDO",IF(AND(P56&lt;&gt;"",COUNTIF(PARAMETRI!$I$16:$I$18,P56)&lt;&gt;1),"EFFICACIA NON VALIDA",""))))))))))))))),""))</f>
        <v/>
      </c>
    </row>
    <row r="57" spans="1:23" ht="103.95" customHeight="1">
      <c r="A57" s="61" t="s">
        <v>200</v>
      </c>
      <c r="B57" s="66" t="str">
        <f>IFERROR(INDEX(CATALOGO!$B$9:$B$168,MATCH($A57,CATALOGO!$A$9:$A$168,0)),"ID NON TROVATO")</f>
        <v>06 | Cultura e supporto</v>
      </c>
      <c r="C57" s="66" t="str">
        <f>IFERROR(INDEX(CHECKLIST!$F$9:$F$168,MATCH($A57,CHECKLIST!$A$9:$A$168,0)),"ID NON TROVATO")</f>
        <v>Da verificare</v>
      </c>
      <c r="D57" s="66" t="str">
        <f>IFERROR(INDEX(CHECKLIST!$O$9:$O$168,MATCH($A57,CHECKLIST!$A$9:$A$168,0)),"ID NON TROVATO")</f>
        <v>Verifica</v>
      </c>
      <c r="E57" s="66" t="str">
        <f>IFERROR(INDEX(CHECKLIST!$K$9:$K$168,MATCH($A57,CHECKLIST!$A$9:$A$168,0)),"ID NON TROVATO")</f>
        <v>Eseguire la verifica senza dedurre condizioni personali. Esaminare: Materiali; esempi formativi; revisione del linguaggio. Poi registrare esito, evidenza, data e verificatore.</v>
      </c>
      <c r="F57" s="64"/>
      <c r="G57" s="64"/>
      <c r="H57" s="66" t="str">
        <f>IF(OR(D57="Miglioramento",D57="Verifica"),IF(G57&lt;&gt;"",G57,IF(D57="Verifica",PARAMETRI!$E$9,INDEX(CATALOGO!$I$9:$I$168,MATCH($A57,CATALOGO!$A$9:$A$168,0)))),"")</f>
        <v>P3 - Media</v>
      </c>
      <c r="I57" s="64"/>
      <c r="J57" s="65"/>
      <c r="K57" s="80" t="str">
        <f>IF(AND(OR(D57="Miglioramento",D57="Verifica"),COUNTIF(PARAMETRI!$E$7:$E$10,H57)=1),IF(ISNUMBER(J57),J57+IFERROR(VLOOKUP(H57,PARAMETRI!$E$7:$F$10,2,FALSE),0),IF(ISNUMBER(AZIENDA!$E$14),AZIENDA!$E$14+IFERROR(VLOOKUP(H57,PARAMETRI!$E$7:$F$10,2,FALSE),0),"")),"")</f>
        <v/>
      </c>
      <c r="L57" s="65"/>
      <c r="M57" s="64"/>
      <c r="N57" s="65"/>
      <c r="O57" s="64"/>
      <c r="P57" s="64"/>
      <c r="Q57" s="65"/>
      <c r="R57" s="64"/>
      <c r="S57" s="64"/>
      <c r="T57" s="80" t="str">
        <f t="shared" si="1"/>
        <v/>
      </c>
      <c r="U57" s="81" t="str">
        <f ca="1">IF(AND(ISNUMBER(T57),V57&lt;&gt;"CHIUSA VALIDATA"),T57-AZIENDA!$E$20,"")</f>
        <v/>
      </c>
      <c r="V57" s="66" t="str">
        <f ca="1">IF(D57="Mantenimento","MANTENIMENTO",IF(D57="Non applicabile","NON APPLICABILE",IF(W57&lt;&gt;"","DATI DA CORREGGERE",IF(M57="Chiusa",IF(AND(INDEX(CHECKLIST!$N$9:$N$168,MATCH($A57,CHECKLIST!$A$9:$A$168,0))="Completa",LEN(TRIM(F57))&gt;0,LEN(TRIM(I57))&gt;0,ISNUMBER(J57),ISNUMBER(T57),ISNUMBER(N57),LEN(TRIM(O57))&gt;0,P57="Efficace",ISNUMBER(Q57),LEN(TRIM(R57))&gt;0),"CHIUSA VALIDATA","CHIUSURA DA VALIDARE"),IF(P57="Non efficace","DA RIESAMINARE",IF(AND(ISNUMBER(T57),T57&lt;AZIENDA!$E$20),"SCADUTA",IF(OR(LEN(TRIM(F57))=0,LEN(TRIM(I57))=0,NOT(ISNUMBER(J57)),M57=""),"DA PIANIFICARE",IF(NOT(ISNUMBER(T57)),"SENZA SCADENZA",IF(M57="Attuata","VERIFICA EFFICACIA",IF(AND(ISNUMBER(T57),T57&lt;=AZIENDA!$E$20+PARAMETRI!$B$16),"IN SCADENZA",IF(M57="Sospesa","SOSPESA",UPPER(M57))))))))))))</f>
        <v>DA PIANIFICARE</v>
      </c>
      <c r="W57" s="68" t="str">
        <f ca="1">IF(COUNTIF(CHECKLIST!$A$9:$A$168,A57)&lt;&gt;1,"ID DA CONTROLLARE",IF(OR(D57="Miglioramento",D57="Verifica"),IF(COUNTIF(CHECKLIST!$A$9:$A$168,A57)&lt;&gt;1,"ID DA CONTROLLARE",IF(COUNTIF(PARAMETRI!$E$7:$E$10,H57)&lt;&gt;1,"PRIORITÀ NON VALIDA",IF(AND(J57&lt;&gt;"",NOT(ISNUMBER(J57))),"APERTURA NON VALIDA",IF(AND(ISNUMBER(J57),OR(J57&lt;1,J57&gt;AZIENDA!$E$20)),"APERTURA FUTURA / ERRATA",IF(AND(L57&lt;&gt;"",NOT(ISNUMBER(L57))),"SCADENZA NON VALIDA",IF(AND(ISNUMBER(T57),T57&lt;1),"SCADENZA ERRATA",IF(AND(ISNUMBER(T57),ISNUMBER(J57),T57&lt;J57),"SCADENZA &lt; APERTURA",IF(AND(N57&lt;&gt;"",NOT(ISNUMBER(N57))),"ATTUAZIONE NON VALIDA",IF(AND(ISNUMBER(N57),OR(N57&lt;1,N57&gt;AZIENDA!$E$20)),"ATTUAZIONE FUTURA / ERRATA",IF(AND(ISNUMBER(N57),ISNUMBER(J57),N57&lt;J57),"ATTUAZIONE &lt; APERTURA",IF(AND(Q57&lt;&gt;"",NOT(ISNUMBER(Q57))),"VERIFICA NON VALIDA",IF(AND(ISNUMBER(Q57),OR(Q57&lt;1,Q57&gt;AZIENDA!$E$20)),"VERIFICA FUTURA / ERRATA",IF(AND(ISNUMBER(Q57),ISNUMBER(N57),Q57&lt;N57),"VERIFICA &lt; ATTUAZIONE",IF(AND(M57&lt;&gt;"",COUNTIF(PARAMETRI!$I$7:$I$12,M57)&lt;&gt;1),"STATO NON VALIDO",IF(AND(P57&lt;&gt;"",COUNTIF(PARAMETRI!$I$16:$I$18,P57)&lt;&gt;1),"EFFICACIA NON VALIDA",""))))))))))))))),""))</f>
        <v/>
      </c>
    </row>
    <row r="58" spans="1:23" ht="103.95" customHeight="1">
      <c r="A58" s="69" t="s">
        <v>201</v>
      </c>
      <c r="B58" s="66" t="str">
        <f>IFERROR(INDEX(CATALOGO!$B$9:$B$168,MATCH($A58,CATALOGO!$A$9:$A$168,0)),"ID NON TROVATO")</f>
        <v>06 | Cultura e supporto</v>
      </c>
      <c r="C58" s="66" t="str">
        <f>IFERROR(INDEX(CHECKLIST!$F$9:$F$168,MATCH($A58,CHECKLIST!$A$9:$A$168,0)),"ID NON TROVATO")</f>
        <v>Da verificare</v>
      </c>
      <c r="D58" s="66" t="str">
        <f>IFERROR(INDEX(CHECKLIST!$O$9:$O$168,MATCH($A58,CHECKLIST!$A$9:$A$168,0)),"ID NON TROVATO")</f>
        <v>Verifica</v>
      </c>
      <c r="E58" s="66" t="str">
        <f>IFERROR(INDEX(CHECKLIST!$K$9:$K$168,MATCH($A58,CHECKLIST!$A$9:$A$168,0)),"ID NON TROVATO")</f>
        <v>Eseguire la verifica senza dedurre condizioni personali. Esaminare: Consultazione; requisiti dei fornitori; alternative organizzative e accessibilità. Poi registrare esito, evidenza, data e verificatore.</v>
      </c>
      <c r="F58" s="64"/>
      <c r="G58" s="64"/>
      <c r="H58" s="66" t="str">
        <f>IF(OR(D58="Miglioramento",D58="Verifica"),IF(G58&lt;&gt;"",G58,IF(D58="Verifica",PARAMETRI!$E$9,INDEX(CATALOGO!$I$9:$I$168,MATCH($A58,CATALOGO!$A$9:$A$168,0)))),"")</f>
        <v>P3 - Media</v>
      </c>
      <c r="I58" s="64"/>
      <c r="J58" s="65"/>
      <c r="K58" s="80" t="str">
        <f>IF(AND(OR(D58="Miglioramento",D58="Verifica"),COUNTIF(PARAMETRI!$E$7:$E$10,H58)=1),IF(ISNUMBER(J58),J58+IFERROR(VLOOKUP(H58,PARAMETRI!$E$7:$F$10,2,FALSE),0),IF(ISNUMBER(AZIENDA!$E$14),AZIENDA!$E$14+IFERROR(VLOOKUP(H58,PARAMETRI!$E$7:$F$10,2,FALSE),0),"")),"")</f>
        <v/>
      </c>
      <c r="L58" s="65"/>
      <c r="M58" s="64"/>
      <c r="N58" s="65"/>
      <c r="O58" s="64"/>
      <c r="P58" s="64"/>
      <c r="Q58" s="65"/>
      <c r="R58" s="64"/>
      <c r="S58" s="64"/>
      <c r="T58" s="80" t="str">
        <f t="shared" si="1"/>
        <v/>
      </c>
      <c r="U58" s="81" t="str">
        <f ca="1">IF(AND(ISNUMBER(T58),V58&lt;&gt;"CHIUSA VALIDATA"),T58-AZIENDA!$E$20,"")</f>
        <v/>
      </c>
      <c r="V58" s="66" t="str">
        <f ca="1">IF(D58="Mantenimento","MANTENIMENTO",IF(D58="Non applicabile","NON APPLICABILE",IF(W58&lt;&gt;"","DATI DA CORREGGERE",IF(M58="Chiusa",IF(AND(INDEX(CHECKLIST!$N$9:$N$168,MATCH($A58,CHECKLIST!$A$9:$A$168,0))="Completa",LEN(TRIM(F58))&gt;0,LEN(TRIM(I58))&gt;0,ISNUMBER(J58),ISNUMBER(T58),ISNUMBER(N58),LEN(TRIM(O58))&gt;0,P58="Efficace",ISNUMBER(Q58),LEN(TRIM(R58))&gt;0),"CHIUSA VALIDATA","CHIUSURA DA VALIDARE"),IF(P58="Non efficace","DA RIESAMINARE",IF(AND(ISNUMBER(T58),T58&lt;AZIENDA!$E$20),"SCADUTA",IF(OR(LEN(TRIM(F58))=0,LEN(TRIM(I58))=0,NOT(ISNUMBER(J58)),M58=""),"DA PIANIFICARE",IF(NOT(ISNUMBER(T58)),"SENZA SCADENZA",IF(M58="Attuata","VERIFICA EFFICACIA",IF(AND(ISNUMBER(T58),T58&lt;=AZIENDA!$E$20+PARAMETRI!$B$16),"IN SCADENZA",IF(M58="Sospesa","SOSPESA",UPPER(M58))))))))))))</f>
        <v>DA PIANIFICARE</v>
      </c>
      <c r="W58" s="68" t="str">
        <f ca="1">IF(COUNTIF(CHECKLIST!$A$9:$A$168,A58)&lt;&gt;1,"ID DA CONTROLLARE",IF(OR(D58="Miglioramento",D58="Verifica"),IF(COUNTIF(CHECKLIST!$A$9:$A$168,A58)&lt;&gt;1,"ID DA CONTROLLARE",IF(COUNTIF(PARAMETRI!$E$7:$E$10,H58)&lt;&gt;1,"PRIORITÀ NON VALIDA",IF(AND(J58&lt;&gt;"",NOT(ISNUMBER(J58))),"APERTURA NON VALIDA",IF(AND(ISNUMBER(J58),OR(J58&lt;1,J58&gt;AZIENDA!$E$20)),"APERTURA FUTURA / ERRATA",IF(AND(L58&lt;&gt;"",NOT(ISNUMBER(L58))),"SCADENZA NON VALIDA",IF(AND(ISNUMBER(T58),T58&lt;1),"SCADENZA ERRATA",IF(AND(ISNUMBER(T58),ISNUMBER(J58),T58&lt;J58),"SCADENZA &lt; APERTURA",IF(AND(N58&lt;&gt;"",NOT(ISNUMBER(N58))),"ATTUAZIONE NON VALIDA",IF(AND(ISNUMBER(N58),OR(N58&lt;1,N58&gt;AZIENDA!$E$20)),"ATTUAZIONE FUTURA / ERRATA",IF(AND(ISNUMBER(N58),ISNUMBER(J58),N58&lt;J58),"ATTUAZIONE &lt; APERTURA",IF(AND(Q58&lt;&gt;"",NOT(ISNUMBER(Q58))),"VERIFICA NON VALIDA",IF(AND(ISNUMBER(Q58),OR(Q58&lt;1,Q58&gt;AZIENDA!$E$20)),"VERIFICA FUTURA / ERRATA",IF(AND(ISNUMBER(Q58),ISNUMBER(N58),Q58&lt;N58),"VERIFICA &lt; ATTUAZIONE",IF(AND(M58&lt;&gt;"",COUNTIF(PARAMETRI!$I$7:$I$12,M58)&lt;&gt;1),"STATO NON VALIDO",IF(AND(P58&lt;&gt;"",COUNTIF(PARAMETRI!$I$16:$I$18,P58)&lt;&gt;1),"EFFICACIA NON VALIDA",""))))))))))))))),""))</f>
        <v/>
      </c>
    </row>
    <row r="59" spans="1:23" ht="103.95" customHeight="1">
      <c r="A59" s="61" t="s">
        <v>202</v>
      </c>
      <c r="B59" s="66" t="str">
        <f>IFERROR(INDEX(CATALOGO!$B$9:$B$168,MATCH($A59,CATALOGO!$A$9:$A$168,0)),"ID NON TROVATO")</f>
        <v>06 | Cultura e supporto</v>
      </c>
      <c r="C59" s="66" t="str">
        <f>IFERROR(INDEX(CHECKLIST!$F$9:$F$168,MATCH($A59,CHECKLIST!$A$9:$A$168,0)),"ID NON TROVATO")</f>
        <v>Da verificare</v>
      </c>
      <c r="D59" s="66" t="str">
        <f>IFERROR(INDEX(CHECKLIST!$O$9:$O$168,MATCH($A59,CHECKLIST!$A$9:$A$168,0)),"ID NON TROVATO")</f>
        <v>Verifica</v>
      </c>
      <c r="E59" s="66" t="str">
        <f>IFERROR(INDEX(CHECKLIST!$K$9:$K$168,MATCH($A59,CHECKLIST!$A$9:$A$168,0)),"ID NON TROVATO")</f>
        <v>Eseguire la verifica senza dedurre condizioni personali. Esaminare: Opportunità di rete; regole degli incontri; modalità di partecipazione. Poi registrare esito, evidenza, data e verificatore.</v>
      </c>
      <c r="F59" s="64"/>
      <c r="G59" s="64"/>
      <c r="H59" s="66" t="str">
        <f>IF(OR(D59="Miglioramento",D59="Verifica"),IF(G59&lt;&gt;"",G59,IF(D59="Verifica",PARAMETRI!$E$9,INDEX(CATALOGO!$I$9:$I$168,MATCH($A59,CATALOGO!$A$9:$A$168,0)))),"")</f>
        <v>P3 - Media</v>
      </c>
      <c r="I59" s="64"/>
      <c r="J59" s="65"/>
      <c r="K59" s="80" t="str">
        <f>IF(AND(OR(D59="Miglioramento",D59="Verifica"),COUNTIF(PARAMETRI!$E$7:$E$10,H59)=1),IF(ISNUMBER(J59),J59+IFERROR(VLOOKUP(H59,PARAMETRI!$E$7:$F$10,2,FALSE),0),IF(ISNUMBER(AZIENDA!$E$14),AZIENDA!$E$14+IFERROR(VLOOKUP(H59,PARAMETRI!$E$7:$F$10,2,FALSE),0),"")),"")</f>
        <v/>
      </c>
      <c r="L59" s="65"/>
      <c r="M59" s="64"/>
      <c r="N59" s="65"/>
      <c r="O59" s="64"/>
      <c r="P59" s="64"/>
      <c r="Q59" s="65"/>
      <c r="R59" s="64"/>
      <c r="S59" s="64"/>
      <c r="T59" s="80" t="str">
        <f t="shared" si="1"/>
        <v/>
      </c>
      <c r="U59" s="81" t="str">
        <f ca="1">IF(AND(ISNUMBER(T59),V59&lt;&gt;"CHIUSA VALIDATA"),T59-AZIENDA!$E$20,"")</f>
        <v/>
      </c>
      <c r="V59" s="66" t="str">
        <f ca="1">IF(D59="Mantenimento","MANTENIMENTO",IF(D59="Non applicabile","NON APPLICABILE",IF(W59&lt;&gt;"","DATI DA CORREGGERE",IF(M59="Chiusa",IF(AND(INDEX(CHECKLIST!$N$9:$N$168,MATCH($A59,CHECKLIST!$A$9:$A$168,0))="Completa",LEN(TRIM(F59))&gt;0,LEN(TRIM(I59))&gt;0,ISNUMBER(J59),ISNUMBER(T59),ISNUMBER(N59),LEN(TRIM(O59))&gt;0,P59="Efficace",ISNUMBER(Q59),LEN(TRIM(R59))&gt;0),"CHIUSA VALIDATA","CHIUSURA DA VALIDARE"),IF(P59="Non efficace","DA RIESAMINARE",IF(AND(ISNUMBER(T59),T59&lt;AZIENDA!$E$20),"SCADUTA",IF(OR(LEN(TRIM(F59))=0,LEN(TRIM(I59))=0,NOT(ISNUMBER(J59)),M59=""),"DA PIANIFICARE",IF(NOT(ISNUMBER(T59)),"SENZA SCADENZA",IF(M59="Attuata","VERIFICA EFFICACIA",IF(AND(ISNUMBER(T59),T59&lt;=AZIENDA!$E$20+PARAMETRI!$B$16),"IN SCADENZA",IF(M59="Sospesa","SOSPESA",UPPER(M59))))))))))))</f>
        <v>DA PIANIFICARE</v>
      </c>
      <c r="W59" s="68" t="str">
        <f ca="1">IF(COUNTIF(CHECKLIST!$A$9:$A$168,A59)&lt;&gt;1,"ID DA CONTROLLARE",IF(OR(D59="Miglioramento",D59="Verifica"),IF(COUNTIF(CHECKLIST!$A$9:$A$168,A59)&lt;&gt;1,"ID DA CONTROLLARE",IF(COUNTIF(PARAMETRI!$E$7:$E$10,H59)&lt;&gt;1,"PRIORITÀ NON VALIDA",IF(AND(J59&lt;&gt;"",NOT(ISNUMBER(J59))),"APERTURA NON VALIDA",IF(AND(ISNUMBER(J59),OR(J59&lt;1,J59&gt;AZIENDA!$E$20)),"APERTURA FUTURA / ERRATA",IF(AND(L59&lt;&gt;"",NOT(ISNUMBER(L59))),"SCADENZA NON VALIDA",IF(AND(ISNUMBER(T59),T59&lt;1),"SCADENZA ERRATA",IF(AND(ISNUMBER(T59),ISNUMBER(J59),T59&lt;J59),"SCADENZA &lt; APERTURA",IF(AND(N59&lt;&gt;"",NOT(ISNUMBER(N59))),"ATTUAZIONE NON VALIDA",IF(AND(ISNUMBER(N59),OR(N59&lt;1,N59&gt;AZIENDA!$E$20)),"ATTUAZIONE FUTURA / ERRATA",IF(AND(ISNUMBER(N59),ISNUMBER(J59),N59&lt;J59),"ATTUAZIONE &lt; APERTURA",IF(AND(Q59&lt;&gt;"",NOT(ISNUMBER(Q59))),"VERIFICA NON VALIDA",IF(AND(ISNUMBER(Q59),OR(Q59&lt;1,Q59&gt;AZIENDA!$E$20)),"VERIFICA FUTURA / ERRATA",IF(AND(ISNUMBER(Q59),ISNUMBER(N59),Q59&lt;N59),"VERIFICA &lt; ATTUAZIONE",IF(AND(M59&lt;&gt;"",COUNTIF(PARAMETRI!$I$7:$I$12,M59)&lt;&gt;1),"STATO NON VALIDO",IF(AND(P59&lt;&gt;"",COUNTIF(PARAMETRI!$I$16:$I$18,P59)&lt;&gt;1),"EFFICACIA NON VALIDA",""))))))))))))))),""))</f>
        <v/>
      </c>
    </row>
    <row r="60" spans="1:23" ht="103.95" customHeight="1">
      <c r="A60" s="69" t="s">
        <v>203</v>
      </c>
      <c r="B60" s="66" t="str">
        <f>IFERROR(INDEX(CATALOGO!$B$9:$B$168,MATCH($A60,CATALOGO!$A$9:$A$168,0)),"ID NON TROVATO")</f>
        <v>06 | Cultura e supporto</v>
      </c>
      <c r="C60" s="66" t="str">
        <f>IFERROR(INDEX(CHECKLIST!$F$9:$F$168,MATCH($A60,CHECKLIST!$A$9:$A$168,0)),"ID NON TROVATO")</f>
        <v>Da verificare</v>
      </c>
      <c r="D60" s="66" t="str">
        <f>IFERROR(INDEX(CHECKLIST!$O$9:$O$168,MATCH($A60,CHECKLIST!$A$9:$A$168,0)),"ID NON TROVATO")</f>
        <v>Verifica</v>
      </c>
      <c r="E60" s="66" t="str">
        <f>IFERROR(INDEX(CHECKLIST!$K$9:$K$168,MATCH($A60,CHECKLIST!$A$9:$A$168,0)),"ID NON TROVATO")</f>
        <v>Eseguire la verifica senza dedurre condizioni personali. Esaminare: Canali di prenotazione; disponibilità degli interlocutori; modalità dei riesami. Poi registrare esito, evidenza, data e verificatore.</v>
      </c>
      <c r="F60" s="64"/>
      <c r="G60" s="64"/>
      <c r="H60" s="66" t="str">
        <f>IF(OR(D60="Miglioramento",D60="Verifica"),IF(G60&lt;&gt;"",G60,IF(D60="Verifica",PARAMETRI!$E$9,INDEX(CATALOGO!$I$9:$I$168,MATCH($A60,CATALOGO!$A$9:$A$168,0)))),"")</f>
        <v>P3 - Media</v>
      </c>
      <c r="I60" s="64"/>
      <c r="J60" s="65"/>
      <c r="K60" s="80" t="str">
        <f>IF(AND(OR(D60="Miglioramento",D60="Verifica"),COUNTIF(PARAMETRI!$E$7:$E$10,H60)=1),IF(ISNUMBER(J60),J60+IFERROR(VLOOKUP(H60,PARAMETRI!$E$7:$F$10,2,FALSE),0),IF(ISNUMBER(AZIENDA!$E$14),AZIENDA!$E$14+IFERROR(VLOOKUP(H60,PARAMETRI!$E$7:$F$10,2,FALSE),0),"")),"")</f>
        <v/>
      </c>
      <c r="L60" s="65"/>
      <c r="M60" s="64"/>
      <c r="N60" s="65"/>
      <c r="O60" s="64"/>
      <c r="P60" s="64"/>
      <c r="Q60" s="65"/>
      <c r="R60" s="64"/>
      <c r="S60" s="64"/>
      <c r="T60" s="80" t="str">
        <f t="shared" si="1"/>
        <v/>
      </c>
      <c r="U60" s="81" t="str">
        <f ca="1">IF(AND(ISNUMBER(T60),V60&lt;&gt;"CHIUSA VALIDATA"),T60-AZIENDA!$E$20,"")</f>
        <v/>
      </c>
      <c r="V60" s="66" t="str">
        <f ca="1">IF(D60="Mantenimento","MANTENIMENTO",IF(D60="Non applicabile","NON APPLICABILE",IF(W60&lt;&gt;"","DATI DA CORREGGERE",IF(M60="Chiusa",IF(AND(INDEX(CHECKLIST!$N$9:$N$168,MATCH($A60,CHECKLIST!$A$9:$A$168,0))="Completa",LEN(TRIM(F60))&gt;0,LEN(TRIM(I60))&gt;0,ISNUMBER(J60),ISNUMBER(T60),ISNUMBER(N60),LEN(TRIM(O60))&gt;0,P60="Efficace",ISNUMBER(Q60),LEN(TRIM(R60))&gt;0),"CHIUSA VALIDATA","CHIUSURA DA VALIDARE"),IF(P60="Non efficace","DA RIESAMINARE",IF(AND(ISNUMBER(T60),T60&lt;AZIENDA!$E$20),"SCADUTA",IF(OR(LEN(TRIM(F60))=0,LEN(TRIM(I60))=0,NOT(ISNUMBER(J60)),M60=""),"DA PIANIFICARE",IF(NOT(ISNUMBER(T60)),"SENZA SCADENZA",IF(M60="Attuata","VERIFICA EFFICACIA",IF(AND(ISNUMBER(T60),T60&lt;=AZIENDA!$E$20+PARAMETRI!$B$16),"IN SCADENZA",IF(M60="Sospesa","SOSPESA",UPPER(M60))))))))))))</f>
        <v>DA PIANIFICARE</v>
      </c>
      <c r="W60" s="68" t="str">
        <f ca="1">IF(COUNTIF(CHECKLIST!$A$9:$A$168,A60)&lt;&gt;1,"ID DA CONTROLLARE",IF(OR(D60="Miglioramento",D60="Verifica"),IF(COUNTIF(CHECKLIST!$A$9:$A$168,A60)&lt;&gt;1,"ID DA CONTROLLARE",IF(COUNTIF(PARAMETRI!$E$7:$E$10,H60)&lt;&gt;1,"PRIORITÀ NON VALIDA",IF(AND(J60&lt;&gt;"",NOT(ISNUMBER(J60))),"APERTURA NON VALIDA",IF(AND(ISNUMBER(J60),OR(J60&lt;1,J60&gt;AZIENDA!$E$20)),"APERTURA FUTURA / ERRATA",IF(AND(L60&lt;&gt;"",NOT(ISNUMBER(L60))),"SCADENZA NON VALIDA",IF(AND(ISNUMBER(T60),T60&lt;1),"SCADENZA ERRATA",IF(AND(ISNUMBER(T60),ISNUMBER(J60),T60&lt;J60),"SCADENZA &lt; APERTURA",IF(AND(N60&lt;&gt;"",NOT(ISNUMBER(N60))),"ATTUAZIONE NON VALIDA",IF(AND(ISNUMBER(N60),OR(N60&lt;1,N60&gt;AZIENDA!$E$20)),"ATTUAZIONE FUTURA / ERRATA",IF(AND(ISNUMBER(N60),ISNUMBER(J60),N60&lt;J60),"ATTUAZIONE &lt; APERTURA",IF(AND(Q60&lt;&gt;"",NOT(ISNUMBER(Q60))),"VERIFICA NON VALIDA",IF(AND(ISNUMBER(Q60),OR(Q60&lt;1,Q60&gt;AZIENDA!$E$20)),"VERIFICA FUTURA / ERRATA",IF(AND(ISNUMBER(Q60),ISNUMBER(N60),Q60&lt;N60),"VERIFICA &lt; ATTUAZIONE",IF(AND(M60&lt;&gt;"",COUNTIF(PARAMETRI!$I$7:$I$12,M60)&lt;&gt;1),"STATO NON VALIDO",IF(AND(P60&lt;&gt;"",COUNTIF(PARAMETRI!$I$16:$I$18,P60)&lt;&gt;1),"EFFICACIA NON VALIDA",""))))))))))))))),""))</f>
        <v/>
      </c>
    </row>
    <row r="61" spans="1:23" ht="103.95" customHeight="1">
      <c r="A61" s="61" t="s">
        <v>204</v>
      </c>
      <c r="B61" s="66" t="str">
        <f>IFERROR(INDEX(CATALOGO!$B$9:$B$168,MATCH($A61,CATALOGO!$A$9:$A$168,0)),"ID NON TROVATO")</f>
        <v>06 | Cultura e supporto</v>
      </c>
      <c r="C61" s="66" t="str">
        <f>IFERROR(INDEX(CHECKLIST!$F$9:$F$168,MATCH($A61,CHECKLIST!$A$9:$A$168,0)),"ID NON TROVATO")</f>
        <v>Da verificare</v>
      </c>
      <c r="D61" s="66" t="str">
        <f>IFERROR(INDEX(CHECKLIST!$O$9:$O$168,MATCH($A61,CHECKLIST!$A$9:$A$168,0)),"ID NON TROVATO")</f>
        <v>Verifica</v>
      </c>
      <c r="E61" s="66" t="str">
        <f>IFERROR(INDEX(CHECKLIST!$K$9:$K$168,MATCH($A61,CHECKLIST!$A$9:$A$168,0)),"ID NON TROVATO")</f>
        <v>Eseguire la verifica senza dedurre condizioni personali. Esaminare: Regole; prassi dei team; sostituzioni; feedback aggregati. Poi registrare esito, evidenza, data e verificatore.</v>
      </c>
      <c r="F61" s="64"/>
      <c r="G61" s="64"/>
      <c r="H61" s="66" t="str">
        <f>IF(OR(D61="Miglioramento",D61="Verifica"),IF(G61&lt;&gt;"",G61,IF(D61="Verifica",PARAMETRI!$E$9,INDEX(CATALOGO!$I$9:$I$168,MATCH($A61,CATALOGO!$A$9:$A$168,0)))),"")</f>
        <v>P3 - Media</v>
      </c>
      <c r="I61" s="64"/>
      <c r="J61" s="65"/>
      <c r="K61" s="80" t="str">
        <f>IF(AND(OR(D61="Miglioramento",D61="Verifica"),COUNTIF(PARAMETRI!$E$7:$E$10,H61)=1),IF(ISNUMBER(J61),J61+IFERROR(VLOOKUP(H61,PARAMETRI!$E$7:$F$10,2,FALSE),0),IF(ISNUMBER(AZIENDA!$E$14),AZIENDA!$E$14+IFERROR(VLOOKUP(H61,PARAMETRI!$E$7:$F$10,2,FALSE),0),"")),"")</f>
        <v/>
      </c>
      <c r="L61" s="65"/>
      <c r="M61" s="64"/>
      <c r="N61" s="65"/>
      <c r="O61" s="64"/>
      <c r="P61" s="64"/>
      <c r="Q61" s="65"/>
      <c r="R61" s="64"/>
      <c r="S61" s="64"/>
      <c r="T61" s="80" t="str">
        <f t="shared" si="1"/>
        <v/>
      </c>
      <c r="U61" s="81" t="str">
        <f ca="1">IF(AND(ISNUMBER(T61),V61&lt;&gt;"CHIUSA VALIDATA"),T61-AZIENDA!$E$20,"")</f>
        <v/>
      </c>
      <c r="V61" s="66" t="str">
        <f ca="1">IF(D61="Mantenimento","MANTENIMENTO",IF(D61="Non applicabile","NON APPLICABILE",IF(W61&lt;&gt;"","DATI DA CORREGGERE",IF(M61="Chiusa",IF(AND(INDEX(CHECKLIST!$N$9:$N$168,MATCH($A61,CHECKLIST!$A$9:$A$168,0))="Completa",LEN(TRIM(F61))&gt;0,LEN(TRIM(I61))&gt;0,ISNUMBER(J61),ISNUMBER(T61),ISNUMBER(N61),LEN(TRIM(O61))&gt;0,P61="Efficace",ISNUMBER(Q61),LEN(TRIM(R61))&gt;0),"CHIUSA VALIDATA","CHIUSURA DA VALIDARE"),IF(P61="Non efficace","DA RIESAMINARE",IF(AND(ISNUMBER(T61),T61&lt;AZIENDA!$E$20),"SCADUTA",IF(OR(LEN(TRIM(F61))=0,LEN(TRIM(I61))=0,NOT(ISNUMBER(J61)),M61=""),"DA PIANIFICARE",IF(NOT(ISNUMBER(T61)),"SENZA SCADENZA",IF(M61="Attuata","VERIFICA EFFICACIA",IF(AND(ISNUMBER(T61),T61&lt;=AZIENDA!$E$20+PARAMETRI!$B$16),"IN SCADENZA",IF(M61="Sospesa","SOSPESA",UPPER(M61))))))))))))</f>
        <v>DA PIANIFICARE</v>
      </c>
      <c r="W61" s="68" t="str">
        <f ca="1">IF(COUNTIF(CHECKLIST!$A$9:$A$168,A61)&lt;&gt;1,"ID DA CONTROLLARE",IF(OR(D61="Miglioramento",D61="Verifica"),IF(COUNTIF(CHECKLIST!$A$9:$A$168,A61)&lt;&gt;1,"ID DA CONTROLLARE",IF(COUNTIF(PARAMETRI!$E$7:$E$10,H61)&lt;&gt;1,"PRIORITÀ NON VALIDA",IF(AND(J61&lt;&gt;"",NOT(ISNUMBER(J61))),"APERTURA NON VALIDA",IF(AND(ISNUMBER(J61),OR(J61&lt;1,J61&gt;AZIENDA!$E$20)),"APERTURA FUTURA / ERRATA",IF(AND(L61&lt;&gt;"",NOT(ISNUMBER(L61))),"SCADENZA NON VALIDA",IF(AND(ISNUMBER(T61),T61&lt;1),"SCADENZA ERRATA",IF(AND(ISNUMBER(T61),ISNUMBER(J61),T61&lt;J61),"SCADENZA &lt; APERTURA",IF(AND(N61&lt;&gt;"",NOT(ISNUMBER(N61))),"ATTUAZIONE NON VALIDA",IF(AND(ISNUMBER(N61),OR(N61&lt;1,N61&gt;AZIENDA!$E$20)),"ATTUAZIONE FUTURA / ERRATA",IF(AND(ISNUMBER(N61),ISNUMBER(J61),N61&lt;J61),"ATTUAZIONE &lt; APERTURA",IF(AND(Q61&lt;&gt;"",NOT(ISNUMBER(Q61))),"VERIFICA NON VALIDA",IF(AND(ISNUMBER(Q61),OR(Q61&lt;1,Q61&gt;AZIENDA!$E$20)),"VERIFICA FUTURA / ERRATA",IF(AND(ISNUMBER(Q61),ISNUMBER(N61),Q61&lt;N61),"VERIFICA &lt; ATTUAZIONE",IF(AND(M61&lt;&gt;"",COUNTIF(PARAMETRI!$I$7:$I$12,M61)&lt;&gt;1),"STATO NON VALIDO",IF(AND(P61&lt;&gt;"",COUNTIF(PARAMETRI!$I$16:$I$18,P61)&lt;&gt;1),"EFFICACIA NON VALIDA",""))))))))))))))),""))</f>
        <v/>
      </c>
    </row>
    <row r="62" spans="1:23" ht="103.95" customHeight="1">
      <c r="A62" s="69" t="s">
        <v>205</v>
      </c>
      <c r="B62" s="66" t="str">
        <f>IFERROR(INDEX(CATALOGO!$B$9:$B$168,MATCH($A62,CATALOGO!$A$9:$A$168,0)),"ID NON TROVATO")</f>
        <v>06 | Cultura e supporto</v>
      </c>
      <c r="C62" s="66" t="str">
        <f>IFERROR(INDEX(CHECKLIST!$F$9:$F$168,MATCH($A62,CHECKLIST!$A$9:$A$168,0)),"ID NON TROVATO")</f>
        <v>Da verificare</v>
      </c>
      <c r="D62" s="66" t="str">
        <f>IFERROR(INDEX(CHECKLIST!$O$9:$O$168,MATCH($A62,CHECKLIST!$A$9:$A$168,0)),"ID NON TROVATO")</f>
        <v>Verifica</v>
      </c>
      <c r="E62" s="66" t="str">
        <f>IFERROR(INDEX(CHECKLIST!$K$9:$K$168,MATCH($A62,CHECKLIST!$A$9:$A$168,0)),"ID NON TROVATO")</f>
        <v>Eseguire la verifica senza dedurre condizioni personali. Esaminare: Informative; configurazioni; accordi con il fornitore; modalità di rinuncia. Poi registrare esito, evidenza, data e verificatore.</v>
      </c>
      <c r="F62" s="64"/>
      <c r="G62" s="64"/>
      <c r="H62" s="66" t="str">
        <f>IF(OR(D62="Miglioramento",D62="Verifica"),IF(G62&lt;&gt;"",G62,IF(D62="Verifica",PARAMETRI!$E$9,INDEX(CATALOGO!$I$9:$I$168,MATCH($A62,CATALOGO!$A$9:$A$168,0)))),"")</f>
        <v>P3 - Media</v>
      </c>
      <c r="I62" s="64"/>
      <c r="J62" s="65"/>
      <c r="K62" s="80" t="str">
        <f>IF(AND(OR(D62="Miglioramento",D62="Verifica"),COUNTIF(PARAMETRI!$E$7:$E$10,H62)=1),IF(ISNUMBER(J62),J62+IFERROR(VLOOKUP(H62,PARAMETRI!$E$7:$F$10,2,FALSE),0),IF(ISNUMBER(AZIENDA!$E$14),AZIENDA!$E$14+IFERROR(VLOOKUP(H62,PARAMETRI!$E$7:$F$10,2,FALSE),0),"")),"")</f>
        <v/>
      </c>
      <c r="L62" s="65"/>
      <c r="M62" s="64"/>
      <c r="N62" s="65"/>
      <c r="O62" s="64"/>
      <c r="P62" s="64"/>
      <c r="Q62" s="65"/>
      <c r="R62" s="64"/>
      <c r="S62" s="64"/>
      <c r="T62" s="80" t="str">
        <f t="shared" si="1"/>
        <v/>
      </c>
      <c r="U62" s="81" t="str">
        <f ca="1">IF(AND(ISNUMBER(T62),V62&lt;&gt;"CHIUSA VALIDATA"),T62-AZIENDA!$E$20,"")</f>
        <v/>
      </c>
      <c r="V62" s="66" t="str">
        <f ca="1">IF(D62="Mantenimento","MANTENIMENTO",IF(D62="Non applicabile","NON APPLICABILE",IF(W62&lt;&gt;"","DATI DA CORREGGERE",IF(M62="Chiusa",IF(AND(INDEX(CHECKLIST!$N$9:$N$168,MATCH($A62,CHECKLIST!$A$9:$A$168,0))="Completa",LEN(TRIM(F62))&gt;0,LEN(TRIM(I62))&gt;0,ISNUMBER(J62),ISNUMBER(T62),ISNUMBER(N62),LEN(TRIM(O62))&gt;0,P62="Efficace",ISNUMBER(Q62),LEN(TRIM(R62))&gt;0),"CHIUSA VALIDATA","CHIUSURA DA VALIDARE"),IF(P62="Non efficace","DA RIESAMINARE",IF(AND(ISNUMBER(T62),T62&lt;AZIENDA!$E$20),"SCADUTA",IF(OR(LEN(TRIM(F62))=0,LEN(TRIM(I62))=0,NOT(ISNUMBER(J62)),M62=""),"DA PIANIFICARE",IF(NOT(ISNUMBER(T62)),"SENZA SCADENZA",IF(M62="Attuata","VERIFICA EFFICACIA",IF(AND(ISNUMBER(T62),T62&lt;=AZIENDA!$E$20+PARAMETRI!$B$16),"IN SCADENZA",IF(M62="Sospesa","SOSPESA",UPPER(M62))))))))))))</f>
        <v>DA PIANIFICARE</v>
      </c>
      <c r="W62" s="68" t="str">
        <f ca="1">IF(COUNTIF(CHECKLIST!$A$9:$A$168,A62)&lt;&gt;1,"ID DA CONTROLLARE",IF(OR(D62="Miglioramento",D62="Verifica"),IF(COUNTIF(CHECKLIST!$A$9:$A$168,A62)&lt;&gt;1,"ID DA CONTROLLARE",IF(COUNTIF(PARAMETRI!$E$7:$E$10,H62)&lt;&gt;1,"PRIORITÀ NON VALIDA",IF(AND(J62&lt;&gt;"",NOT(ISNUMBER(J62))),"APERTURA NON VALIDA",IF(AND(ISNUMBER(J62),OR(J62&lt;1,J62&gt;AZIENDA!$E$20)),"APERTURA FUTURA / ERRATA",IF(AND(L62&lt;&gt;"",NOT(ISNUMBER(L62))),"SCADENZA NON VALIDA",IF(AND(ISNUMBER(T62),T62&lt;1),"SCADENZA ERRATA",IF(AND(ISNUMBER(T62),ISNUMBER(J62),T62&lt;J62),"SCADENZA &lt; APERTURA",IF(AND(N62&lt;&gt;"",NOT(ISNUMBER(N62))),"ATTUAZIONE NON VALIDA",IF(AND(ISNUMBER(N62),OR(N62&lt;1,N62&gt;AZIENDA!$E$20)),"ATTUAZIONE FUTURA / ERRATA",IF(AND(ISNUMBER(N62),ISNUMBER(J62),N62&lt;J62),"ATTUAZIONE &lt; APERTURA",IF(AND(Q62&lt;&gt;"",NOT(ISNUMBER(Q62))),"VERIFICA NON VALIDA",IF(AND(ISNUMBER(Q62),OR(Q62&lt;1,Q62&gt;AZIENDA!$E$20)),"VERIFICA FUTURA / ERRATA",IF(AND(ISNUMBER(Q62),ISNUMBER(N62),Q62&lt;N62),"VERIFICA &lt; ATTUAZIONE",IF(AND(M62&lt;&gt;"",COUNTIF(PARAMETRI!$I$7:$I$12,M62)&lt;&gt;1),"STATO NON VALIDO",IF(AND(P62&lt;&gt;"",COUNTIF(PARAMETRI!$I$16:$I$18,P62)&lt;&gt;1),"EFFICACIA NON VALIDA",""))))))))))))))),""))</f>
        <v/>
      </c>
    </row>
    <row r="63" spans="1:23" ht="103.95" customHeight="1">
      <c r="A63" s="61" t="s">
        <v>206</v>
      </c>
      <c r="B63" s="66" t="str">
        <f>IFERROR(INDEX(CATALOGO!$B$9:$B$168,MATCH($A63,CATALOGO!$A$9:$A$168,0)),"ID NON TROVATO")</f>
        <v>06 | Cultura e supporto</v>
      </c>
      <c r="C63" s="66" t="str">
        <f>IFERROR(INDEX(CHECKLIST!$F$9:$F$168,MATCH($A63,CHECKLIST!$A$9:$A$168,0)),"ID NON TROVATO")</f>
        <v>Da verificare</v>
      </c>
      <c r="D63" s="66" t="str">
        <f>IFERROR(INDEX(CHECKLIST!$O$9:$O$168,MATCH($A63,CHECKLIST!$A$9:$A$168,0)),"ID NON TROVATO")</f>
        <v>Verifica</v>
      </c>
      <c r="E63" s="66" t="str">
        <f>IFERROR(INDEX(CHECKLIST!$K$9:$K$168,MATCH($A63,CHECKLIST!$A$9:$A$168,0)),"ID NON TROVATO")</f>
        <v>Eseguire la verifica senza dedurre condizioni personali. Esaminare: Prestazioni offerte; condizioni dei programmi; canali di accesso. Poi registrare esito, evidenza, data e verificatore.</v>
      </c>
      <c r="F63" s="64"/>
      <c r="G63" s="64"/>
      <c r="H63" s="66" t="str">
        <f>IF(OR(D63="Miglioramento",D63="Verifica"),IF(G63&lt;&gt;"",G63,IF(D63="Verifica",PARAMETRI!$E$9,INDEX(CATALOGO!$I$9:$I$168,MATCH($A63,CATALOGO!$A$9:$A$168,0)))),"")</f>
        <v>P3 - Media</v>
      </c>
      <c r="I63" s="64"/>
      <c r="J63" s="65"/>
      <c r="K63" s="80" t="str">
        <f>IF(AND(OR(D63="Miglioramento",D63="Verifica"),COUNTIF(PARAMETRI!$E$7:$E$10,H63)=1),IF(ISNUMBER(J63),J63+IFERROR(VLOOKUP(H63,PARAMETRI!$E$7:$F$10,2,FALSE),0),IF(ISNUMBER(AZIENDA!$E$14),AZIENDA!$E$14+IFERROR(VLOOKUP(H63,PARAMETRI!$E$7:$F$10,2,FALSE),0),"")),"")</f>
        <v/>
      </c>
      <c r="L63" s="65"/>
      <c r="M63" s="64"/>
      <c r="N63" s="65"/>
      <c r="O63" s="64"/>
      <c r="P63" s="64"/>
      <c r="Q63" s="65"/>
      <c r="R63" s="64"/>
      <c r="S63" s="64"/>
      <c r="T63" s="80" t="str">
        <f t="shared" si="1"/>
        <v/>
      </c>
      <c r="U63" s="81" t="str">
        <f ca="1">IF(AND(ISNUMBER(T63),V63&lt;&gt;"CHIUSA VALIDATA"),T63-AZIENDA!$E$20,"")</f>
        <v/>
      </c>
      <c r="V63" s="66" t="str">
        <f ca="1">IF(D63="Mantenimento","MANTENIMENTO",IF(D63="Non applicabile","NON APPLICABILE",IF(W63&lt;&gt;"","DATI DA CORREGGERE",IF(M63="Chiusa",IF(AND(INDEX(CHECKLIST!$N$9:$N$168,MATCH($A63,CHECKLIST!$A$9:$A$168,0))="Completa",LEN(TRIM(F63))&gt;0,LEN(TRIM(I63))&gt;0,ISNUMBER(J63),ISNUMBER(T63),ISNUMBER(N63),LEN(TRIM(O63))&gt;0,P63="Efficace",ISNUMBER(Q63),LEN(TRIM(R63))&gt;0),"CHIUSA VALIDATA","CHIUSURA DA VALIDARE"),IF(P63="Non efficace","DA RIESAMINARE",IF(AND(ISNUMBER(T63),T63&lt;AZIENDA!$E$20),"SCADUTA",IF(OR(LEN(TRIM(F63))=0,LEN(TRIM(I63))=0,NOT(ISNUMBER(J63)),M63=""),"DA PIANIFICARE",IF(NOT(ISNUMBER(T63)),"SENZA SCADENZA",IF(M63="Attuata","VERIFICA EFFICACIA",IF(AND(ISNUMBER(T63),T63&lt;=AZIENDA!$E$20+PARAMETRI!$B$16),"IN SCADENZA",IF(M63="Sospesa","SOSPESA",UPPER(M63))))))))))))</f>
        <v>DA PIANIFICARE</v>
      </c>
      <c r="W63" s="68" t="str">
        <f ca="1">IF(COUNTIF(CHECKLIST!$A$9:$A$168,A63)&lt;&gt;1,"ID DA CONTROLLARE",IF(OR(D63="Miglioramento",D63="Verifica"),IF(COUNTIF(CHECKLIST!$A$9:$A$168,A63)&lt;&gt;1,"ID DA CONTROLLARE",IF(COUNTIF(PARAMETRI!$E$7:$E$10,H63)&lt;&gt;1,"PRIORITÀ NON VALIDA",IF(AND(J63&lt;&gt;"",NOT(ISNUMBER(J63))),"APERTURA NON VALIDA",IF(AND(ISNUMBER(J63),OR(J63&lt;1,J63&gt;AZIENDA!$E$20)),"APERTURA FUTURA / ERRATA",IF(AND(L63&lt;&gt;"",NOT(ISNUMBER(L63))),"SCADENZA NON VALIDA",IF(AND(ISNUMBER(T63),T63&lt;1),"SCADENZA ERRATA",IF(AND(ISNUMBER(T63),ISNUMBER(J63),T63&lt;J63),"SCADENZA &lt; APERTURA",IF(AND(N63&lt;&gt;"",NOT(ISNUMBER(N63))),"ATTUAZIONE NON VALIDA",IF(AND(ISNUMBER(N63),OR(N63&lt;1,N63&gt;AZIENDA!$E$20)),"ATTUAZIONE FUTURA / ERRATA",IF(AND(ISNUMBER(N63),ISNUMBER(J63),N63&lt;J63),"ATTUAZIONE &lt; APERTURA",IF(AND(Q63&lt;&gt;"",NOT(ISNUMBER(Q63))),"VERIFICA NON VALIDA",IF(AND(ISNUMBER(Q63),OR(Q63&lt;1,Q63&gt;AZIENDA!$E$20)),"VERIFICA FUTURA / ERRATA",IF(AND(ISNUMBER(Q63),ISNUMBER(N63),Q63&lt;N63),"VERIFICA &lt; ATTUAZIONE",IF(AND(M63&lt;&gt;"",COUNTIF(PARAMETRI!$I$7:$I$12,M63)&lt;&gt;1),"STATO NON VALIDO",IF(AND(P63&lt;&gt;"",COUNTIF(PARAMETRI!$I$16:$I$18,P63)&lt;&gt;1),"EFFICACIA NON VALIDA",""))))))))))))))),""))</f>
        <v/>
      </c>
    </row>
    <row r="64" spans="1:23" ht="103.95" customHeight="1">
      <c r="A64" s="69" t="s">
        <v>207</v>
      </c>
      <c r="B64" s="66" t="str">
        <f>IFERROR(INDEX(CATALOGO!$B$9:$B$168,MATCH($A64,CATALOGO!$A$9:$A$168,0)),"ID NON TROVATO")</f>
        <v>06 | Cultura e supporto</v>
      </c>
      <c r="C64" s="66" t="str">
        <f>IFERROR(INDEX(CHECKLIST!$F$9:$F$168,MATCH($A64,CHECKLIST!$A$9:$A$168,0)),"ID NON TROVATO")</f>
        <v>Da verificare</v>
      </c>
      <c r="D64" s="66" t="str">
        <f>IFERROR(INDEX(CHECKLIST!$O$9:$O$168,MATCH($A64,CHECKLIST!$A$9:$A$168,0)),"ID NON TROVATO")</f>
        <v>Verifica</v>
      </c>
      <c r="E64" s="66" t="str">
        <f>IFERROR(INDEX(CHECKLIST!$K$9:$K$168,MATCH($A64,CHECKLIST!$A$9:$A$168,0)),"ID NON TROVATO")</f>
        <v>Eseguire la verifica senza dedurre condizioni personali. Esaminare: Formazione; simulazione di una richiesta; verifica della conoscenza delle procedure. Poi registrare esito, evidenza, data e verificatore.</v>
      </c>
      <c r="F64" s="64"/>
      <c r="G64" s="64"/>
      <c r="H64" s="66" t="str">
        <f>IF(OR(D64="Miglioramento",D64="Verifica"),IF(G64&lt;&gt;"",G64,IF(D64="Verifica",PARAMETRI!$E$9,INDEX(CATALOGO!$I$9:$I$168,MATCH($A64,CATALOGO!$A$9:$A$168,0)))),"")</f>
        <v>P3 - Media</v>
      </c>
      <c r="I64" s="64"/>
      <c r="J64" s="65"/>
      <c r="K64" s="80" t="str">
        <f>IF(AND(OR(D64="Miglioramento",D64="Verifica"),COUNTIF(PARAMETRI!$E$7:$E$10,H64)=1),IF(ISNUMBER(J64),J64+IFERROR(VLOOKUP(H64,PARAMETRI!$E$7:$F$10,2,FALSE),0),IF(ISNUMBER(AZIENDA!$E$14),AZIENDA!$E$14+IFERROR(VLOOKUP(H64,PARAMETRI!$E$7:$F$10,2,FALSE),0),"")),"")</f>
        <v/>
      </c>
      <c r="L64" s="65"/>
      <c r="M64" s="64"/>
      <c r="N64" s="65"/>
      <c r="O64" s="64"/>
      <c r="P64" s="64"/>
      <c r="Q64" s="65"/>
      <c r="R64" s="64"/>
      <c r="S64" s="64"/>
      <c r="T64" s="80" t="str">
        <f t="shared" si="1"/>
        <v/>
      </c>
      <c r="U64" s="81" t="str">
        <f ca="1">IF(AND(ISNUMBER(T64),V64&lt;&gt;"CHIUSA VALIDATA"),T64-AZIENDA!$E$20,"")</f>
        <v/>
      </c>
      <c r="V64" s="66" t="str">
        <f ca="1">IF(D64="Mantenimento","MANTENIMENTO",IF(D64="Non applicabile","NON APPLICABILE",IF(W64&lt;&gt;"","DATI DA CORREGGERE",IF(M64="Chiusa",IF(AND(INDEX(CHECKLIST!$N$9:$N$168,MATCH($A64,CHECKLIST!$A$9:$A$168,0))="Completa",LEN(TRIM(F64))&gt;0,LEN(TRIM(I64))&gt;0,ISNUMBER(J64),ISNUMBER(T64),ISNUMBER(N64),LEN(TRIM(O64))&gt;0,P64="Efficace",ISNUMBER(Q64),LEN(TRIM(R64))&gt;0),"CHIUSA VALIDATA","CHIUSURA DA VALIDARE"),IF(P64="Non efficace","DA RIESAMINARE",IF(AND(ISNUMBER(T64),T64&lt;AZIENDA!$E$20),"SCADUTA",IF(OR(LEN(TRIM(F64))=0,LEN(TRIM(I64))=0,NOT(ISNUMBER(J64)),M64=""),"DA PIANIFICARE",IF(NOT(ISNUMBER(T64)),"SENZA SCADENZA",IF(M64="Attuata","VERIFICA EFFICACIA",IF(AND(ISNUMBER(T64),T64&lt;=AZIENDA!$E$20+PARAMETRI!$B$16),"IN SCADENZA",IF(M64="Sospesa","SOSPESA",UPPER(M64))))))))))))</f>
        <v>DA PIANIFICARE</v>
      </c>
      <c r="W64" s="68" t="str">
        <f ca="1">IF(COUNTIF(CHECKLIST!$A$9:$A$168,A64)&lt;&gt;1,"ID DA CONTROLLARE",IF(OR(D64="Miglioramento",D64="Verifica"),IF(COUNTIF(CHECKLIST!$A$9:$A$168,A64)&lt;&gt;1,"ID DA CONTROLLARE",IF(COUNTIF(PARAMETRI!$E$7:$E$10,H64)&lt;&gt;1,"PRIORITÀ NON VALIDA",IF(AND(J64&lt;&gt;"",NOT(ISNUMBER(J64))),"APERTURA NON VALIDA",IF(AND(ISNUMBER(J64),OR(J64&lt;1,J64&gt;AZIENDA!$E$20)),"APERTURA FUTURA / ERRATA",IF(AND(L64&lt;&gt;"",NOT(ISNUMBER(L64))),"SCADENZA NON VALIDA",IF(AND(ISNUMBER(T64),T64&lt;1),"SCADENZA ERRATA",IF(AND(ISNUMBER(T64),ISNUMBER(J64),T64&lt;J64),"SCADENZA &lt; APERTURA",IF(AND(N64&lt;&gt;"",NOT(ISNUMBER(N64))),"ATTUAZIONE NON VALIDA",IF(AND(ISNUMBER(N64),OR(N64&lt;1,N64&gt;AZIENDA!$E$20)),"ATTUAZIONE FUTURA / ERRATA",IF(AND(ISNUMBER(N64),ISNUMBER(J64),N64&lt;J64),"ATTUAZIONE &lt; APERTURA",IF(AND(Q64&lt;&gt;"",NOT(ISNUMBER(Q64))),"VERIFICA NON VALIDA",IF(AND(ISNUMBER(Q64),OR(Q64&lt;1,Q64&gt;AZIENDA!$E$20)),"VERIFICA FUTURA / ERRATA",IF(AND(ISNUMBER(Q64),ISNUMBER(N64),Q64&lt;N64),"VERIFICA &lt; ATTUAZIONE",IF(AND(M64&lt;&gt;"",COUNTIF(PARAMETRI!$I$7:$I$12,M64)&lt;&gt;1),"STATO NON VALIDO",IF(AND(P64&lt;&gt;"",COUNTIF(PARAMETRI!$I$16:$I$18,P64)&lt;&gt;1),"EFFICACIA NON VALIDA",""))))))))))))))),""))</f>
        <v/>
      </c>
    </row>
    <row r="65" spans="1:23" ht="103.95" customHeight="1">
      <c r="A65" s="61" t="s">
        <v>208</v>
      </c>
      <c r="B65" s="66" t="str">
        <f>IFERROR(INDEX(CATALOGO!$B$9:$B$168,MATCH($A65,CATALOGO!$A$9:$A$168,0)),"ID NON TROVATO")</f>
        <v>07 | Progettazione del lavoro</v>
      </c>
      <c r="C65" s="66" t="str">
        <f>IFERROR(INDEX(CHECKLIST!$F$9:$F$168,MATCH($A65,CHECKLIST!$A$9:$A$168,0)),"ID NON TROVATO")</f>
        <v>Da verificare</v>
      </c>
      <c r="D65" s="66" t="str">
        <f>IFERROR(INDEX(CHECKLIST!$O$9:$O$168,MATCH($A65,CHECKLIST!$A$9:$A$168,0)),"ID NON TROVATO")</f>
        <v>Verifica</v>
      </c>
      <c r="E65" s="66" t="str">
        <f>IFERROR(INDEX(CHECKLIST!$K$9:$K$168,MATCH($A65,CHECKLIST!$A$9:$A$168,0)),"ID NON TROVATO")</f>
        <v>Eseguire la verifica senza dedurre condizioni personali. Esaminare: Accordi organizzativi; date di riesame; riscontri sull'efficacia. Poi registrare esito, evidenza, data e verificatore.</v>
      </c>
      <c r="F65" s="64"/>
      <c r="G65" s="64"/>
      <c r="H65" s="66" t="str">
        <f>IF(OR(D65="Miglioramento",D65="Verifica"),IF(G65&lt;&gt;"",G65,IF(D65="Verifica",PARAMETRI!$E$9,INDEX(CATALOGO!$I$9:$I$168,MATCH($A65,CATALOGO!$A$9:$A$168,0)))),"")</f>
        <v>P3 - Media</v>
      </c>
      <c r="I65" s="64"/>
      <c r="J65" s="65"/>
      <c r="K65" s="80" t="str">
        <f>IF(AND(OR(D65="Miglioramento",D65="Verifica"),COUNTIF(PARAMETRI!$E$7:$E$10,H65)=1),IF(ISNUMBER(J65),J65+IFERROR(VLOOKUP(H65,PARAMETRI!$E$7:$F$10,2,FALSE),0),IF(ISNUMBER(AZIENDA!$E$14),AZIENDA!$E$14+IFERROR(VLOOKUP(H65,PARAMETRI!$E$7:$F$10,2,FALSE),0),"")),"")</f>
        <v/>
      </c>
      <c r="L65" s="65"/>
      <c r="M65" s="64"/>
      <c r="N65" s="65"/>
      <c r="O65" s="64"/>
      <c r="P65" s="64"/>
      <c r="Q65" s="65"/>
      <c r="R65" s="64"/>
      <c r="S65" s="64"/>
      <c r="T65" s="80" t="str">
        <f t="shared" si="1"/>
        <v/>
      </c>
      <c r="U65" s="81" t="str">
        <f ca="1">IF(AND(ISNUMBER(T65),V65&lt;&gt;"CHIUSA VALIDATA"),T65-AZIENDA!$E$20,"")</f>
        <v/>
      </c>
      <c r="V65" s="66" t="str">
        <f ca="1">IF(D65="Mantenimento","MANTENIMENTO",IF(D65="Non applicabile","NON APPLICABILE",IF(W65&lt;&gt;"","DATI DA CORREGGERE",IF(M65="Chiusa",IF(AND(INDEX(CHECKLIST!$N$9:$N$168,MATCH($A65,CHECKLIST!$A$9:$A$168,0))="Completa",LEN(TRIM(F65))&gt;0,LEN(TRIM(I65))&gt;0,ISNUMBER(J65),ISNUMBER(T65),ISNUMBER(N65),LEN(TRIM(O65))&gt;0,P65="Efficace",ISNUMBER(Q65),LEN(TRIM(R65))&gt;0),"CHIUSA VALIDATA","CHIUSURA DA VALIDARE"),IF(P65="Non efficace","DA RIESAMINARE",IF(AND(ISNUMBER(T65),T65&lt;AZIENDA!$E$20),"SCADUTA",IF(OR(LEN(TRIM(F65))=0,LEN(TRIM(I65))=0,NOT(ISNUMBER(J65)),M65=""),"DA PIANIFICARE",IF(NOT(ISNUMBER(T65)),"SENZA SCADENZA",IF(M65="Attuata","VERIFICA EFFICACIA",IF(AND(ISNUMBER(T65),T65&lt;=AZIENDA!$E$20+PARAMETRI!$B$16),"IN SCADENZA",IF(M65="Sospesa","SOSPESA",UPPER(M65))))))))))))</f>
        <v>DA PIANIFICARE</v>
      </c>
      <c r="W65" s="68" t="str">
        <f ca="1">IF(COUNTIF(CHECKLIST!$A$9:$A$168,A65)&lt;&gt;1,"ID DA CONTROLLARE",IF(OR(D65="Miglioramento",D65="Verifica"),IF(COUNTIF(CHECKLIST!$A$9:$A$168,A65)&lt;&gt;1,"ID DA CONTROLLARE",IF(COUNTIF(PARAMETRI!$E$7:$E$10,H65)&lt;&gt;1,"PRIORITÀ NON VALIDA",IF(AND(J65&lt;&gt;"",NOT(ISNUMBER(J65))),"APERTURA NON VALIDA",IF(AND(ISNUMBER(J65),OR(J65&lt;1,J65&gt;AZIENDA!$E$20)),"APERTURA FUTURA / ERRATA",IF(AND(L65&lt;&gt;"",NOT(ISNUMBER(L65))),"SCADENZA NON VALIDA",IF(AND(ISNUMBER(T65),T65&lt;1),"SCADENZA ERRATA",IF(AND(ISNUMBER(T65),ISNUMBER(J65),T65&lt;J65),"SCADENZA &lt; APERTURA",IF(AND(N65&lt;&gt;"",NOT(ISNUMBER(N65))),"ATTUAZIONE NON VALIDA",IF(AND(ISNUMBER(N65),OR(N65&lt;1,N65&gt;AZIENDA!$E$20)),"ATTUAZIONE FUTURA / ERRATA",IF(AND(ISNUMBER(N65),ISNUMBER(J65),N65&lt;J65),"ATTUAZIONE &lt; APERTURA",IF(AND(Q65&lt;&gt;"",NOT(ISNUMBER(Q65))),"VERIFICA NON VALIDA",IF(AND(ISNUMBER(Q65),OR(Q65&lt;1,Q65&gt;AZIENDA!$E$20)),"VERIFICA FUTURA / ERRATA",IF(AND(ISNUMBER(Q65),ISNUMBER(N65),Q65&lt;N65),"VERIFICA &lt; ATTUAZIONE",IF(AND(M65&lt;&gt;"",COUNTIF(PARAMETRI!$I$7:$I$12,M65)&lt;&gt;1),"STATO NON VALIDO",IF(AND(P65&lt;&gt;"",COUNTIF(PARAMETRI!$I$16:$I$18,P65)&lt;&gt;1),"EFFICACIA NON VALIDA",""))))))))))))))),""))</f>
        <v/>
      </c>
    </row>
    <row r="66" spans="1:23" ht="103.95" customHeight="1">
      <c r="A66" s="69" t="s">
        <v>209</v>
      </c>
      <c r="B66" s="66" t="str">
        <f>IFERROR(INDEX(CATALOGO!$B$9:$B$168,MATCH($A66,CATALOGO!$A$9:$A$168,0)),"ID NON TROVATO")</f>
        <v>07 | Progettazione del lavoro</v>
      </c>
      <c r="C66" s="66" t="str">
        <f>IFERROR(INDEX(CHECKLIST!$F$9:$F$168,MATCH($A66,CHECKLIST!$A$9:$A$168,0)),"ID NON TROVATO")</f>
        <v>Da verificare</v>
      </c>
      <c r="D66" s="66" t="str">
        <f>IFERROR(INDEX(CHECKLIST!$O$9:$O$168,MATCH($A66,CHECKLIST!$A$9:$A$168,0)),"ID NON TROVATO")</f>
        <v>Verifica</v>
      </c>
      <c r="E66" s="66" t="str">
        <f>IFERROR(INDEX(CHECKLIST!$K$9:$K$168,MATCH($A66,CHECKLIST!$A$9:$A$168,0)),"ID NON TROVATO")</f>
        <v>Eseguire la verifica senza dedurre condizioni personali. Esaminare: Modalità del colloquio; opzioni disponibili; decisioni motivate. Poi registrare esito, evidenza, data e verificatore.</v>
      </c>
      <c r="F66" s="64"/>
      <c r="G66" s="64"/>
      <c r="H66" s="66" t="str">
        <f>IF(OR(D66="Miglioramento",D66="Verifica"),IF(G66&lt;&gt;"",G66,IF(D66="Verifica",PARAMETRI!$E$9,INDEX(CATALOGO!$I$9:$I$168,MATCH($A66,CATALOGO!$A$9:$A$168,0)))),"")</f>
        <v>P3 - Media</v>
      </c>
      <c r="I66" s="64"/>
      <c r="J66" s="65"/>
      <c r="K66" s="80" t="str">
        <f>IF(AND(OR(D66="Miglioramento",D66="Verifica"),COUNTIF(PARAMETRI!$E$7:$E$10,H66)=1),IF(ISNUMBER(J66),J66+IFERROR(VLOOKUP(H66,PARAMETRI!$E$7:$F$10,2,FALSE),0),IF(ISNUMBER(AZIENDA!$E$14),AZIENDA!$E$14+IFERROR(VLOOKUP(H66,PARAMETRI!$E$7:$F$10,2,FALSE),0),"")),"")</f>
        <v/>
      </c>
      <c r="L66" s="65"/>
      <c r="M66" s="64"/>
      <c r="N66" s="65"/>
      <c r="O66" s="64"/>
      <c r="P66" s="64"/>
      <c r="Q66" s="65"/>
      <c r="R66" s="64"/>
      <c r="S66" s="64"/>
      <c r="T66" s="80" t="str">
        <f t="shared" si="1"/>
        <v/>
      </c>
      <c r="U66" s="81" t="str">
        <f ca="1">IF(AND(ISNUMBER(T66),V66&lt;&gt;"CHIUSA VALIDATA"),T66-AZIENDA!$E$20,"")</f>
        <v/>
      </c>
      <c r="V66" s="66" t="str">
        <f ca="1">IF(D66="Mantenimento","MANTENIMENTO",IF(D66="Non applicabile","NON APPLICABILE",IF(W66&lt;&gt;"","DATI DA CORREGGERE",IF(M66="Chiusa",IF(AND(INDEX(CHECKLIST!$N$9:$N$168,MATCH($A66,CHECKLIST!$A$9:$A$168,0))="Completa",LEN(TRIM(F66))&gt;0,LEN(TRIM(I66))&gt;0,ISNUMBER(J66),ISNUMBER(T66),ISNUMBER(N66),LEN(TRIM(O66))&gt;0,P66="Efficace",ISNUMBER(Q66),LEN(TRIM(R66))&gt;0),"CHIUSA VALIDATA","CHIUSURA DA VALIDARE"),IF(P66="Non efficace","DA RIESAMINARE",IF(AND(ISNUMBER(T66),T66&lt;AZIENDA!$E$20),"SCADUTA",IF(OR(LEN(TRIM(F66))=0,LEN(TRIM(I66))=0,NOT(ISNUMBER(J66)),M66=""),"DA PIANIFICARE",IF(NOT(ISNUMBER(T66)),"SENZA SCADENZA",IF(M66="Attuata","VERIFICA EFFICACIA",IF(AND(ISNUMBER(T66),T66&lt;=AZIENDA!$E$20+PARAMETRI!$B$16),"IN SCADENZA",IF(M66="Sospesa","SOSPESA",UPPER(M66))))))))))))</f>
        <v>DA PIANIFICARE</v>
      </c>
      <c r="W66" s="68" t="str">
        <f ca="1">IF(COUNTIF(CHECKLIST!$A$9:$A$168,A66)&lt;&gt;1,"ID DA CONTROLLARE",IF(OR(D66="Miglioramento",D66="Verifica"),IF(COUNTIF(CHECKLIST!$A$9:$A$168,A66)&lt;&gt;1,"ID DA CONTROLLARE",IF(COUNTIF(PARAMETRI!$E$7:$E$10,H66)&lt;&gt;1,"PRIORITÀ NON VALIDA",IF(AND(J66&lt;&gt;"",NOT(ISNUMBER(J66))),"APERTURA NON VALIDA",IF(AND(ISNUMBER(J66),OR(J66&lt;1,J66&gt;AZIENDA!$E$20)),"APERTURA FUTURA / ERRATA",IF(AND(L66&lt;&gt;"",NOT(ISNUMBER(L66))),"SCADENZA NON VALIDA",IF(AND(ISNUMBER(T66),T66&lt;1),"SCADENZA ERRATA",IF(AND(ISNUMBER(T66),ISNUMBER(J66),T66&lt;J66),"SCADENZA &lt; APERTURA",IF(AND(N66&lt;&gt;"",NOT(ISNUMBER(N66))),"ATTUAZIONE NON VALIDA",IF(AND(ISNUMBER(N66),OR(N66&lt;1,N66&gt;AZIENDA!$E$20)),"ATTUAZIONE FUTURA / ERRATA",IF(AND(ISNUMBER(N66),ISNUMBER(J66),N66&lt;J66),"ATTUAZIONE &lt; APERTURA",IF(AND(Q66&lt;&gt;"",NOT(ISNUMBER(Q66))),"VERIFICA NON VALIDA",IF(AND(ISNUMBER(Q66),OR(Q66&lt;1,Q66&gt;AZIENDA!$E$20)),"VERIFICA FUTURA / ERRATA",IF(AND(ISNUMBER(Q66),ISNUMBER(N66),Q66&lt;N66),"VERIFICA &lt; ATTUAZIONE",IF(AND(M66&lt;&gt;"",COUNTIF(PARAMETRI!$I$7:$I$12,M66)&lt;&gt;1),"STATO NON VALIDO",IF(AND(P66&lt;&gt;"",COUNTIF(PARAMETRI!$I$16:$I$18,P66)&lt;&gt;1),"EFFICACIA NON VALIDA",""))))))))))))))),""))</f>
        <v/>
      </c>
    </row>
    <row r="67" spans="1:23" ht="103.95" customHeight="1">
      <c r="A67" s="61" t="s">
        <v>210</v>
      </c>
      <c r="B67" s="66" t="str">
        <f>IFERROR(INDEX(CATALOGO!$B$9:$B$168,MATCH($A67,CATALOGO!$A$9:$A$168,0)),"ID NON TROVATO")</f>
        <v>07 | Progettazione del lavoro</v>
      </c>
      <c r="C67" s="66" t="str">
        <f>IFERROR(INDEX(CHECKLIST!$F$9:$F$168,MATCH($A67,CHECKLIST!$A$9:$A$168,0)),"ID NON TROVATO")</f>
        <v>Da verificare</v>
      </c>
      <c r="D67" s="66" t="str">
        <f>IFERROR(INDEX(CHECKLIST!$O$9:$O$168,MATCH($A67,CHECKLIST!$A$9:$A$168,0)),"ID NON TROVATO")</f>
        <v>Verifica</v>
      </c>
      <c r="E67" s="66" t="str">
        <f>IFERROR(INDEX(CHECKLIST!$K$9:$K$168,MATCH($A67,CHECKLIST!$A$9:$A$168,0)),"ID NON TROVATO")</f>
        <v>Eseguire la verifica senza dedurre condizioni personali. Esaminare: Regole di pausa; sostituzioni; accordi nel team. Poi registrare esito, evidenza, data e verificatore.</v>
      </c>
      <c r="F67" s="64"/>
      <c r="G67" s="64"/>
      <c r="H67" s="66" t="str">
        <f>IF(OR(D67="Miglioramento",D67="Verifica"),IF(G67&lt;&gt;"",G67,IF(D67="Verifica",PARAMETRI!$E$9,INDEX(CATALOGO!$I$9:$I$168,MATCH($A67,CATALOGO!$A$9:$A$168,0)))),"")</f>
        <v>P3 - Media</v>
      </c>
      <c r="I67" s="64"/>
      <c r="J67" s="65"/>
      <c r="K67" s="80" t="str">
        <f>IF(AND(OR(D67="Miglioramento",D67="Verifica"),COUNTIF(PARAMETRI!$E$7:$E$10,H67)=1),IF(ISNUMBER(J67),J67+IFERROR(VLOOKUP(H67,PARAMETRI!$E$7:$F$10,2,FALSE),0),IF(ISNUMBER(AZIENDA!$E$14),AZIENDA!$E$14+IFERROR(VLOOKUP(H67,PARAMETRI!$E$7:$F$10,2,FALSE),0),"")),"")</f>
        <v/>
      </c>
      <c r="L67" s="65"/>
      <c r="M67" s="64"/>
      <c r="N67" s="65"/>
      <c r="O67" s="64"/>
      <c r="P67" s="64"/>
      <c r="Q67" s="65"/>
      <c r="R67" s="64"/>
      <c r="S67" s="64"/>
      <c r="T67" s="80" t="str">
        <f t="shared" si="1"/>
        <v/>
      </c>
      <c r="U67" s="81" t="str">
        <f ca="1">IF(AND(ISNUMBER(T67),V67&lt;&gt;"CHIUSA VALIDATA"),T67-AZIENDA!$E$20,"")</f>
        <v/>
      </c>
      <c r="V67" s="66" t="str">
        <f ca="1">IF(D67="Mantenimento","MANTENIMENTO",IF(D67="Non applicabile","NON APPLICABILE",IF(W67&lt;&gt;"","DATI DA CORREGGERE",IF(M67="Chiusa",IF(AND(INDEX(CHECKLIST!$N$9:$N$168,MATCH($A67,CHECKLIST!$A$9:$A$168,0))="Completa",LEN(TRIM(F67))&gt;0,LEN(TRIM(I67))&gt;0,ISNUMBER(J67),ISNUMBER(T67),ISNUMBER(N67),LEN(TRIM(O67))&gt;0,P67="Efficace",ISNUMBER(Q67),LEN(TRIM(R67))&gt;0),"CHIUSA VALIDATA","CHIUSURA DA VALIDARE"),IF(P67="Non efficace","DA RIESAMINARE",IF(AND(ISNUMBER(T67),T67&lt;AZIENDA!$E$20),"SCADUTA",IF(OR(LEN(TRIM(F67))=0,LEN(TRIM(I67))=0,NOT(ISNUMBER(J67)),M67=""),"DA PIANIFICARE",IF(NOT(ISNUMBER(T67)),"SENZA SCADENZA",IF(M67="Attuata","VERIFICA EFFICACIA",IF(AND(ISNUMBER(T67),T67&lt;=AZIENDA!$E$20+PARAMETRI!$B$16),"IN SCADENZA",IF(M67="Sospesa","SOSPESA",UPPER(M67))))))))))))</f>
        <v>DA PIANIFICARE</v>
      </c>
      <c r="W67" s="68" t="str">
        <f ca="1">IF(COUNTIF(CHECKLIST!$A$9:$A$168,A67)&lt;&gt;1,"ID DA CONTROLLARE",IF(OR(D67="Miglioramento",D67="Verifica"),IF(COUNTIF(CHECKLIST!$A$9:$A$168,A67)&lt;&gt;1,"ID DA CONTROLLARE",IF(COUNTIF(PARAMETRI!$E$7:$E$10,H67)&lt;&gt;1,"PRIORITÀ NON VALIDA",IF(AND(J67&lt;&gt;"",NOT(ISNUMBER(J67))),"APERTURA NON VALIDA",IF(AND(ISNUMBER(J67),OR(J67&lt;1,J67&gt;AZIENDA!$E$20)),"APERTURA FUTURA / ERRATA",IF(AND(L67&lt;&gt;"",NOT(ISNUMBER(L67))),"SCADENZA NON VALIDA",IF(AND(ISNUMBER(T67),T67&lt;1),"SCADENZA ERRATA",IF(AND(ISNUMBER(T67),ISNUMBER(J67),T67&lt;J67),"SCADENZA &lt; APERTURA",IF(AND(N67&lt;&gt;"",NOT(ISNUMBER(N67))),"ATTUAZIONE NON VALIDA",IF(AND(ISNUMBER(N67),OR(N67&lt;1,N67&gt;AZIENDA!$E$20)),"ATTUAZIONE FUTURA / ERRATA",IF(AND(ISNUMBER(N67),ISNUMBER(J67),N67&lt;J67),"ATTUAZIONE &lt; APERTURA",IF(AND(Q67&lt;&gt;"",NOT(ISNUMBER(Q67))),"VERIFICA NON VALIDA",IF(AND(ISNUMBER(Q67),OR(Q67&lt;1,Q67&gt;AZIENDA!$E$20)),"VERIFICA FUTURA / ERRATA",IF(AND(ISNUMBER(Q67),ISNUMBER(N67),Q67&lt;N67),"VERIFICA &lt; ATTUAZIONE",IF(AND(M67&lt;&gt;"",COUNTIF(PARAMETRI!$I$7:$I$12,M67)&lt;&gt;1),"STATO NON VALIDO",IF(AND(P67&lt;&gt;"",COUNTIF(PARAMETRI!$I$16:$I$18,P67)&lt;&gt;1),"EFFICACIA NON VALIDA",""))))))))))))))),""))</f>
        <v/>
      </c>
    </row>
    <row r="68" spans="1:23" ht="103.95" customHeight="1">
      <c r="A68" s="69" t="s">
        <v>211</v>
      </c>
      <c r="B68" s="66" t="str">
        <f>IFERROR(INDEX(CATALOGO!$B$9:$B$168,MATCH($A68,CATALOGO!$A$9:$A$168,0)),"ID NON TROVATO")</f>
        <v>07 | Progettazione del lavoro</v>
      </c>
      <c r="C68" s="66" t="str">
        <f>IFERROR(INDEX(CHECKLIST!$F$9:$F$168,MATCH($A68,CHECKLIST!$A$9:$A$168,0)),"ID NON TROVATO")</f>
        <v>Da verificare</v>
      </c>
      <c r="D68" s="66" t="str">
        <f>IFERROR(INDEX(CHECKLIST!$O$9:$O$168,MATCH($A68,CHECKLIST!$A$9:$A$168,0)),"ID NON TROVATO")</f>
        <v>Verifica</v>
      </c>
      <c r="E68" s="66" t="str">
        <f>IFERROR(INDEX(CHECKLIST!$K$9:$K$168,MATCH($A68,CHECKLIST!$A$9:$A$168,0)),"ID NON TROVATO")</f>
        <v>Eseguire la verifica senza dedurre condizioni personali. Esaminare: Valutazione di fattibilità; regole dei permessi brevi; procedura di richiesta. Poi registrare esito, evidenza, data e verificatore.</v>
      </c>
      <c r="F68" s="64"/>
      <c r="G68" s="64"/>
      <c r="H68" s="66" t="str">
        <f>IF(OR(D68="Miglioramento",D68="Verifica"),IF(G68&lt;&gt;"",G68,IF(D68="Verifica",PARAMETRI!$E$9,INDEX(CATALOGO!$I$9:$I$168,MATCH($A68,CATALOGO!$A$9:$A$168,0)))),"")</f>
        <v>P3 - Media</v>
      </c>
      <c r="I68" s="64"/>
      <c r="J68" s="65"/>
      <c r="K68" s="80" t="str">
        <f>IF(AND(OR(D68="Miglioramento",D68="Verifica"),COUNTIF(PARAMETRI!$E$7:$E$10,H68)=1),IF(ISNUMBER(J68),J68+IFERROR(VLOOKUP(H68,PARAMETRI!$E$7:$F$10,2,FALSE),0),IF(ISNUMBER(AZIENDA!$E$14),AZIENDA!$E$14+IFERROR(VLOOKUP(H68,PARAMETRI!$E$7:$F$10,2,FALSE),0),"")),"")</f>
        <v/>
      </c>
      <c r="L68" s="65"/>
      <c r="M68" s="64"/>
      <c r="N68" s="65"/>
      <c r="O68" s="64"/>
      <c r="P68" s="64"/>
      <c r="Q68" s="65"/>
      <c r="R68" s="64"/>
      <c r="S68" s="64"/>
      <c r="T68" s="80" t="str">
        <f t="shared" si="1"/>
        <v/>
      </c>
      <c r="U68" s="81" t="str">
        <f ca="1">IF(AND(ISNUMBER(T68),V68&lt;&gt;"CHIUSA VALIDATA"),T68-AZIENDA!$E$20,"")</f>
        <v/>
      </c>
      <c r="V68" s="66" t="str">
        <f ca="1">IF(D68="Mantenimento","MANTENIMENTO",IF(D68="Non applicabile","NON APPLICABILE",IF(W68&lt;&gt;"","DATI DA CORREGGERE",IF(M68="Chiusa",IF(AND(INDEX(CHECKLIST!$N$9:$N$168,MATCH($A68,CHECKLIST!$A$9:$A$168,0))="Completa",LEN(TRIM(F68))&gt;0,LEN(TRIM(I68))&gt;0,ISNUMBER(J68),ISNUMBER(T68),ISNUMBER(N68),LEN(TRIM(O68))&gt;0,P68="Efficace",ISNUMBER(Q68),LEN(TRIM(R68))&gt;0),"CHIUSA VALIDATA","CHIUSURA DA VALIDARE"),IF(P68="Non efficace","DA RIESAMINARE",IF(AND(ISNUMBER(T68),T68&lt;AZIENDA!$E$20),"SCADUTA",IF(OR(LEN(TRIM(F68))=0,LEN(TRIM(I68))=0,NOT(ISNUMBER(J68)),M68=""),"DA PIANIFICARE",IF(NOT(ISNUMBER(T68)),"SENZA SCADENZA",IF(M68="Attuata","VERIFICA EFFICACIA",IF(AND(ISNUMBER(T68),T68&lt;=AZIENDA!$E$20+PARAMETRI!$B$16),"IN SCADENZA",IF(M68="Sospesa","SOSPESA",UPPER(M68))))))))))))</f>
        <v>DA PIANIFICARE</v>
      </c>
      <c r="W68" s="68" t="str">
        <f ca="1">IF(COUNTIF(CHECKLIST!$A$9:$A$168,A68)&lt;&gt;1,"ID DA CONTROLLARE",IF(OR(D68="Miglioramento",D68="Verifica"),IF(COUNTIF(CHECKLIST!$A$9:$A$168,A68)&lt;&gt;1,"ID DA CONTROLLARE",IF(COUNTIF(PARAMETRI!$E$7:$E$10,H68)&lt;&gt;1,"PRIORITÀ NON VALIDA",IF(AND(J68&lt;&gt;"",NOT(ISNUMBER(J68))),"APERTURA NON VALIDA",IF(AND(ISNUMBER(J68),OR(J68&lt;1,J68&gt;AZIENDA!$E$20)),"APERTURA FUTURA / ERRATA",IF(AND(L68&lt;&gt;"",NOT(ISNUMBER(L68))),"SCADENZA NON VALIDA",IF(AND(ISNUMBER(T68),T68&lt;1),"SCADENZA ERRATA",IF(AND(ISNUMBER(T68),ISNUMBER(J68),T68&lt;J68),"SCADENZA &lt; APERTURA",IF(AND(N68&lt;&gt;"",NOT(ISNUMBER(N68))),"ATTUAZIONE NON VALIDA",IF(AND(ISNUMBER(N68),OR(N68&lt;1,N68&gt;AZIENDA!$E$20)),"ATTUAZIONE FUTURA / ERRATA",IF(AND(ISNUMBER(N68),ISNUMBER(J68),N68&lt;J68),"ATTUAZIONE &lt; APERTURA",IF(AND(Q68&lt;&gt;"",NOT(ISNUMBER(Q68))),"VERIFICA NON VALIDA",IF(AND(ISNUMBER(Q68),OR(Q68&lt;1,Q68&gt;AZIENDA!$E$20)),"VERIFICA FUTURA / ERRATA",IF(AND(ISNUMBER(Q68),ISNUMBER(N68),Q68&lt;N68),"VERIFICA &lt; ATTUAZIONE",IF(AND(M68&lt;&gt;"",COUNTIF(PARAMETRI!$I$7:$I$12,M68)&lt;&gt;1),"STATO NON VALIDO",IF(AND(P68&lt;&gt;"",COUNTIF(PARAMETRI!$I$16:$I$18,P68)&lt;&gt;1),"EFFICACIA NON VALIDA",""))))))))))))))),""))</f>
        <v/>
      </c>
    </row>
    <row r="69" spans="1:23" ht="103.95" customHeight="1">
      <c r="A69" s="61" t="s">
        <v>212</v>
      </c>
      <c r="B69" s="66" t="str">
        <f>IFERROR(INDEX(CATALOGO!$B$9:$B$168,MATCH($A69,CATALOGO!$A$9:$A$168,0)),"ID NON TROVATO")</f>
        <v>07 | Progettazione del lavoro</v>
      </c>
      <c r="C69" s="66" t="str">
        <f>IFERROR(INDEX(CHECKLIST!$F$9:$F$168,MATCH($A69,CHECKLIST!$A$9:$A$168,0)),"ID NON TROVATO")</f>
        <v>Da verificare</v>
      </c>
      <c r="D69" s="66" t="str">
        <f>IFERROR(INDEX(CHECKLIST!$O$9:$O$168,MATCH($A69,CHECKLIST!$A$9:$A$168,0)),"ID NON TROVATO")</f>
        <v>Verifica</v>
      </c>
      <c r="E69" s="66" t="str">
        <f>IFERROR(INDEX(CHECKLIST!$K$9:$K$168,MATCH($A69,CHECKLIST!$A$9:$A$168,0)),"ID NON TROVATO")</f>
        <v>Eseguire la verifica senza dedurre condizioni personali. Esaminare: Regole di orario; compatibilità contrattuale; strumenti di registrazione. Poi registrare esito, evidenza, data e verificatore.</v>
      </c>
      <c r="F69" s="64"/>
      <c r="G69" s="64"/>
      <c r="H69" s="66" t="str">
        <f>IF(OR(D69="Miglioramento",D69="Verifica"),IF(G69&lt;&gt;"",G69,IF(D69="Verifica",PARAMETRI!$E$9,INDEX(CATALOGO!$I$9:$I$168,MATCH($A69,CATALOGO!$A$9:$A$168,0)))),"")</f>
        <v>P3 - Media</v>
      </c>
      <c r="I69" s="64"/>
      <c r="J69" s="65"/>
      <c r="K69" s="80" t="str">
        <f>IF(AND(OR(D69="Miglioramento",D69="Verifica"),COUNTIF(PARAMETRI!$E$7:$E$10,H69)=1),IF(ISNUMBER(J69),J69+IFERROR(VLOOKUP(H69,PARAMETRI!$E$7:$F$10,2,FALSE),0),IF(ISNUMBER(AZIENDA!$E$14),AZIENDA!$E$14+IFERROR(VLOOKUP(H69,PARAMETRI!$E$7:$F$10,2,FALSE),0),"")),"")</f>
        <v/>
      </c>
      <c r="L69" s="65"/>
      <c r="M69" s="64"/>
      <c r="N69" s="65"/>
      <c r="O69" s="64"/>
      <c r="P69" s="64"/>
      <c r="Q69" s="65"/>
      <c r="R69" s="64"/>
      <c r="S69" s="64"/>
      <c r="T69" s="80" t="str">
        <f t="shared" si="1"/>
        <v/>
      </c>
      <c r="U69" s="81" t="str">
        <f ca="1">IF(AND(ISNUMBER(T69),V69&lt;&gt;"CHIUSA VALIDATA"),T69-AZIENDA!$E$20,"")</f>
        <v/>
      </c>
      <c r="V69" s="66" t="str">
        <f ca="1">IF(D69="Mantenimento","MANTENIMENTO",IF(D69="Non applicabile","NON APPLICABILE",IF(W69&lt;&gt;"","DATI DA CORREGGERE",IF(M69="Chiusa",IF(AND(INDEX(CHECKLIST!$N$9:$N$168,MATCH($A69,CHECKLIST!$A$9:$A$168,0))="Completa",LEN(TRIM(F69))&gt;0,LEN(TRIM(I69))&gt;0,ISNUMBER(J69),ISNUMBER(T69),ISNUMBER(N69),LEN(TRIM(O69))&gt;0,P69="Efficace",ISNUMBER(Q69),LEN(TRIM(R69))&gt;0),"CHIUSA VALIDATA","CHIUSURA DA VALIDARE"),IF(P69="Non efficace","DA RIESAMINARE",IF(AND(ISNUMBER(T69),T69&lt;AZIENDA!$E$20),"SCADUTA",IF(OR(LEN(TRIM(F69))=0,LEN(TRIM(I69))=0,NOT(ISNUMBER(J69)),M69=""),"DA PIANIFICARE",IF(NOT(ISNUMBER(T69)),"SENZA SCADENZA",IF(M69="Attuata","VERIFICA EFFICACIA",IF(AND(ISNUMBER(T69),T69&lt;=AZIENDA!$E$20+PARAMETRI!$B$16),"IN SCADENZA",IF(M69="Sospesa","SOSPESA",UPPER(M69))))))))))))</f>
        <v>DA PIANIFICARE</v>
      </c>
      <c r="W69" s="68" t="str">
        <f ca="1">IF(COUNTIF(CHECKLIST!$A$9:$A$168,A69)&lt;&gt;1,"ID DA CONTROLLARE",IF(OR(D69="Miglioramento",D69="Verifica"),IF(COUNTIF(CHECKLIST!$A$9:$A$168,A69)&lt;&gt;1,"ID DA CONTROLLARE",IF(COUNTIF(PARAMETRI!$E$7:$E$10,H69)&lt;&gt;1,"PRIORITÀ NON VALIDA",IF(AND(J69&lt;&gt;"",NOT(ISNUMBER(J69))),"APERTURA NON VALIDA",IF(AND(ISNUMBER(J69),OR(J69&lt;1,J69&gt;AZIENDA!$E$20)),"APERTURA FUTURA / ERRATA",IF(AND(L69&lt;&gt;"",NOT(ISNUMBER(L69))),"SCADENZA NON VALIDA",IF(AND(ISNUMBER(T69),T69&lt;1),"SCADENZA ERRATA",IF(AND(ISNUMBER(T69),ISNUMBER(J69),T69&lt;J69),"SCADENZA &lt; APERTURA",IF(AND(N69&lt;&gt;"",NOT(ISNUMBER(N69))),"ATTUAZIONE NON VALIDA",IF(AND(ISNUMBER(N69),OR(N69&lt;1,N69&gt;AZIENDA!$E$20)),"ATTUAZIONE FUTURA / ERRATA",IF(AND(ISNUMBER(N69),ISNUMBER(J69),N69&lt;J69),"ATTUAZIONE &lt; APERTURA",IF(AND(Q69&lt;&gt;"",NOT(ISNUMBER(Q69))),"VERIFICA NON VALIDA",IF(AND(ISNUMBER(Q69),OR(Q69&lt;1,Q69&gt;AZIENDA!$E$20)),"VERIFICA FUTURA / ERRATA",IF(AND(ISNUMBER(Q69),ISNUMBER(N69),Q69&lt;N69),"VERIFICA &lt; ATTUAZIONE",IF(AND(M69&lt;&gt;"",COUNTIF(PARAMETRI!$I$7:$I$12,M69)&lt;&gt;1),"STATO NON VALIDO",IF(AND(P69&lt;&gt;"",COUNTIF(PARAMETRI!$I$16:$I$18,P69)&lt;&gt;1),"EFFICACIA NON VALIDA",""))))))))))))))),""))</f>
        <v/>
      </c>
    </row>
    <row r="70" spans="1:23" ht="103.95" customHeight="1">
      <c r="A70" s="69" t="s">
        <v>213</v>
      </c>
      <c r="B70" s="66" t="str">
        <f>IFERROR(INDEX(CATALOGO!$B$9:$B$168,MATCH($A70,CATALOGO!$A$9:$A$168,0)),"ID NON TROVATO")</f>
        <v>07 | Progettazione del lavoro</v>
      </c>
      <c r="C70" s="66" t="str">
        <f>IFERROR(INDEX(CHECKLIST!$F$9:$F$168,MATCH($A70,CHECKLIST!$A$9:$A$168,0)),"ID NON TROVATO")</f>
        <v>Da verificare</v>
      </c>
      <c r="D70" s="66" t="str">
        <f>IFERROR(INDEX(CHECKLIST!$O$9:$O$168,MATCH($A70,CHECKLIST!$A$9:$A$168,0)),"ID NON TROVATO")</f>
        <v>Verifica</v>
      </c>
      <c r="E70" s="66" t="str">
        <f>IFERROR(INDEX(CHECKLIST!$K$9:$K$168,MATCH($A70,CHECKLIST!$A$9:$A$168,0)),"ID NON TROVATO")</f>
        <v>Eseguire la verifica senza dedurre condizioni personali. Esaminare: Fasce orarie; requisiti della mansione; accordi di flessibilità. Poi registrare esito, evidenza, data e verificatore.</v>
      </c>
      <c r="F70" s="64"/>
      <c r="G70" s="64"/>
      <c r="H70" s="66" t="str">
        <f>IF(OR(D70="Miglioramento",D70="Verifica"),IF(G70&lt;&gt;"",G70,IF(D70="Verifica",PARAMETRI!$E$9,INDEX(CATALOGO!$I$9:$I$168,MATCH($A70,CATALOGO!$A$9:$A$168,0)))),"")</f>
        <v>P3 - Media</v>
      </c>
      <c r="I70" s="64"/>
      <c r="J70" s="65"/>
      <c r="K70" s="80" t="str">
        <f>IF(AND(OR(D70="Miglioramento",D70="Verifica"),COUNTIF(PARAMETRI!$E$7:$E$10,H70)=1),IF(ISNUMBER(J70),J70+IFERROR(VLOOKUP(H70,PARAMETRI!$E$7:$F$10,2,FALSE),0),IF(ISNUMBER(AZIENDA!$E$14),AZIENDA!$E$14+IFERROR(VLOOKUP(H70,PARAMETRI!$E$7:$F$10,2,FALSE),0),"")),"")</f>
        <v/>
      </c>
      <c r="L70" s="65"/>
      <c r="M70" s="64"/>
      <c r="N70" s="65"/>
      <c r="O70" s="64"/>
      <c r="P70" s="64"/>
      <c r="Q70" s="65"/>
      <c r="R70" s="64"/>
      <c r="S70" s="64"/>
      <c r="T70" s="80" t="str">
        <f t="shared" si="1"/>
        <v/>
      </c>
      <c r="U70" s="81" t="str">
        <f ca="1">IF(AND(ISNUMBER(T70),V70&lt;&gt;"CHIUSA VALIDATA"),T70-AZIENDA!$E$20,"")</f>
        <v/>
      </c>
      <c r="V70" s="66" t="str">
        <f ca="1">IF(D70="Mantenimento","MANTENIMENTO",IF(D70="Non applicabile","NON APPLICABILE",IF(W70&lt;&gt;"","DATI DA CORREGGERE",IF(M70="Chiusa",IF(AND(INDEX(CHECKLIST!$N$9:$N$168,MATCH($A70,CHECKLIST!$A$9:$A$168,0))="Completa",LEN(TRIM(F70))&gt;0,LEN(TRIM(I70))&gt;0,ISNUMBER(J70),ISNUMBER(T70),ISNUMBER(N70),LEN(TRIM(O70))&gt;0,P70="Efficace",ISNUMBER(Q70),LEN(TRIM(R70))&gt;0),"CHIUSA VALIDATA","CHIUSURA DA VALIDARE"),IF(P70="Non efficace","DA RIESAMINARE",IF(AND(ISNUMBER(T70),T70&lt;AZIENDA!$E$20),"SCADUTA",IF(OR(LEN(TRIM(F70))=0,LEN(TRIM(I70))=0,NOT(ISNUMBER(J70)),M70=""),"DA PIANIFICARE",IF(NOT(ISNUMBER(T70)),"SENZA SCADENZA",IF(M70="Attuata","VERIFICA EFFICACIA",IF(AND(ISNUMBER(T70),T70&lt;=AZIENDA!$E$20+PARAMETRI!$B$16),"IN SCADENZA",IF(M70="Sospesa","SOSPESA",UPPER(M70))))))))))))</f>
        <v>DA PIANIFICARE</v>
      </c>
      <c r="W70" s="68" t="str">
        <f ca="1">IF(COUNTIF(CHECKLIST!$A$9:$A$168,A70)&lt;&gt;1,"ID DA CONTROLLARE",IF(OR(D70="Miglioramento",D70="Verifica"),IF(COUNTIF(CHECKLIST!$A$9:$A$168,A70)&lt;&gt;1,"ID DA CONTROLLARE",IF(COUNTIF(PARAMETRI!$E$7:$E$10,H70)&lt;&gt;1,"PRIORITÀ NON VALIDA",IF(AND(J70&lt;&gt;"",NOT(ISNUMBER(J70))),"APERTURA NON VALIDA",IF(AND(ISNUMBER(J70),OR(J70&lt;1,J70&gt;AZIENDA!$E$20)),"APERTURA FUTURA / ERRATA",IF(AND(L70&lt;&gt;"",NOT(ISNUMBER(L70))),"SCADENZA NON VALIDA",IF(AND(ISNUMBER(T70),T70&lt;1),"SCADENZA ERRATA",IF(AND(ISNUMBER(T70),ISNUMBER(J70),T70&lt;J70),"SCADENZA &lt; APERTURA",IF(AND(N70&lt;&gt;"",NOT(ISNUMBER(N70))),"ATTUAZIONE NON VALIDA",IF(AND(ISNUMBER(N70),OR(N70&lt;1,N70&gt;AZIENDA!$E$20)),"ATTUAZIONE FUTURA / ERRATA",IF(AND(ISNUMBER(N70),ISNUMBER(J70),N70&lt;J70),"ATTUAZIONE &lt; APERTURA",IF(AND(Q70&lt;&gt;"",NOT(ISNUMBER(Q70))),"VERIFICA NON VALIDA",IF(AND(ISNUMBER(Q70),OR(Q70&lt;1,Q70&gt;AZIENDA!$E$20)),"VERIFICA FUTURA / ERRATA",IF(AND(ISNUMBER(Q70),ISNUMBER(N70),Q70&lt;N70),"VERIFICA &lt; ATTUAZIONE",IF(AND(M70&lt;&gt;"",COUNTIF(PARAMETRI!$I$7:$I$12,M70)&lt;&gt;1),"STATO NON VALIDO",IF(AND(P70&lt;&gt;"",COUNTIF(PARAMETRI!$I$16:$I$18,P70)&lt;&gt;1),"EFFICACIA NON VALIDA",""))))))))))))))),""))</f>
        <v/>
      </c>
    </row>
    <row r="71" spans="1:23" ht="103.95" customHeight="1">
      <c r="A71" s="61" t="s">
        <v>214</v>
      </c>
      <c r="B71" s="66" t="str">
        <f>IFERROR(INDEX(CATALOGO!$B$9:$B$168,MATCH($A71,CATALOGO!$A$9:$A$168,0)),"ID NON TROVATO")</f>
        <v>07 | Progettazione del lavoro</v>
      </c>
      <c r="C71" s="66" t="str">
        <f>IFERROR(INDEX(CHECKLIST!$F$9:$F$168,MATCH($A71,CHECKLIST!$A$9:$A$168,0)),"ID NON TROVATO")</f>
        <v>Da verificare</v>
      </c>
      <c r="D71" s="66" t="str">
        <f>IFERROR(INDEX(CHECKLIST!$O$9:$O$168,MATCH($A71,CHECKLIST!$A$9:$A$168,0)),"ID NON TROVATO")</f>
        <v>Verifica</v>
      </c>
      <c r="E71" s="66" t="str">
        <f>IFERROR(INDEX(CHECKLIST!$K$9:$K$168,MATCH($A71,CHECKLIST!$A$9:$A$168,0)),"ID NON TROVATO")</f>
        <v>Eseguire la verifica senza dedurre condizioni personali. Esaminare: Programmazione turni; percorso di richiesta; analisi dei vincoli operativi. Poi registrare esito, evidenza, data e verificatore.</v>
      </c>
      <c r="F71" s="64"/>
      <c r="G71" s="64"/>
      <c r="H71" s="66" t="str">
        <f>IF(OR(D71="Miglioramento",D71="Verifica"),IF(G71&lt;&gt;"",G71,IF(D71="Verifica",PARAMETRI!$E$9,INDEX(CATALOGO!$I$9:$I$168,MATCH($A71,CATALOGO!$A$9:$A$168,0)))),"")</f>
        <v>P3 - Media</v>
      </c>
      <c r="I71" s="64"/>
      <c r="J71" s="65"/>
      <c r="K71" s="80" t="str">
        <f>IF(AND(OR(D71="Miglioramento",D71="Verifica"),COUNTIF(PARAMETRI!$E$7:$E$10,H71)=1),IF(ISNUMBER(J71),J71+IFERROR(VLOOKUP(H71,PARAMETRI!$E$7:$F$10,2,FALSE),0),IF(ISNUMBER(AZIENDA!$E$14),AZIENDA!$E$14+IFERROR(VLOOKUP(H71,PARAMETRI!$E$7:$F$10,2,FALSE),0),"")),"")</f>
        <v/>
      </c>
      <c r="L71" s="65"/>
      <c r="M71" s="64"/>
      <c r="N71" s="65"/>
      <c r="O71" s="64"/>
      <c r="P71" s="64"/>
      <c r="Q71" s="65"/>
      <c r="R71" s="64"/>
      <c r="S71" s="64"/>
      <c r="T71" s="80" t="str">
        <f t="shared" si="1"/>
        <v/>
      </c>
      <c r="U71" s="81" t="str">
        <f ca="1">IF(AND(ISNUMBER(T71),V71&lt;&gt;"CHIUSA VALIDATA"),T71-AZIENDA!$E$20,"")</f>
        <v/>
      </c>
      <c r="V71" s="66" t="str">
        <f ca="1">IF(D71="Mantenimento","MANTENIMENTO",IF(D71="Non applicabile","NON APPLICABILE",IF(W71&lt;&gt;"","DATI DA CORREGGERE",IF(M71="Chiusa",IF(AND(INDEX(CHECKLIST!$N$9:$N$168,MATCH($A71,CHECKLIST!$A$9:$A$168,0))="Completa",LEN(TRIM(F71))&gt;0,LEN(TRIM(I71))&gt;0,ISNUMBER(J71),ISNUMBER(T71),ISNUMBER(N71),LEN(TRIM(O71))&gt;0,P71="Efficace",ISNUMBER(Q71),LEN(TRIM(R71))&gt;0),"CHIUSA VALIDATA","CHIUSURA DA VALIDARE"),IF(P71="Non efficace","DA RIESAMINARE",IF(AND(ISNUMBER(T71),T71&lt;AZIENDA!$E$20),"SCADUTA",IF(OR(LEN(TRIM(F71))=0,LEN(TRIM(I71))=0,NOT(ISNUMBER(J71)),M71=""),"DA PIANIFICARE",IF(NOT(ISNUMBER(T71)),"SENZA SCADENZA",IF(M71="Attuata","VERIFICA EFFICACIA",IF(AND(ISNUMBER(T71),T71&lt;=AZIENDA!$E$20+PARAMETRI!$B$16),"IN SCADENZA",IF(M71="Sospesa","SOSPESA",UPPER(M71))))))))))))</f>
        <v>DA PIANIFICARE</v>
      </c>
      <c r="W71" s="68" t="str">
        <f ca="1">IF(COUNTIF(CHECKLIST!$A$9:$A$168,A71)&lt;&gt;1,"ID DA CONTROLLARE",IF(OR(D71="Miglioramento",D71="Verifica"),IF(COUNTIF(CHECKLIST!$A$9:$A$168,A71)&lt;&gt;1,"ID DA CONTROLLARE",IF(COUNTIF(PARAMETRI!$E$7:$E$10,H71)&lt;&gt;1,"PRIORITÀ NON VALIDA",IF(AND(J71&lt;&gt;"",NOT(ISNUMBER(J71))),"APERTURA NON VALIDA",IF(AND(ISNUMBER(J71),OR(J71&lt;1,J71&gt;AZIENDA!$E$20)),"APERTURA FUTURA / ERRATA",IF(AND(L71&lt;&gt;"",NOT(ISNUMBER(L71))),"SCADENZA NON VALIDA",IF(AND(ISNUMBER(T71),T71&lt;1),"SCADENZA ERRATA",IF(AND(ISNUMBER(T71),ISNUMBER(J71),T71&lt;J71),"SCADENZA &lt; APERTURA",IF(AND(N71&lt;&gt;"",NOT(ISNUMBER(N71))),"ATTUAZIONE NON VALIDA",IF(AND(ISNUMBER(N71),OR(N71&lt;1,N71&gt;AZIENDA!$E$20)),"ATTUAZIONE FUTURA / ERRATA",IF(AND(ISNUMBER(N71),ISNUMBER(J71),N71&lt;J71),"ATTUAZIONE &lt; APERTURA",IF(AND(Q71&lt;&gt;"",NOT(ISNUMBER(Q71))),"VERIFICA NON VALIDA",IF(AND(ISNUMBER(Q71),OR(Q71&lt;1,Q71&gt;AZIENDA!$E$20)),"VERIFICA FUTURA / ERRATA",IF(AND(ISNUMBER(Q71),ISNUMBER(N71),Q71&lt;N71),"VERIFICA &lt; ATTUAZIONE",IF(AND(M71&lt;&gt;"",COUNTIF(PARAMETRI!$I$7:$I$12,M71)&lt;&gt;1),"STATO NON VALIDO",IF(AND(P71&lt;&gt;"",COUNTIF(PARAMETRI!$I$16:$I$18,P71)&lt;&gt;1),"EFFICACIA NON VALIDA",""))))))))))))))),""))</f>
        <v/>
      </c>
    </row>
    <row r="72" spans="1:23" ht="103.95" customHeight="1">
      <c r="A72" s="69" t="s">
        <v>215</v>
      </c>
      <c r="B72" s="66" t="str">
        <f>IFERROR(INDEX(CATALOGO!$B$9:$B$168,MATCH($A72,CATALOGO!$A$9:$A$168,0)),"ID NON TROVATO")</f>
        <v>07 | Progettazione del lavoro</v>
      </c>
      <c r="C72" s="66" t="str">
        <f>IFERROR(INDEX(CHECKLIST!$F$9:$F$168,MATCH($A72,CHECKLIST!$A$9:$A$168,0)),"ID NON TROVATO")</f>
        <v>Da verificare</v>
      </c>
      <c r="D72" s="66" t="str">
        <f>IFERROR(INDEX(CHECKLIST!$O$9:$O$168,MATCH($A72,CHECKLIST!$A$9:$A$168,0)),"ID NON TROVATO")</f>
        <v>Verifica</v>
      </c>
      <c r="E72" s="66" t="str">
        <f>IFERROR(INDEX(CHECKLIST!$K$9:$K$168,MATCH($A72,CHECKLIST!$A$9:$A$168,0)),"ID NON TROVATO")</f>
        <v>Eseguire la verifica senza dedurre condizioni personali. Esaminare: Piano sostituzioni; polivalenze; procedure per assenze improvvise. Poi registrare esito, evidenza, data e verificatore.</v>
      </c>
      <c r="F72" s="64"/>
      <c r="G72" s="64"/>
      <c r="H72" s="66" t="str">
        <f>IF(OR(D72="Miglioramento",D72="Verifica"),IF(G72&lt;&gt;"",G72,IF(D72="Verifica",PARAMETRI!$E$9,INDEX(CATALOGO!$I$9:$I$168,MATCH($A72,CATALOGO!$A$9:$A$168,0)))),"")</f>
        <v>P3 - Media</v>
      </c>
      <c r="I72" s="64"/>
      <c r="J72" s="65"/>
      <c r="K72" s="80" t="str">
        <f>IF(AND(OR(D72="Miglioramento",D72="Verifica"),COUNTIF(PARAMETRI!$E$7:$E$10,H72)=1),IF(ISNUMBER(J72),J72+IFERROR(VLOOKUP(H72,PARAMETRI!$E$7:$F$10,2,FALSE),0),IF(ISNUMBER(AZIENDA!$E$14),AZIENDA!$E$14+IFERROR(VLOOKUP(H72,PARAMETRI!$E$7:$F$10,2,FALSE),0),"")),"")</f>
        <v/>
      </c>
      <c r="L72" s="65"/>
      <c r="M72" s="64"/>
      <c r="N72" s="65"/>
      <c r="O72" s="64"/>
      <c r="P72" s="64"/>
      <c r="Q72" s="65"/>
      <c r="R72" s="64"/>
      <c r="S72" s="64"/>
      <c r="T72" s="80" t="str">
        <f t="shared" si="1"/>
        <v/>
      </c>
      <c r="U72" s="81" t="str">
        <f ca="1">IF(AND(ISNUMBER(T72),V72&lt;&gt;"CHIUSA VALIDATA"),T72-AZIENDA!$E$20,"")</f>
        <v/>
      </c>
      <c r="V72" s="66" t="str">
        <f ca="1">IF(D72="Mantenimento","MANTENIMENTO",IF(D72="Non applicabile","NON APPLICABILE",IF(W72&lt;&gt;"","DATI DA CORREGGERE",IF(M72="Chiusa",IF(AND(INDEX(CHECKLIST!$N$9:$N$168,MATCH($A72,CHECKLIST!$A$9:$A$168,0))="Completa",LEN(TRIM(F72))&gt;0,LEN(TRIM(I72))&gt;0,ISNUMBER(J72),ISNUMBER(T72),ISNUMBER(N72),LEN(TRIM(O72))&gt;0,P72="Efficace",ISNUMBER(Q72),LEN(TRIM(R72))&gt;0),"CHIUSA VALIDATA","CHIUSURA DA VALIDARE"),IF(P72="Non efficace","DA RIESAMINARE",IF(AND(ISNUMBER(T72),T72&lt;AZIENDA!$E$20),"SCADUTA",IF(OR(LEN(TRIM(F72))=0,LEN(TRIM(I72))=0,NOT(ISNUMBER(J72)),M72=""),"DA PIANIFICARE",IF(NOT(ISNUMBER(T72)),"SENZA SCADENZA",IF(M72="Attuata","VERIFICA EFFICACIA",IF(AND(ISNUMBER(T72),T72&lt;=AZIENDA!$E$20+PARAMETRI!$B$16),"IN SCADENZA",IF(M72="Sospesa","SOSPESA",UPPER(M72))))))))))))</f>
        <v>DA PIANIFICARE</v>
      </c>
      <c r="W72" s="68" t="str">
        <f ca="1">IF(COUNTIF(CHECKLIST!$A$9:$A$168,A72)&lt;&gt;1,"ID DA CONTROLLARE",IF(OR(D72="Miglioramento",D72="Verifica"),IF(COUNTIF(CHECKLIST!$A$9:$A$168,A72)&lt;&gt;1,"ID DA CONTROLLARE",IF(COUNTIF(PARAMETRI!$E$7:$E$10,H72)&lt;&gt;1,"PRIORITÀ NON VALIDA",IF(AND(J72&lt;&gt;"",NOT(ISNUMBER(J72))),"APERTURA NON VALIDA",IF(AND(ISNUMBER(J72),OR(J72&lt;1,J72&gt;AZIENDA!$E$20)),"APERTURA FUTURA / ERRATA",IF(AND(L72&lt;&gt;"",NOT(ISNUMBER(L72))),"SCADENZA NON VALIDA",IF(AND(ISNUMBER(T72),T72&lt;1),"SCADENZA ERRATA",IF(AND(ISNUMBER(T72),ISNUMBER(J72),T72&lt;J72),"SCADENZA &lt; APERTURA",IF(AND(N72&lt;&gt;"",NOT(ISNUMBER(N72))),"ATTUAZIONE NON VALIDA",IF(AND(ISNUMBER(N72),OR(N72&lt;1,N72&gt;AZIENDA!$E$20)),"ATTUAZIONE FUTURA / ERRATA",IF(AND(ISNUMBER(N72),ISNUMBER(J72),N72&lt;J72),"ATTUAZIONE &lt; APERTURA",IF(AND(Q72&lt;&gt;"",NOT(ISNUMBER(Q72))),"VERIFICA NON VALIDA",IF(AND(ISNUMBER(Q72),OR(Q72&lt;1,Q72&gt;AZIENDA!$E$20)),"VERIFICA FUTURA / ERRATA",IF(AND(ISNUMBER(Q72),ISNUMBER(N72),Q72&lt;N72),"VERIFICA &lt; ATTUAZIONE",IF(AND(M72&lt;&gt;"",COUNTIF(PARAMETRI!$I$7:$I$12,M72)&lt;&gt;1),"STATO NON VALIDO",IF(AND(P72&lt;&gt;"",COUNTIF(PARAMETRI!$I$16:$I$18,P72)&lt;&gt;1),"EFFICACIA NON VALIDA",""))))))))))))))),""))</f>
        <v/>
      </c>
    </row>
    <row r="73" spans="1:23" ht="103.95" customHeight="1">
      <c r="A73" s="61" t="s">
        <v>216</v>
      </c>
      <c r="B73" s="66" t="str">
        <f>IFERROR(INDEX(CATALOGO!$B$9:$B$168,MATCH($A73,CATALOGO!$A$9:$A$168,0)),"ID NON TROVATO")</f>
        <v>07 | Progettazione del lavoro</v>
      </c>
      <c r="C73" s="66" t="str">
        <f>IFERROR(INDEX(CHECKLIST!$F$9:$F$168,MATCH($A73,CHECKLIST!$A$9:$A$168,0)),"ID NON TROVATO")</f>
        <v>Da verificare</v>
      </c>
      <c r="D73" s="66" t="str">
        <f>IFERROR(INDEX(CHECKLIST!$O$9:$O$168,MATCH($A73,CHECKLIST!$A$9:$A$168,0)),"ID NON TROVATO")</f>
        <v>Verifica</v>
      </c>
      <c r="E73" s="66" t="str">
        <f>IFERROR(INDEX(CHECKLIST!$K$9:$K$168,MATCH($A73,CHECKLIST!$A$9:$A$168,0)),"ID NON TROVATO")</f>
        <v>Eseguire la verifica senza dedurre condizioni personali. Esaminare: Analisi delle mansioni; alternative; criteri di assegnazione. Poi registrare esito, evidenza, data e verificatore.</v>
      </c>
      <c r="F73" s="64"/>
      <c r="G73" s="64"/>
      <c r="H73" s="66" t="str">
        <f>IF(OR(D73="Miglioramento",D73="Verifica"),IF(G73&lt;&gt;"",G73,IF(D73="Verifica",PARAMETRI!$E$9,INDEX(CATALOGO!$I$9:$I$168,MATCH($A73,CATALOGO!$A$9:$A$168,0)))),"")</f>
        <v>P3 - Media</v>
      </c>
      <c r="I73" s="64"/>
      <c r="J73" s="65"/>
      <c r="K73" s="80" t="str">
        <f>IF(AND(OR(D73="Miglioramento",D73="Verifica"),COUNTIF(PARAMETRI!$E$7:$E$10,H73)=1),IF(ISNUMBER(J73),J73+IFERROR(VLOOKUP(H73,PARAMETRI!$E$7:$F$10,2,FALSE),0),IF(ISNUMBER(AZIENDA!$E$14),AZIENDA!$E$14+IFERROR(VLOOKUP(H73,PARAMETRI!$E$7:$F$10,2,FALSE),0),"")),"")</f>
        <v/>
      </c>
      <c r="L73" s="65"/>
      <c r="M73" s="64"/>
      <c r="N73" s="65"/>
      <c r="O73" s="64"/>
      <c r="P73" s="64"/>
      <c r="Q73" s="65"/>
      <c r="R73" s="64"/>
      <c r="S73" s="64"/>
      <c r="T73" s="80" t="str">
        <f t="shared" ref="T73:T104" si="2">IF(OR(D73="Miglioramento",D73="Verifica"),IF(ISNUMBER(L73),L73,IF(ISNUMBER(K73),K73,"")),"")</f>
        <v/>
      </c>
      <c r="U73" s="81" t="str">
        <f ca="1">IF(AND(ISNUMBER(T73),V73&lt;&gt;"CHIUSA VALIDATA"),T73-AZIENDA!$E$20,"")</f>
        <v/>
      </c>
      <c r="V73" s="66" t="str">
        <f ca="1">IF(D73="Mantenimento","MANTENIMENTO",IF(D73="Non applicabile","NON APPLICABILE",IF(W73&lt;&gt;"","DATI DA CORREGGERE",IF(M73="Chiusa",IF(AND(INDEX(CHECKLIST!$N$9:$N$168,MATCH($A73,CHECKLIST!$A$9:$A$168,0))="Completa",LEN(TRIM(F73))&gt;0,LEN(TRIM(I73))&gt;0,ISNUMBER(J73),ISNUMBER(T73),ISNUMBER(N73),LEN(TRIM(O73))&gt;0,P73="Efficace",ISNUMBER(Q73),LEN(TRIM(R73))&gt;0),"CHIUSA VALIDATA","CHIUSURA DA VALIDARE"),IF(P73="Non efficace","DA RIESAMINARE",IF(AND(ISNUMBER(T73),T73&lt;AZIENDA!$E$20),"SCADUTA",IF(OR(LEN(TRIM(F73))=0,LEN(TRIM(I73))=0,NOT(ISNUMBER(J73)),M73=""),"DA PIANIFICARE",IF(NOT(ISNUMBER(T73)),"SENZA SCADENZA",IF(M73="Attuata","VERIFICA EFFICACIA",IF(AND(ISNUMBER(T73),T73&lt;=AZIENDA!$E$20+PARAMETRI!$B$16),"IN SCADENZA",IF(M73="Sospesa","SOSPESA",UPPER(M73))))))))))))</f>
        <v>DA PIANIFICARE</v>
      </c>
      <c r="W73" s="68" t="str">
        <f ca="1">IF(COUNTIF(CHECKLIST!$A$9:$A$168,A73)&lt;&gt;1,"ID DA CONTROLLARE",IF(OR(D73="Miglioramento",D73="Verifica"),IF(COUNTIF(CHECKLIST!$A$9:$A$168,A73)&lt;&gt;1,"ID DA CONTROLLARE",IF(COUNTIF(PARAMETRI!$E$7:$E$10,H73)&lt;&gt;1,"PRIORITÀ NON VALIDA",IF(AND(J73&lt;&gt;"",NOT(ISNUMBER(J73))),"APERTURA NON VALIDA",IF(AND(ISNUMBER(J73),OR(J73&lt;1,J73&gt;AZIENDA!$E$20)),"APERTURA FUTURA / ERRATA",IF(AND(L73&lt;&gt;"",NOT(ISNUMBER(L73))),"SCADENZA NON VALIDA",IF(AND(ISNUMBER(T73),T73&lt;1),"SCADENZA ERRATA",IF(AND(ISNUMBER(T73),ISNUMBER(J73),T73&lt;J73),"SCADENZA &lt; APERTURA",IF(AND(N73&lt;&gt;"",NOT(ISNUMBER(N73))),"ATTUAZIONE NON VALIDA",IF(AND(ISNUMBER(N73),OR(N73&lt;1,N73&gt;AZIENDA!$E$20)),"ATTUAZIONE FUTURA / ERRATA",IF(AND(ISNUMBER(N73),ISNUMBER(J73),N73&lt;J73),"ATTUAZIONE &lt; APERTURA",IF(AND(Q73&lt;&gt;"",NOT(ISNUMBER(Q73))),"VERIFICA NON VALIDA",IF(AND(ISNUMBER(Q73),OR(Q73&lt;1,Q73&gt;AZIENDA!$E$20)),"VERIFICA FUTURA / ERRATA",IF(AND(ISNUMBER(Q73),ISNUMBER(N73),Q73&lt;N73),"VERIFICA &lt; ATTUAZIONE",IF(AND(M73&lt;&gt;"",COUNTIF(PARAMETRI!$I$7:$I$12,M73)&lt;&gt;1),"STATO NON VALIDO",IF(AND(P73&lt;&gt;"",COUNTIF(PARAMETRI!$I$16:$I$18,P73)&lt;&gt;1),"EFFICACIA NON VALIDA",""))))))))))))))),""))</f>
        <v/>
      </c>
    </row>
    <row r="74" spans="1:23" ht="103.95" customHeight="1">
      <c r="A74" s="69" t="s">
        <v>217</v>
      </c>
      <c r="B74" s="66" t="str">
        <f>IFERROR(INDEX(CATALOGO!$B$9:$B$168,MATCH($A74,CATALOGO!$A$9:$A$168,0)),"ID NON TROVATO")</f>
        <v>07 | Progettazione del lavoro</v>
      </c>
      <c r="C74" s="66" t="str">
        <f>IFERROR(INDEX(CHECKLIST!$F$9:$F$168,MATCH($A74,CHECKLIST!$A$9:$A$168,0)),"ID NON TROVATO")</f>
        <v>Da verificare</v>
      </c>
      <c r="D74" s="66" t="str">
        <f>IFERROR(INDEX(CHECKLIST!$O$9:$O$168,MATCH($A74,CHECKLIST!$A$9:$A$168,0)),"ID NON TROVATO")</f>
        <v>Verifica</v>
      </c>
      <c r="E74" s="66" t="str">
        <f>IFERROR(INDEX(CHECKLIST!$K$9:$K$168,MATCH($A74,CHECKLIST!$A$9:$A$168,0)),"ID NON TROVATO")</f>
        <v>Eseguire la verifica senza dedurre condizioni personali. Esaminare: Catalogo dei supporti; richieste; prove di utilizzo. Poi registrare esito, evidenza, data e verificatore.</v>
      </c>
      <c r="F74" s="64"/>
      <c r="G74" s="64"/>
      <c r="H74" s="66" t="str">
        <f>IF(OR(D74="Miglioramento",D74="Verifica"),IF(G74&lt;&gt;"",G74,IF(D74="Verifica",PARAMETRI!$E$9,INDEX(CATALOGO!$I$9:$I$168,MATCH($A74,CATALOGO!$A$9:$A$168,0)))),"")</f>
        <v>P3 - Media</v>
      </c>
      <c r="I74" s="64"/>
      <c r="J74" s="65"/>
      <c r="K74" s="80" t="str">
        <f>IF(AND(OR(D74="Miglioramento",D74="Verifica"),COUNTIF(PARAMETRI!$E$7:$E$10,H74)=1),IF(ISNUMBER(J74),J74+IFERROR(VLOOKUP(H74,PARAMETRI!$E$7:$F$10,2,FALSE),0),IF(ISNUMBER(AZIENDA!$E$14),AZIENDA!$E$14+IFERROR(VLOOKUP(H74,PARAMETRI!$E$7:$F$10,2,FALSE),0),"")),"")</f>
        <v/>
      </c>
      <c r="L74" s="65"/>
      <c r="M74" s="64"/>
      <c r="N74" s="65"/>
      <c r="O74" s="64"/>
      <c r="P74" s="64"/>
      <c r="Q74" s="65"/>
      <c r="R74" s="64"/>
      <c r="S74" s="64"/>
      <c r="T74" s="80" t="str">
        <f t="shared" si="2"/>
        <v/>
      </c>
      <c r="U74" s="81" t="str">
        <f ca="1">IF(AND(ISNUMBER(T74),V74&lt;&gt;"CHIUSA VALIDATA"),T74-AZIENDA!$E$20,"")</f>
        <v/>
      </c>
      <c r="V74" s="66" t="str">
        <f ca="1">IF(D74="Mantenimento","MANTENIMENTO",IF(D74="Non applicabile","NON APPLICABILE",IF(W74&lt;&gt;"","DATI DA CORREGGERE",IF(M74="Chiusa",IF(AND(INDEX(CHECKLIST!$N$9:$N$168,MATCH($A74,CHECKLIST!$A$9:$A$168,0))="Completa",LEN(TRIM(F74))&gt;0,LEN(TRIM(I74))&gt;0,ISNUMBER(J74),ISNUMBER(T74),ISNUMBER(N74),LEN(TRIM(O74))&gt;0,P74="Efficace",ISNUMBER(Q74),LEN(TRIM(R74))&gt;0),"CHIUSA VALIDATA","CHIUSURA DA VALIDARE"),IF(P74="Non efficace","DA RIESAMINARE",IF(AND(ISNUMBER(T74),T74&lt;AZIENDA!$E$20),"SCADUTA",IF(OR(LEN(TRIM(F74))=0,LEN(TRIM(I74))=0,NOT(ISNUMBER(J74)),M74=""),"DA PIANIFICARE",IF(NOT(ISNUMBER(T74)),"SENZA SCADENZA",IF(M74="Attuata","VERIFICA EFFICACIA",IF(AND(ISNUMBER(T74),T74&lt;=AZIENDA!$E$20+PARAMETRI!$B$16),"IN SCADENZA",IF(M74="Sospesa","SOSPESA",UPPER(M74))))))))))))</f>
        <v>DA PIANIFICARE</v>
      </c>
      <c r="W74" s="68" t="str">
        <f ca="1">IF(COUNTIF(CHECKLIST!$A$9:$A$168,A74)&lt;&gt;1,"ID DA CONTROLLARE",IF(OR(D74="Miglioramento",D74="Verifica"),IF(COUNTIF(CHECKLIST!$A$9:$A$168,A74)&lt;&gt;1,"ID DA CONTROLLARE",IF(COUNTIF(PARAMETRI!$E$7:$E$10,H74)&lt;&gt;1,"PRIORITÀ NON VALIDA",IF(AND(J74&lt;&gt;"",NOT(ISNUMBER(J74))),"APERTURA NON VALIDA",IF(AND(ISNUMBER(J74),OR(J74&lt;1,J74&gt;AZIENDA!$E$20)),"APERTURA FUTURA / ERRATA",IF(AND(L74&lt;&gt;"",NOT(ISNUMBER(L74))),"SCADENZA NON VALIDA",IF(AND(ISNUMBER(T74),T74&lt;1),"SCADENZA ERRATA",IF(AND(ISNUMBER(T74),ISNUMBER(J74),T74&lt;J74),"SCADENZA &lt; APERTURA",IF(AND(N74&lt;&gt;"",NOT(ISNUMBER(N74))),"ATTUAZIONE NON VALIDA",IF(AND(ISNUMBER(N74),OR(N74&lt;1,N74&gt;AZIENDA!$E$20)),"ATTUAZIONE FUTURA / ERRATA",IF(AND(ISNUMBER(N74),ISNUMBER(J74),N74&lt;J74),"ATTUAZIONE &lt; APERTURA",IF(AND(Q74&lt;&gt;"",NOT(ISNUMBER(Q74))),"VERIFICA NON VALIDA",IF(AND(ISNUMBER(Q74),OR(Q74&lt;1,Q74&gt;AZIENDA!$E$20)),"VERIFICA FUTURA / ERRATA",IF(AND(ISNUMBER(Q74),ISNUMBER(N74),Q74&lt;N74),"VERIFICA &lt; ATTUAZIONE",IF(AND(M74&lt;&gt;"",COUNTIF(PARAMETRI!$I$7:$I$12,M74)&lt;&gt;1),"STATO NON VALIDO",IF(AND(P74&lt;&gt;"",COUNTIF(PARAMETRI!$I$16:$I$18,P74)&lt;&gt;1),"EFFICACIA NON VALIDA",""))))))))))))))),""))</f>
        <v/>
      </c>
    </row>
    <row r="75" spans="1:23" ht="103.95" customHeight="1">
      <c r="A75" s="61" t="s">
        <v>218</v>
      </c>
      <c r="B75" s="66" t="str">
        <f>IFERROR(INDEX(CATALOGO!$B$9:$B$168,MATCH($A75,CATALOGO!$A$9:$A$168,0)),"ID NON TROVATO")</f>
        <v>07 | Progettazione del lavoro</v>
      </c>
      <c r="C75" s="66" t="str">
        <f>IFERROR(INDEX(CHECKLIST!$F$9:$F$168,MATCH($A75,CHECKLIST!$A$9:$A$168,0)),"ID NON TROVATO")</f>
        <v>Da verificare</v>
      </c>
      <c r="D75" s="66" t="str">
        <f>IFERROR(INDEX(CHECKLIST!$O$9:$O$168,MATCH($A75,CHECKLIST!$A$9:$A$168,0)),"ID NON TROVATO")</f>
        <v>Verifica</v>
      </c>
      <c r="E75" s="66" t="str">
        <f>IFERROR(INDEX(CHECKLIST!$K$9:$K$168,MATCH($A75,CHECKLIST!$A$9:$A$168,0)),"ID NON TROVATO")</f>
        <v>Eseguire la verifica senza dedurre condizioni personali. Esaminare: Matrice dei compiti; polivalenza; accordi temporanei. Poi registrare esito, evidenza, data e verificatore.</v>
      </c>
      <c r="F75" s="64"/>
      <c r="G75" s="64"/>
      <c r="H75" s="66" t="str">
        <f>IF(OR(D75="Miglioramento",D75="Verifica"),IF(G75&lt;&gt;"",G75,IF(D75="Verifica",PARAMETRI!$E$9,INDEX(CATALOGO!$I$9:$I$168,MATCH($A75,CATALOGO!$A$9:$A$168,0)))),"")</f>
        <v>P3 - Media</v>
      </c>
      <c r="I75" s="64"/>
      <c r="J75" s="65"/>
      <c r="K75" s="80" t="str">
        <f>IF(AND(OR(D75="Miglioramento",D75="Verifica"),COUNTIF(PARAMETRI!$E$7:$E$10,H75)=1),IF(ISNUMBER(J75),J75+IFERROR(VLOOKUP(H75,PARAMETRI!$E$7:$F$10,2,FALSE),0),IF(ISNUMBER(AZIENDA!$E$14),AZIENDA!$E$14+IFERROR(VLOOKUP(H75,PARAMETRI!$E$7:$F$10,2,FALSE),0),"")),"")</f>
        <v/>
      </c>
      <c r="L75" s="65"/>
      <c r="M75" s="64"/>
      <c r="N75" s="65"/>
      <c r="O75" s="64"/>
      <c r="P75" s="64"/>
      <c r="Q75" s="65"/>
      <c r="R75" s="64"/>
      <c r="S75" s="64"/>
      <c r="T75" s="80" t="str">
        <f t="shared" si="2"/>
        <v/>
      </c>
      <c r="U75" s="81" t="str">
        <f ca="1">IF(AND(ISNUMBER(T75),V75&lt;&gt;"CHIUSA VALIDATA"),T75-AZIENDA!$E$20,"")</f>
        <v/>
      </c>
      <c r="V75" s="66" t="str">
        <f ca="1">IF(D75="Mantenimento","MANTENIMENTO",IF(D75="Non applicabile","NON APPLICABILE",IF(W75&lt;&gt;"","DATI DA CORREGGERE",IF(M75="Chiusa",IF(AND(INDEX(CHECKLIST!$N$9:$N$168,MATCH($A75,CHECKLIST!$A$9:$A$168,0))="Completa",LEN(TRIM(F75))&gt;0,LEN(TRIM(I75))&gt;0,ISNUMBER(J75),ISNUMBER(T75),ISNUMBER(N75),LEN(TRIM(O75))&gt;0,P75="Efficace",ISNUMBER(Q75),LEN(TRIM(R75))&gt;0),"CHIUSA VALIDATA","CHIUSURA DA VALIDARE"),IF(P75="Non efficace","DA RIESAMINARE",IF(AND(ISNUMBER(T75),T75&lt;AZIENDA!$E$20),"SCADUTA",IF(OR(LEN(TRIM(F75))=0,LEN(TRIM(I75))=0,NOT(ISNUMBER(J75)),M75=""),"DA PIANIFICARE",IF(NOT(ISNUMBER(T75)),"SENZA SCADENZA",IF(M75="Attuata","VERIFICA EFFICACIA",IF(AND(ISNUMBER(T75),T75&lt;=AZIENDA!$E$20+PARAMETRI!$B$16),"IN SCADENZA",IF(M75="Sospesa","SOSPESA",UPPER(M75))))))))))))</f>
        <v>DA PIANIFICARE</v>
      </c>
      <c r="W75" s="68" t="str">
        <f ca="1">IF(COUNTIF(CHECKLIST!$A$9:$A$168,A75)&lt;&gt;1,"ID DA CONTROLLARE",IF(OR(D75="Miglioramento",D75="Verifica"),IF(COUNTIF(CHECKLIST!$A$9:$A$168,A75)&lt;&gt;1,"ID DA CONTROLLARE",IF(COUNTIF(PARAMETRI!$E$7:$E$10,H75)&lt;&gt;1,"PRIORITÀ NON VALIDA",IF(AND(J75&lt;&gt;"",NOT(ISNUMBER(J75))),"APERTURA NON VALIDA",IF(AND(ISNUMBER(J75),OR(J75&lt;1,J75&gt;AZIENDA!$E$20)),"APERTURA FUTURA / ERRATA",IF(AND(L75&lt;&gt;"",NOT(ISNUMBER(L75))),"SCADENZA NON VALIDA",IF(AND(ISNUMBER(T75),T75&lt;1),"SCADENZA ERRATA",IF(AND(ISNUMBER(T75),ISNUMBER(J75),T75&lt;J75),"SCADENZA &lt; APERTURA",IF(AND(N75&lt;&gt;"",NOT(ISNUMBER(N75))),"ATTUAZIONE NON VALIDA",IF(AND(ISNUMBER(N75),OR(N75&lt;1,N75&gt;AZIENDA!$E$20)),"ATTUAZIONE FUTURA / ERRATA",IF(AND(ISNUMBER(N75),ISNUMBER(J75),N75&lt;J75),"ATTUAZIONE &lt; APERTURA",IF(AND(Q75&lt;&gt;"",NOT(ISNUMBER(Q75))),"VERIFICA NON VALIDA",IF(AND(ISNUMBER(Q75),OR(Q75&lt;1,Q75&gt;AZIENDA!$E$20)),"VERIFICA FUTURA / ERRATA",IF(AND(ISNUMBER(Q75),ISNUMBER(N75),Q75&lt;N75),"VERIFICA &lt; ATTUAZIONE",IF(AND(M75&lt;&gt;"",COUNTIF(PARAMETRI!$I$7:$I$12,M75)&lt;&gt;1),"STATO NON VALIDO",IF(AND(P75&lt;&gt;"",COUNTIF(PARAMETRI!$I$16:$I$18,P75)&lt;&gt;1),"EFFICACIA NON VALIDA",""))))))))))))))),""))</f>
        <v/>
      </c>
    </row>
    <row r="76" spans="1:23" ht="103.95" customHeight="1">
      <c r="A76" s="69" t="s">
        <v>219</v>
      </c>
      <c r="B76" s="66" t="str">
        <f>IFERROR(INDEX(CATALOGO!$B$9:$B$168,MATCH($A76,CATALOGO!$A$9:$A$168,0)),"ID NON TROVATO")</f>
        <v>07 | Progettazione del lavoro</v>
      </c>
      <c r="C76" s="66" t="str">
        <f>IFERROR(INDEX(CHECKLIST!$F$9:$F$168,MATCH($A76,CHECKLIST!$A$9:$A$168,0)),"ID NON TROVATO")</f>
        <v>Da verificare</v>
      </c>
      <c r="D76" s="66" t="str">
        <f>IFERROR(INDEX(CHECKLIST!$O$9:$O$168,MATCH($A76,CHECKLIST!$A$9:$A$168,0)),"ID NON TROVATO")</f>
        <v>Verifica</v>
      </c>
      <c r="E76" s="66" t="str">
        <f>IFERROR(INDEX(CHECKLIST!$K$9:$K$168,MATCH($A76,CHECKLIST!$A$9:$A$168,0)),"ID NON TROVATO")</f>
        <v>Eseguire la verifica senza dedurre condizioni personali. Esaminare: Linee guida; criteri decisionali; casi di applicazione anonimizzati. Poi registrare esito, evidenza, data e verificatore.</v>
      </c>
      <c r="F76" s="64"/>
      <c r="G76" s="64"/>
      <c r="H76" s="66" t="str">
        <f>IF(OR(D76="Miglioramento",D76="Verifica"),IF(G76&lt;&gt;"",G76,IF(D76="Verifica",PARAMETRI!$E$9,INDEX(CATALOGO!$I$9:$I$168,MATCH($A76,CATALOGO!$A$9:$A$168,0)))),"")</f>
        <v>P3 - Media</v>
      </c>
      <c r="I76" s="64"/>
      <c r="J76" s="65"/>
      <c r="K76" s="80" t="str">
        <f>IF(AND(OR(D76="Miglioramento",D76="Verifica"),COUNTIF(PARAMETRI!$E$7:$E$10,H76)=1),IF(ISNUMBER(J76),J76+IFERROR(VLOOKUP(H76,PARAMETRI!$E$7:$F$10,2,FALSE),0),IF(ISNUMBER(AZIENDA!$E$14),AZIENDA!$E$14+IFERROR(VLOOKUP(H76,PARAMETRI!$E$7:$F$10,2,FALSE),0),"")),"")</f>
        <v/>
      </c>
      <c r="L76" s="65"/>
      <c r="M76" s="64"/>
      <c r="N76" s="65"/>
      <c r="O76" s="64"/>
      <c r="P76" s="64"/>
      <c r="Q76" s="65"/>
      <c r="R76" s="64"/>
      <c r="S76" s="64"/>
      <c r="T76" s="80" t="str">
        <f t="shared" si="2"/>
        <v/>
      </c>
      <c r="U76" s="81" t="str">
        <f ca="1">IF(AND(ISNUMBER(T76),V76&lt;&gt;"CHIUSA VALIDATA"),T76-AZIENDA!$E$20,"")</f>
        <v/>
      </c>
      <c r="V76" s="66" t="str">
        <f ca="1">IF(D76="Mantenimento","MANTENIMENTO",IF(D76="Non applicabile","NON APPLICABILE",IF(W76&lt;&gt;"","DATI DA CORREGGERE",IF(M76="Chiusa",IF(AND(INDEX(CHECKLIST!$N$9:$N$168,MATCH($A76,CHECKLIST!$A$9:$A$168,0))="Completa",LEN(TRIM(F76))&gt;0,LEN(TRIM(I76))&gt;0,ISNUMBER(J76),ISNUMBER(T76),ISNUMBER(N76),LEN(TRIM(O76))&gt;0,P76="Efficace",ISNUMBER(Q76),LEN(TRIM(R76))&gt;0),"CHIUSA VALIDATA","CHIUSURA DA VALIDARE"),IF(P76="Non efficace","DA RIESAMINARE",IF(AND(ISNUMBER(T76),T76&lt;AZIENDA!$E$20),"SCADUTA",IF(OR(LEN(TRIM(F76))=0,LEN(TRIM(I76))=0,NOT(ISNUMBER(J76)),M76=""),"DA PIANIFICARE",IF(NOT(ISNUMBER(T76)),"SENZA SCADENZA",IF(M76="Attuata","VERIFICA EFFICACIA",IF(AND(ISNUMBER(T76),T76&lt;=AZIENDA!$E$20+PARAMETRI!$B$16),"IN SCADENZA",IF(M76="Sospesa","SOSPESA",UPPER(M76))))))))))))</f>
        <v>DA PIANIFICARE</v>
      </c>
      <c r="W76" s="68" t="str">
        <f ca="1">IF(COUNTIF(CHECKLIST!$A$9:$A$168,A76)&lt;&gt;1,"ID DA CONTROLLARE",IF(OR(D76="Miglioramento",D76="Verifica"),IF(COUNTIF(CHECKLIST!$A$9:$A$168,A76)&lt;&gt;1,"ID DA CONTROLLARE",IF(COUNTIF(PARAMETRI!$E$7:$E$10,H76)&lt;&gt;1,"PRIORITÀ NON VALIDA",IF(AND(J76&lt;&gt;"",NOT(ISNUMBER(J76))),"APERTURA NON VALIDA",IF(AND(ISNUMBER(J76),OR(J76&lt;1,J76&gt;AZIENDA!$E$20)),"APERTURA FUTURA / ERRATA",IF(AND(L76&lt;&gt;"",NOT(ISNUMBER(L76))),"SCADENZA NON VALIDA",IF(AND(ISNUMBER(T76),T76&lt;1),"SCADENZA ERRATA",IF(AND(ISNUMBER(T76),ISNUMBER(J76),T76&lt;J76),"SCADENZA &lt; APERTURA",IF(AND(N76&lt;&gt;"",NOT(ISNUMBER(N76))),"ATTUAZIONE NON VALIDA",IF(AND(ISNUMBER(N76),OR(N76&lt;1,N76&gt;AZIENDA!$E$20)),"ATTUAZIONE FUTURA / ERRATA",IF(AND(ISNUMBER(N76),ISNUMBER(J76),N76&lt;J76),"ATTUAZIONE &lt; APERTURA",IF(AND(Q76&lt;&gt;"",NOT(ISNUMBER(Q76))),"VERIFICA NON VALIDA",IF(AND(ISNUMBER(Q76),OR(Q76&lt;1,Q76&gt;AZIENDA!$E$20)),"VERIFICA FUTURA / ERRATA",IF(AND(ISNUMBER(Q76),ISNUMBER(N76),Q76&lt;N76),"VERIFICA &lt; ATTUAZIONE",IF(AND(M76&lt;&gt;"",COUNTIF(PARAMETRI!$I$7:$I$12,M76)&lt;&gt;1),"STATO NON VALIDO",IF(AND(P76&lt;&gt;"",COUNTIF(PARAMETRI!$I$16:$I$18,P76)&lt;&gt;1),"EFFICACIA NON VALIDA",""))))))))))))))),""))</f>
        <v/>
      </c>
    </row>
    <row r="77" spans="1:23" ht="103.95" customHeight="1">
      <c r="A77" s="61" t="s">
        <v>220</v>
      </c>
      <c r="B77" s="66" t="str">
        <f>IFERROR(INDEX(CATALOGO!$B$9:$B$168,MATCH($A77,CATALOGO!$A$9:$A$168,0)),"ID NON TROVATO")</f>
        <v>07 | Progettazione del lavoro</v>
      </c>
      <c r="C77" s="66" t="str">
        <f>IFERROR(INDEX(CHECKLIST!$F$9:$F$168,MATCH($A77,CHECKLIST!$A$9:$A$168,0)),"ID NON TROVATO")</f>
        <v>Da verificare</v>
      </c>
      <c r="D77" s="66" t="str">
        <f>IFERROR(INDEX(CHECKLIST!$O$9:$O$168,MATCH($A77,CHECKLIST!$A$9:$A$168,0)),"ID NON TROVATO")</f>
        <v>Verifica</v>
      </c>
      <c r="E77" s="66" t="str">
        <f>IFERROR(INDEX(CHECKLIST!$K$9:$K$168,MATCH($A77,CHECKLIST!$A$9:$A$168,0)),"ID NON TROVATO")</f>
        <v>Eseguire la verifica senza dedurre condizioni personali. Esaminare: Analisi delle attività; sedute disponibili; verifica dei rischi di ingombro e uso. Poi registrare esito, evidenza, data e verificatore.</v>
      </c>
      <c r="F77" s="64"/>
      <c r="G77" s="64"/>
      <c r="H77" s="66" t="str">
        <f>IF(OR(D77="Miglioramento",D77="Verifica"),IF(G77&lt;&gt;"",G77,IF(D77="Verifica",PARAMETRI!$E$9,INDEX(CATALOGO!$I$9:$I$168,MATCH($A77,CATALOGO!$A$9:$A$168,0)))),"")</f>
        <v>P3 - Media</v>
      </c>
      <c r="I77" s="64"/>
      <c r="J77" s="65"/>
      <c r="K77" s="80" t="str">
        <f>IF(AND(OR(D77="Miglioramento",D77="Verifica"),COUNTIF(PARAMETRI!$E$7:$E$10,H77)=1),IF(ISNUMBER(J77),J77+IFERROR(VLOOKUP(H77,PARAMETRI!$E$7:$F$10,2,FALSE),0),IF(ISNUMBER(AZIENDA!$E$14),AZIENDA!$E$14+IFERROR(VLOOKUP(H77,PARAMETRI!$E$7:$F$10,2,FALSE),0),"")),"")</f>
        <v/>
      </c>
      <c r="L77" s="65"/>
      <c r="M77" s="64"/>
      <c r="N77" s="65"/>
      <c r="O77" s="64"/>
      <c r="P77" s="64"/>
      <c r="Q77" s="65"/>
      <c r="R77" s="64"/>
      <c r="S77" s="64"/>
      <c r="T77" s="80" t="str">
        <f t="shared" si="2"/>
        <v/>
      </c>
      <c r="U77" s="81" t="str">
        <f ca="1">IF(AND(ISNUMBER(T77),V77&lt;&gt;"CHIUSA VALIDATA"),T77-AZIENDA!$E$20,"")</f>
        <v/>
      </c>
      <c r="V77" s="66" t="str">
        <f ca="1">IF(D77="Mantenimento","MANTENIMENTO",IF(D77="Non applicabile","NON APPLICABILE",IF(W77&lt;&gt;"","DATI DA CORREGGERE",IF(M77="Chiusa",IF(AND(INDEX(CHECKLIST!$N$9:$N$168,MATCH($A77,CHECKLIST!$A$9:$A$168,0))="Completa",LEN(TRIM(F77))&gt;0,LEN(TRIM(I77))&gt;0,ISNUMBER(J77),ISNUMBER(T77),ISNUMBER(N77),LEN(TRIM(O77))&gt;0,P77="Efficace",ISNUMBER(Q77),LEN(TRIM(R77))&gt;0),"CHIUSA VALIDATA","CHIUSURA DA VALIDARE"),IF(P77="Non efficace","DA RIESAMINARE",IF(AND(ISNUMBER(T77),T77&lt;AZIENDA!$E$20),"SCADUTA",IF(OR(LEN(TRIM(F77))=0,LEN(TRIM(I77))=0,NOT(ISNUMBER(J77)),M77=""),"DA PIANIFICARE",IF(NOT(ISNUMBER(T77)),"SENZA SCADENZA",IF(M77="Attuata","VERIFICA EFFICACIA",IF(AND(ISNUMBER(T77),T77&lt;=AZIENDA!$E$20+PARAMETRI!$B$16),"IN SCADENZA",IF(M77="Sospesa","SOSPESA",UPPER(M77))))))))))))</f>
        <v>DA PIANIFICARE</v>
      </c>
      <c r="W77" s="68" t="str">
        <f ca="1">IF(COUNTIF(CHECKLIST!$A$9:$A$168,A77)&lt;&gt;1,"ID DA CONTROLLARE",IF(OR(D77="Miglioramento",D77="Verifica"),IF(COUNTIF(CHECKLIST!$A$9:$A$168,A77)&lt;&gt;1,"ID DA CONTROLLARE",IF(COUNTIF(PARAMETRI!$E$7:$E$10,H77)&lt;&gt;1,"PRIORITÀ NON VALIDA",IF(AND(J77&lt;&gt;"",NOT(ISNUMBER(J77))),"APERTURA NON VALIDA",IF(AND(ISNUMBER(J77),OR(J77&lt;1,J77&gt;AZIENDA!$E$20)),"APERTURA FUTURA / ERRATA",IF(AND(L77&lt;&gt;"",NOT(ISNUMBER(L77))),"SCADENZA NON VALIDA",IF(AND(ISNUMBER(T77),T77&lt;1),"SCADENZA ERRATA",IF(AND(ISNUMBER(T77),ISNUMBER(J77),T77&lt;J77),"SCADENZA &lt; APERTURA",IF(AND(N77&lt;&gt;"",NOT(ISNUMBER(N77))),"ATTUAZIONE NON VALIDA",IF(AND(ISNUMBER(N77),OR(N77&lt;1,N77&gt;AZIENDA!$E$20)),"ATTUAZIONE FUTURA / ERRATA",IF(AND(ISNUMBER(N77),ISNUMBER(J77),N77&lt;J77),"ATTUAZIONE &lt; APERTURA",IF(AND(Q77&lt;&gt;"",NOT(ISNUMBER(Q77))),"VERIFICA NON VALIDA",IF(AND(ISNUMBER(Q77),OR(Q77&lt;1,Q77&gt;AZIENDA!$E$20)),"VERIFICA FUTURA / ERRATA",IF(AND(ISNUMBER(Q77),ISNUMBER(N77),Q77&lt;N77),"VERIFICA &lt; ATTUAZIONE",IF(AND(M77&lt;&gt;"",COUNTIF(PARAMETRI!$I$7:$I$12,M77)&lt;&gt;1),"STATO NON VALIDO",IF(AND(P77&lt;&gt;"",COUNTIF(PARAMETRI!$I$16:$I$18,P77)&lt;&gt;1),"EFFICACIA NON VALIDA",""))))))))))))))),""))</f>
        <v/>
      </c>
    </row>
    <row r="78" spans="1:23" ht="103.95" customHeight="1">
      <c r="A78" s="69" t="s">
        <v>221</v>
      </c>
      <c r="B78" s="66" t="str">
        <f>IFERROR(INDEX(CATALOGO!$B$9:$B$168,MATCH($A78,CATALOGO!$A$9:$A$168,0)),"ID NON TROVATO")</f>
        <v>07 | Progettazione del lavoro</v>
      </c>
      <c r="C78" s="66" t="str">
        <f>IFERROR(INDEX(CHECKLIST!$F$9:$F$168,MATCH($A78,CHECKLIST!$A$9:$A$168,0)),"ID NON TROVATO")</f>
        <v>Da verificare</v>
      </c>
      <c r="D78" s="66" t="str">
        <f>IFERROR(INDEX(CHECKLIST!$O$9:$O$168,MATCH($A78,CHECKLIST!$A$9:$A$168,0)),"ID NON TROVATO")</f>
        <v>Verifica</v>
      </c>
      <c r="E78" s="66" t="str">
        <f>IFERROR(INDEX(CHECKLIST!$K$9:$K$168,MATCH($A78,CHECKLIST!$A$9:$A$168,0)),"ID NON TROVATO")</f>
        <v>Eseguire la verifica senza dedurre condizioni personali. Esaminare: Turni, pause e attività; verifica tecnica degli indumenti; riscontro dei lavoratori. Poi registrare esito, evidenza, data e verificatore.</v>
      </c>
      <c r="F78" s="64"/>
      <c r="G78" s="64"/>
      <c r="H78" s="66" t="str">
        <f>IF(OR(D78="Miglioramento",D78="Verifica"),IF(G78&lt;&gt;"",G78,IF(D78="Verifica",PARAMETRI!$E$9,INDEX(CATALOGO!$I$9:$I$168,MATCH($A78,CATALOGO!$A$9:$A$168,0)))),"")</f>
        <v>P3 - Media</v>
      </c>
      <c r="I78" s="64"/>
      <c r="J78" s="65"/>
      <c r="K78" s="80" t="str">
        <f>IF(AND(OR(D78="Miglioramento",D78="Verifica"),COUNTIF(PARAMETRI!$E$7:$E$10,H78)=1),IF(ISNUMBER(J78),J78+IFERROR(VLOOKUP(H78,PARAMETRI!$E$7:$F$10,2,FALSE),0),IF(ISNUMBER(AZIENDA!$E$14),AZIENDA!$E$14+IFERROR(VLOOKUP(H78,PARAMETRI!$E$7:$F$10,2,FALSE),0),"")),"")</f>
        <v/>
      </c>
      <c r="L78" s="65"/>
      <c r="M78" s="64"/>
      <c r="N78" s="65"/>
      <c r="O78" s="64"/>
      <c r="P78" s="64"/>
      <c r="Q78" s="65"/>
      <c r="R78" s="64"/>
      <c r="S78" s="64"/>
      <c r="T78" s="80" t="str">
        <f t="shared" si="2"/>
        <v/>
      </c>
      <c r="U78" s="81" t="str">
        <f ca="1">IF(AND(ISNUMBER(T78),V78&lt;&gt;"CHIUSA VALIDATA"),T78-AZIENDA!$E$20,"")</f>
        <v/>
      </c>
      <c r="V78" s="66" t="str">
        <f ca="1">IF(D78="Mantenimento","MANTENIMENTO",IF(D78="Non applicabile","NON APPLICABILE",IF(W78&lt;&gt;"","DATI DA CORREGGERE",IF(M78="Chiusa",IF(AND(INDEX(CHECKLIST!$N$9:$N$168,MATCH($A78,CHECKLIST!$A$9:$A$168,0))="Completa",LEN(TRIM(F78))&gt;0,LEN(TRIM(I78))&gt;0,ISNUMBER(J78),ISNUMBER(T78),ISNUMBER(N78),LEN(TRIM(O78))&gt;0,P78="Efficace",ISNUMBER(Q78),LEN(TRIM(R78))&gt;0),"CHIUSA VALIDATA","CHIUSURA DA VALIDARE"),IF(P78="Non efficace","DA RIESAMINARE",IF(AND(ISNUMBER(T78),T78&lt;AZIENDA!$E$20),"SCADUTA",IF(OR(LEN(TRIM(F78))=0,LEN(TRIM(I78))=0,NOT(ISNUMBER(J78)),M78=""),"DA PIANIFICARE",IF(NOT(ISNUMBER(T78)),"SENZA SCADENZA",IF(M78="Attuata","VERIFICA EFFICACIA",IF(AND(ISNUMBER(T78),T78&lt;=AZIENDA!$E$20+PARAMETRI!$B$16),"IN SCADENZA",IF(M78="Sospesa","SOSPESA",UPPER(M78))))))))))))</f>
        <v>DA PIANIFICARE</v>
      </c>
      <c r="W78" s="68" t="str">
        <f ca="1">IF(COUNTIF(CHECKLIST!$A$9:$A$168,A78)&lt;&gt;1,"ID DA CONTROLLARE",IF(OR(D78="Miglioramento",D78="Verifica"),IF(COUNTIF(CHECKLIST!$A$9:$A$168,A78)&lt;&gt;1,"ID DA CONTROLLARE",IF(COUNTIF(PARAMETRI!$E$7:$E$10,H78)&lt;&gt;1,"PRIORITÀ NON VALIDA",IF(AND(J78&lt;&gt;"",NOT(ISNUMBER(J78))),"APERTURA NON VALIDA",IF(AND(ISNUMBER(J78),OR(J78&lt;1,J78&gt;AZIENDA!$E$20)),"APERTURA FUTURA / ERRATA",IF(AND(L78&lt;&gt;"",NOT(ISNUMBER(L78))),"SCADENZA NON VALIDA",IF(AND(ISNUMBER(T78),T78&lt;1),"SCADENZA ERRATA",IF(AND(ISNUMBER(T78),ISNUMBER(J78),T78&lt;J78),"SCADENZA &lt; APERTURA",IF(AND(N78&lt;&gt;"",NOT(ISNUMBER(N78))),"ATTUAZIONE NON VALIDA",IF(AND(ISNUMBER(N78),OR(N78&lt;1,N78&gt;AZIENDA!$E$20)),"ATTUAZIONE FUTURA / ERRATA",IF(AND(ISNUMBER(N78),ISNUMBER(J78),N78&lt;J78),"ATTUAZIONE &lt; APERTURA",IF(AND(Q78&lt;&gt;"",NOT(ISNUMBER(Q78))),"VERIFICA NON VALIDA",IF(AND(ISNUMBER(Q78),OR(Q78&lt;1,Q78&gt;AZIENDA!$E$20)),"VERIFICA FUTURA / ERRATA",IF(AND(ISNUMBER(Q78),ISNUMBER(N78),Q78&lt;N78),"VERIFICA &lt; ATTUAZIONE",IF(AND(M78&lt;&gt;"",COUNTIF(PARAMETRI!$I$7:$I$12,M78)&lt;&gt;1),"STATO NON VALIDO",IF(AND(P78&lt;&gt;"",COUNTIF(PARAMETRI!$I$16:$I$18,P78)&lt;&gt;1),"EFFICACIA NON VALIDA",""))))))))))))))),""))</f>
        <v/>
      </c>
    </row>
    <row r="79" spans="1:23" ht="103.95" customHeight="1">
      <c r="A79" s="61" t="s">
        <v>222</v>
      </c>
      <c r="B79" s="66" t="str">
        <f>IFERROR(INDEX(CATALOGO!$B$9:$B$168,MATCH($A79,CATALOGO!$A$9:$A$168,0)),"ID NON TROVATO")</f>
        <v>08 | Riservatezza e disclosure</v>
      </c>
      <c r="C79" s="66" t="str">
        <f>IFERROR(INDEX(CHECKLIST!$F$9:$F$168,MATCH($A79,CHECKLIST!$A$9:$A$168,0)),"ID NON TROVATO")</f>
        <v>Da verificare</v>
      </c>
      <c r="D79" s="66" t="str">
        <f>IFERROR(INDEX(CHECKLIST!$O$9:$O$168,MATCH($A79,CHECKLIST!$A$9:$A$168,0)),"ID NON TROVATO")</f>
        <v>Verifica</v>
      </c>
      <c r="E79" s="66" t="str">
        <f>IFERROR(INDEX(CHECKLIST!$K$9:$K$168,MATCH($A79,CHECKLIST!$A$9:$A$168,0)),"ID NON TROVATO")</f>
        <v>Eseguire la verifica senza dedurre condizioni personali. Esaminare: Policy; moduli; istruzioni a manager e referenti. Poi registrare esito, evidenza, data e verificatore.</v>
      </c>
      <c r="F79" s="64"/>
      <c r="G79" s="64"/>
      <c r="H79" s="66" t="str">
        <f>IF(OR(D79="Miglioramento",D79="Verifica"),IF(G79&lt;&gt;"",G79,IF(D79="Verifica",PARAMETRI!$E$9,INDEX(CATALOGO!$I$9:$I$168,MATCH($A79,CATALOGO!$A$9:$A$168,0)))),"")</f>
        <v>P3 - Media</v>
      </c>
      <c r="I79" s="64"/>
      <c r="J79" s="65"/>
      <c r="K79" s="80" t="str">
        <f>IF(AND(OR(D79="Miglioramento",D79="Verifica"),COUNTIF(PARAMETRI!$E$7:$E$10,H79)=1),IF(ISNUMBER(J79),J79+IFERROR(VLOOKUP(H79,PARAMETRI!$E$7:$F$10,2,FALSE),0),IF(ISNUMBER(AZIENDA!$E$14),AZIENDA!$E$14+IFERROR(VLOOKUP(H79,PARAMETRI!$E$7:$F$10,2,FALSE),0),"")),"")</f>
        <v/>
      </c>
      <c r="L79" s="65"/>
      <c r="M79" s="64"/>
      <c r="N79" s="65"/>
      <c r="O79" s="64"/>
      <c r="P79" s="64"/>
      <c r="Q79" s="65"/>
      <c r="R79" s="64"/>
      <c r="S79" s="64"/>
      <c r="T79" s="80" t="str">
        <f t="shared" si="2"/>
        <v/>
      </c>
      <c r="U79" s="81" t="str">
        <f ca="1">IF(AND(ISNUMBER(T79),V79&lt;&gt;"CHIUSA VALIDATA"),T79-AZIENDA!$E$20,"")</f>
        <v/>
      </c>
      <c r="V79" s="66" t="str">
        <f ca="1">IF(D79="Mantenimento","MANTENIMENTO",IF(D79="Non applicabile","NON APPLICABILE",IF(W79&lt;&gt;"","DATI DA CORREGGERE",IF(M79="Chiusa",IF(AND(INDEX(CHECKLIST!$N$9:$N$168,MATCH($A79,CHECKLIST!$A$9:$A$168,0))="Completa",LEN(TRIM(F79))&gt;0,LEN(TRIM(I79))&gt;0,ISNUMBER(J79),ISNUMBER(T79),ISNUMBER(N79),LEN(TRIM(O79))&gt;0,P79="Efficace",ISNUMBER(Q79),LEN(TRIM(R79))&gt;0),"CHIUSA VALIDATA","CHIUSURA DA VALIDARE"),IF(P79="Non efficace","DA RIESAMINARE",IF(AND(ISNUMBER(T79),T79&lt;AZIENDA!$E$20),"SCADUTA",IF(OR(LEN(TRIM(F79))=0,LEN(TRIM(I79))=0,NOT(ISNUMBER(J79)),M79=""),"DA PIANIFICARE",IF(NOT(ISNUMBER(T79)),"SENZA SCADENZA",IF(M79="Attuata","VERIFICA EFFICACIA",IF(AND(ISNUMBER(T79),T79&lt;=AZIENDA!$E$20+PARAMETRI!$B$16),"IN SCADENZA",IF(M79="Sospesa","SOSPESA",UPPER(M79))))))))))))</f>
        <v>DA PIANIFICARE</v>
      </c>
      <c r="W79" s="68" t="str">
        <f ca="1">IF(COUNTIF(CHECKLIST!$A$9:$A$168,A79)&lt;&gt;1,"ID DA CONTROLLARE",IF(OR(D79="Miglioramento",D79="Verifica"),IF(COUNTIF(CHECKLIST!$A$9:$A$168,A79)&lt;&gt;1,"ID DA CONTROLLARE",IF(COUNTIF(PARAMETRI!$E$7:$E$10,H79)&lt;&gt;1,"PRIORITÀ NON VALIDA",IF(AND(J79&lt;&gt;"",NOT(ISNUMBER(J79))),"APERTURA NON VALIDA",IF(AND(ISNUMBER(J79),OR(J79&lt;1,J79&gt;AZIENDA!$E$20)),"APERTURA FUTURA / ERRATA",IF(AND(L79&lt;&gt;"",NOT(ISNUMBER(L79))),"SCADENZA NON VALIDA",IF(AND(ISNUMBER(T79),T79&lt;1),"SCADENZA ERRATA",IF(AND(ISNUMBER(T79),ISNUMBER(J79),T79&lt;J79),"SCADENZA &lt; APERTURA",IF(AND(N79&lt;&gt;"",NOT(ISNUMBER(N79))),"ATTUAZIONE NON VALIDA",IF(AND(ISNUMBER(N79),OR(N79&lt;1,N79&gt;AZIENDA!$E$20)),"ATTUAZIONE FUTURA / ERRATA",IF(AND(ISNUMBER(N79),ISNUMBER(J79),N79&lt;J79),"ATTUAZIONE &lt; APERTURA",IF(AND(Q79&lt;&gt;"",NOT(ISNUMBER(Q79))),"VERIFICA NON VALIDA",IF(AND(ISNUMBER(Q79),OR(Q79&lt;1,Q79&gt;AZIENDA!$E$20)),"VERIFICA FUTURA / ERRATA",IF(AND(ISNUMBER(Q79),ISNUMBER(N79),Q79&lt;N79),"VERIFICA &lt; ATTUAZIONE",IF(AND(M79&lt;&gt;"",COUNTIF(PARAMETRI!$I$7:$I$12,M79)&lt;&gt;1),"STATO NON VALIDO",IF(AND(P79&lt;&gt;"",COUNTIF(PARAMETRI!$I$16:$I$18,P79)&lt;&gt;1),"EFFICACIA NON VALIDA",""))))))))))))))),""))</f>
        <v/>
      </c>
    </row>
    <row r="80" spans="1:23" ht="103.95" customHeight="1">
      <c r="A80" s="69" t="s">
        <v>223</v>
      </c>
      <c r="B80" s="66" t="str">
        <f>IFERROR(INDEX(CATALOGO!$B$9:$B$168,MATCH($A80,CATALOGO!$A$9:$A$168,0)),"ID NON TROVATO")</f>
        <v>08 | Riservatezza e disclosure</v>
      </c>
      <c r="C80" s="66" t="str">
        <f>IFERROR(INDEX(CHECKLIST!$F$9:$F$168,MATCH($A80,CHECKLIST!$A$9:$A$168,0)),"ID NON TROVATO")</f>
        <v>Da verificare</v>
      </c>
      <c r="D80" s="66" t="str">
        <f>IFERROR(INDEX(CHECKLIST!$O$9:$O$168,MATCH($A80,CHECKLIST!$A$9:$A$168,0)),"ID NON TROVATO")</f>
        <v>Verifica</v>
      </c>
      <c r="E80" s="66" t="str">
        <f>IFERROR(INDEX(CHECKLIST!$K$9:$K$168,MATCH($A80,CHECKLIST!$A$9:$A$168,0)),"ID NON TROVATO")</f>
        <v>Eseguire la verifica senza dedurre condizioni personali. Esaminare: Mappa dei dati; autorizzazioni; archivi; modalità di conservazione. Poi registrare esito, evidenza, data e verificatore.</v>
      </c>
      <c r="F80" s="64"/>
      <c r="G80" s="64"/>
      <c r="H80" s="66" t="str">
        <f>IF(OR(D80="Miglioramento",D80="Verifica"),IF(G80&lt;&gt;"",G80,IF(D80="Verifica",PARAMETRI!$E$9,INDEX(CATALOGO!$I$9:$I$168,MATCH($A80,CATALOGO!$A$9:$A$168,0)))),"")</f>
        <v>P3 - Media</v>
      </c>
      <c r="I80" s="64"/>
      <c r="J80" s="65"/>
      <c r="K80" s="80" t="str">
        <f>IF(AND(OR(D80="Miglioramento",D80="Verifica"),COUNTIF(PARAMETRI!$E$7:$E$10,H80)=1),IF(ISNUMBER(J80),J80+IFERROR(VLOOKUP(H80,PARAMETRI!$E$7:$F$10,2,FALSE),0),IF(ISNUMBER(AZIENDA!$E$14),AZIENDA!$E$14+IFERROR(VLOOKUP(H80,PARAMETRI!$E$7:$F$10,2,FALSE),0),"")),"")</f>
        <v/>
      </c>
      <c r="L80" s="65"/>
      <c r="M80" s="64"/>
      <c r="N80" s="65"/>
      <c r="O80" s="64"/>
      <c r="P80" s="64"/>
      <c r="Q80" s="65"/>
      <c r="R80" s="64"/>
      <c r="S80" s="64"/>
      <c r="T80" s="80" t="str">
        <f t="shared" si="2"/>
        <v/>
      </c>
      <c r="U80" s="81" t="str">
        <f ca="1">IF(AND(ISNUMBER(T80),V80&lt;&gt;"CHIUSA VALIDATA"),T80-AZIENDA!$E$20,"")</f>
        <v/>
      </c>
      <c r="V80" s="66" t="str">
        <f ca="1">IF(D80="Mantenimento","MANTENIMENTO",IF(D80="Non applicabile","NON APPLICABILE",IF(W80&lt;&gt;"","DATI DA CORREGGERE",IF(M80="Chiusa",IF(AND(INDEX(CHECKLIST!$N$9:$N$168,MATCH($A80,CHECKLIST!$A$9:$A$168,0))="Completa",LEN(TRIM(F80))&gt;0,LEN(TRIM(I80))&gt;0,ISNUMBER(J80),ISNUMBER(T80),ISNUMBER(N80),LEN(TRIM(O80))&gt;0,P80="Efficace",ISNUMBER(Q80),LEN(TRIM(R80))&gt;0),"CHIUSA VALIDATA","CHIUSURA DA VALIDARE"),IF(P80="Non efficace","DA RIESAMINARE",IF(AND(ISNUMBER(T80),T80&lt;AZIENDA!$E$20),"SCADUTA",IF(OR(LEN(TRIM(F80))=0,LEN(TRIM(I80))=0,NOT(ISNUMBER(J80)),M80=""),"DA PIANIFICARE",IF(NOT(ISNUMBER(T80)),"SENZA SCADENZA",IF(M80="Attuata","VERIFICA EFFICACIA",IF(AND(ISNUMBER(T80),T80&lt;=AZIENDA!$E$20+PARAMETRI!$B$16),"IN SCADENZA",IF(M80="Sospesa","SOSPESA",UPPER(M80))))))))))))</f>
        <v>DA PIANIFICARE</v>
      </c>
      <c r="W80" s="68" t="str">
        <f ca="1">IF(COUNTIF(CHECKLIST!$A$9:$A$168,A80)&lt;&gt;1,"ID DA CONTROLLARE",IF(OR(D80="Miglioramento",D80="Verifica"),IF(COUNTIF(CHECKLIST!$A$9:$A$168,A80)&lt;&gt;1,"ID DA CONTROLLARE",IF(COUNTIF(PARAMETRI!$E$7:$E$10,H80)&lt;&gt;1,"PRIORITÀ NON VALIDA",IF(AND(J80&lt;&gt;"",NOT(ISNUMBER(J80))),"APERTURA NON VALIDA",IF(AND(ISNUMBER(J80),OR(J80&lt;1,J80&gt;AZIENDA!$E$20)),"APERTURA FUTURA / ERRATA",IF(AND(L80&lt;&gt;"",NOT(ISNUMBER(L80))),"SCADENZA NON VALIDA",IF(AND(ISNUMBER(T80),T80&lt;1),"SCADENZA ERRATA",IF(AND(ISNUMBER(T80),ISNUMBER(J80),T80&lt;J80),"SCADENZA &lt; APERTURA",IF(AND(N80&lt;&gt;"",NOT(ISNUMBER(N80))),"ATTUAZIONE NON VALIDA",IF(AND(ISNUMBER(N80),OR(N80&lt;1,N80&gt;AZIENDA!$E$20)),"ATTUAZIONE FUTURA / ERRATA",IF(AND(ISNUMBER(N80),ISNUMBER(J80),N80&lt;J80),"ATTUAZIONE &lt; APERTURA",IF(AND(Q80&lt;&gt;"",NOT(ISNUMBER(Q80))),"VERIFICA NON VALIDA",IF(AND(ISNUMBER(Q80),OR(Q80&lt;1,Q80&gt;AZIENDA!$E$20)),"VERIFICA FUTURA / ERRATA",IF(AND(ISNUMBER(Q80),ISNUMBER(N80),Q80&lt;N80),"VERIFICA &lt; ATTUAZIONE",IF(AND(M80&lt;&gt;"",COUNTIF(PARAMETRI!$I$7:$I$12,M80)&lt;&gt;1),"STATO NON VALIDO",IF(AND(P80&lt;&gt;"",COUNTIF(PARAMETRI!$I$16:$I$18,P80)&lt;&gt;1),"EFFICACIA NON VALIDA",""))))))))))))))),""))</f>
        <v/>
      </c>
    </row>
    <row r="81" spans="1:23" ht="103.95" customHeight="1">
      <c r="A81" s="61" t="s">
        <v>224</v>
      </c>
      <c r="B81" s="66" t="str">
        <f>IFERROR(INDEX(CATALOGO!$B$9:$B$168,MATCH($A81,CATALOGO!$A$9:$A$168,0)),"ID NON TROVATO")</f>
        <v>08 | Riservatezza e disclosure</v>
      </c>
      <c r="C81" s="66" t="str">
        <f>IFERROR(INDEX(CHECKLIST!$F$9:$F$168,MATCH($A81,CHECKLIST!$A$9:$A$168,0)),"ID NON TROVATO")</f>
        <v>Da verificare</v>
      </c>
      <c r="D81" s="66" t="str">
        <f>IFERROR(INDEX(CHECKLIST!$O$9:$O$168,MATCH($A81,CHECKLIST!$A$9:$A$168,0)),"ID NON TROVATO")</f>
        <v>Verifica</v>
      </c>
      <c r="E81" s="66" t="str">
        <f>IFERROR(INDEX(CHECKLIST!$K$9:$K$168,MATCH($A81,CHECKLIST!$A$9:$A$168,0)),"ID NON TROVATO")</f>
        <v>Eseguire la verifica senza dedurre condizioni personali. Esaminare: Istruzioni; formazione; esempi di comunicazioni organizzative minimizzate. Poi registrare esito, evidenza, data e verificatore.</v>
      </c>
      <c r="F81" s="64"/>
      <c r="G81" s="64"/>
      <c r="H81" s="66" t="str">
        <f>IF(OR(D81="Miglioramento",D81="Verifica"),IF(G81&lt;&gt;"",G81,IF(D81="Verifica",PARAMETRI!$E$9,INDEX(CATALOGO!$I$9:$I$168,MATCH($A81,CATALOGO!$A$9:$A$168,0)))),"")</f>
        <v>P3 - Media</v>
      </c>
      <c r="I81" s="64"/>
      <c r="J81" s="65"/>
      <c r="K81" s="80" t="str">
        <f>IF(AND(OR(D81="Miglioramento",D81="Verifica"),COUNTIF(PARAMETRI!$E$7:$E$10,H81)=1),IF(ISNUMBER(J81),J81+IFERROR(VLOOKUP(H81,PARAMETRI!$E$7:$F$10,2,FALSE),0),IF(ISNUMBER(AZIENDA!$E$14),AZIENDA!$E$14+IFERROR(VLOOKUP(H81,PARAMETRI!$E$7:$F$10,2,FALSE),0),"")),"")</f>
        <v/>
      </c>
      <c r="L81" s="65"/>
      <c r="M81" s="64"/>
      <c r="N81" s="65"/>
      <c r="O81" s="64"/>
      <c r="P81" s="64"/>
      <c r="Q81" s="65"/>
      <c r="R81" s="64"/>
      <c r="S81" s="64"/>
      <c r="T81" s="80" t="str">
        <f t="shared" si="2"/>
        <v/>
      </c>
      <c r="U81" s="81" t="str">
        <f ca="1">IF(AND(ISNUMBER(T81),V81&lt;&gt;"CHIUSA VALIDATA"),T81-AZIENDA!$E$20,"")</f>
        <v/>
      </c>
      <c r="V81" s="66" t="str">
        <f ca="1">IF(D81="Mantenimento","MANTENIMENTO",IF(D81="Non applicabile","NON APPLICABILE",IF(W81&lt;&gt;"","DATI DA CORREGGERE",IF(M81="Chiusa",IF(AND(INDEX(CHECKLIST!$N$9:$N$168,MATCH($A81,CHECKLIST!$A$9:$A$168,0))="Completa",LEN(TRIM(F81))&gt;0,LEN(TRIM(I81))&gt;0,ISNUMBER(J81),ISNUMBER(T81),ISNUMBER(N81),LEN(TRIM(O81))&gt;0,P81="Efficace",ISNUMBER(Q81),LEN(TRIM(R81))&gt;0),"CHIUSA VALIDATA","CHIUSURA DA VALIDARE"),IF(P81="Non efficace","DA RIESAMINARE",IF(AND(ISNUMBER(T81),T81&lt;AZIENDA!$E$20),"SCADUTA",IF(OR(LEN(TRIM(F81))=0,LEN(TRIM(I81))=0,NOT(ISNUMBER(J81)),M81=""),"DA PIANIFICARE",IF(NOT(ISNUMBER(T81)),"SENZA SCADENZA",IF(M81="Attuata","VERIFICA EFFICACIA",IF(AND(ISNUMBER(T81),T81&lt;=AZIENDA!$E$20+PARAMETRI!$B$16),"IN SCADENZA",IF(M81="Sospesa","SOSPESA",UPPER(M81))))))))))))</f>
        <v>DA PIANIFICARE</v>
      </c>
      <c r="W81" s="68" t="str">
        <f ca="1">IF(COUNTIF(CHECKLIST!$A$9:$A$168,A81)&lt;&gt;1,"ID DA CONTROLLARE",IF(OR(D81="Miglioramento",D81="Verifica"),IF(COUNTIF(CHECKLIST!$A$9:$A$168,A81)&lt;&gt;1,"ID DA CONTROLLARE",IF(COUNTIF(PARAMETRI!$E$7:$E$10,H81)&lt;&gt;1,"PRIORITÀ NON VALIDA",IF(AND(J81&lt;&gt;"",NOT(ISNUMBER(J81))),"APERTURA NON VALIDA",IF(AND(ISNUMBER(J81),OR(J81&lt;1,J81&gt;AZIENDA!$E$20)),"APERTURA FUTURA / ERRATA",IF(AND(L81&lt;&gt;"",NOT(ISNUMBER(L81))),"SCADENZA NON VALIDA",IF(AND(ISNUMBER(T81),T81&lt;1),"SCADENZA ERRATA",IF(AND(ISNUMBER(T81),ISNUMBER(J81),T81&lt;J81),"SCADENZA &lt; APERTURA",IF(AND(N81&lt;&gt;"",NOT(ISNUMBER(N81))),"ATTUAZIONE NON VALIDA",IF(AND(ISNUMBER(N81),OR(N81&lt;1,N81&gt;AZIENDA!$E$20)),"ATTUAZIONE FUTURA / ERRATA",IF(AND(ISNUMBER(N81),ISNUMBER(J81),N81&lt;J81),"ATTUAZIONE &lt; APERTURA",IF(AND(Q81&lt;&gt;"",NOT(ISNUMBER(Q81))),"VERIFICA NON VALIDA",IF(AND(ISNUMBER(Q81),OR(Q81&lt;1,Q81&gt;AZIENDA!$E$20)),"VERIFICA FUTURA / ERRATA",IF(AND(ISNUMBER(Q81),ISNUMBER(N81),Q81&lt;N81),"VERIFICA &lt; ATTUAZIONE",IF(AND(M81&lt;&gt;"",COUNTIF(PARAMETRI!$I$7:$I$12,M81)&lt;&gt;1),"STATO NON VALIDO",IF(AND(P81&lt;&gt;"",COUNTIF(PARAMETRI!$I$16:$I$18,P81)&lt;&gt;1),"EFFICACIA NON VALIDA",""))))))))))))))),""))</f>
        <v/>
      </c>
    </row>
    <row r="82" spans="1:23" ht="103.95" customHeight="1">
      <c r="A82" s="69" t="s">
        <v>225</v>
      </c>
      <c r="B82" s="66" t="str">
        <f>IFERROR(INDEX(CATALOGO!$B$9:$B$168,MATCH($A82,CATALOGO!$A$9:$A$168,0)),"ID NON TROVATO")</f>
        <v>08 | Riservatezza e disclosure</v>
      </c>
      <c r="C82" s="66" t="str">
        <f>IFERROR(INDEX(CHECKLIST!$F$9:$F$168,MATCH($A82,CHECKLIST!$A$9:$A$168,0)),"ID NON TROVATO")</f>
        <v>Da verificare</v>
      </c>
      <c r="D82" s="66" t="str">
        <f>IFERROR(INDEX(CHECKLIST!$O$9:$O$168,MATCH($A82,CHECKLIST!$A$9:$A$168,0)),"ID NON TROVATO")</f>
        <v>Verifica</v>
      </c>
      <c r="E82" s="66" t="str">
        <f>IFERROR(INDEX(CHECKLIST!$K$9:$K$168,MATCH($A82,CHECKLIST!$A$9:$A$168,0)),"ID NON TROVATO")</f>
        <v>Eseguire la verifica senza dedurre condizioni personali. Esaminare: Informative; configurazioni; valutazione del fornitore; possibilità di non utilizzare il servizio. Poi registrare esito, evidenza, data e verificatore.</v>
      </c>
      <c r="F82" s="64"/>
      <c r="G82" s="64"/>
      <c r="H82" s="66" t="str">
        <f>IF(OR(D82="Miglioramento",D82="Verifica"),IF(G82&lt;&gt;"",G82,IF(D82="Verifica",PARAMETRI!$E$9,INDEX(CATALOGO!$I$9:$I$168,MATCH($A82,CATALOGO!$A$9:$A$168,0)))),"")</f>
        <v>P3 - Media</v>
      </c>
      <c r="I82" s="64"/>
      <c r="J82" s="65"/>
      <c r="K82" s="80" t="str">
        <f>IF(AND(OR(D82="Miglioramento",D82="Verifica"),COUNTIF(PARAMETRI!$E$7:$E$10,H82)=1),IF(ISNUMBER(J82),J82+IFERROR(VLOOKUP(H82,PARAMETRI!$E$7:$F$10,2,FALSE),0),IF(ISNUMBER(AZIENDA!$E$14),AZIENDA!$E$14+IFERROR(VLOOKUP(H82,PARAMETRI!$E$7:$F$10,2,FALSE),0),"")),"")</f>
        <v/>
      </c>
      <c r="L82" s="65"/>
      <c r="M82" s="64"/>
      <c r="N82" s="65"/>
      <c r="O82" s="64"/>
      <c r="P82" s="64"/>
      <c r="Q82" s="65"/>
      <c r="R82" s="64"/>
      <c r="S82" s="64"/>
      <c r="T82" s="80" t="str">
        <f t="shared" si="2"/>
        <v/>
      </c>
      <c r="U82" s="81" t="str">
        <f ca="1">IF(AND(ISNUMBER(T82),V82&lt;&gt;"CHIUSA VALIDATA"),T82-AZIENDA!$E$20,"")</f>
        <v/>
      </c>
      <c r="V82" s="66" t="str">
        <f ca="1">IF(D82="Mantenimento","MANTENIMENTO",IF(D82="Non applicabile","NON APPLICABILE",IF(W82&lt;&gt;"","DATI DA CORREGGERE",IF(M82="Chiusa",IF(AND(INDEX(CHECKLIST!$N$9:$N$168,MATCH($A82,CHECKLIST!$A$9:$A$168,0))="Completa",LEN(TRIM(F82))&gt;0,LEN(TRIM(I82))&gt;0,ISNUMBER(J82),ISNUMBER(T82),ISNUMBER(N82),LEN(TRIM(O82))&gt;0,P82="Efficace",ISNUMBER(Q82),LEN(TRIM(R82))&gt;0),"CHIUSA VALIDATA","CHIUSURA DA VALIDARE"),IF(P82="Non efficace","DA RIESAMINARE",IF(AND(ISNUMBER(T82),T82&lt;AZIENDA!$E$20),"SCADUTA",IF(OR(LEN(TRIM(F82))=0,LEN(TRIM(I82))=0,NOT(ISNUMBER(J82)),M82=""),"DA PIANIFICARE",IF(NOT(ISNUMBER(T82)),"SENZA SCADENZA",IF(M82="Attuata","VERIFICA EFFICACIA",IF(AND(ISNUMBER(T82),T82&lt;=AZIENDA!$E$20+PARAMETRI!$B$16),"IN SCADENZA",IF(M82="Sospesa","SOSPESA",UPPER(M82))))))))))))</f>
        <v>DA PIANIFICARE</v>
      </c>
      <c r="W82" s="68" t="str">
        <f ca="1">IF(COUNTIF(CHECKLIST!$A$9:$A$168,A82)&lt;&gt;1,"ID DA CONTROLLARE",IF(OR(D82="Miglioramento",D82="Verifica"),IF(COUNTIF(CHECKLIST!$A$9:$A$168,A82)&lt;&gt;1,"ID DA CONTROLLARE",IF(COUNTIF(PARAMETRI!$E$7:$E$10,H82)&lt;&gt;1,"PRIORITÀ NON VALIDA",IF(AND(J82&lt;&gt;"",NOT(ISNUMBER(J82))),"APERTURA NON VALIDA",IF(AND(ISNUMBER(J82),OR(J82&lt;1,J82&gt;AZIENDA!$E$20)),"APERTURA FUTURA / ERRATA",IF(AND(L82&lt;&gt;"",NOT(ISNUMBER(L82))),"SCADENZA NON VALIDA",IF(AND(ISNUMBER(T82),T82&lt;1),"SCADENZA ERRATA",IF(AND(ISNUMBER(T82),ISNUMBER(J82),T82&lt;J82),"SCADENZA &lt; APERTURA",IF(AND(N82&lt;&gt;"",NOT(ISNUMBER(N82))),"ATTUAZIONE NON VALIDA",IF(AND(ISNUMBER(N82),OR(N82&lt;1,N82&gt;AZIENDA!$E$20)),"ATTUAZIONE FUTURA / ERRATA",IF(AND(ISNUMBER(N82),ISNUMBER(J82),N82&lt;J82),"ATTUAZIONE &lt; APERTURA",IF(AND(Q82&lt;&gt;"",NOT(ISNUMBER(Q82))),"VERIFICA NON VALIDA",IF(AND(ISNUMBER(Q82),OR(Q82&lt;1,Q82&gt;AZIENDA!$E$20)),"VERIFICA FUTURA / ERRATA",IF(AND(ISNUMBER(Q82),ISNUMBER(N82),Q82&lt;N82),"VERIFICA &lt; ATTUAZIONE",IF(AND(M82&lt;&gt;"",COUNTIF(PARAMETRI!$I$7:$I$12,M82)&lt;&gt;1),"STATO NON VALIDO",IF(AND(P82&lt;&gt;"",COUNTIF(PARAMETRI!$I$16:$I$18,P82)&lt;&gt;1),"EFFICACIA NON VALIDA",""))))))))))))))),""))</f>
        <v/>
      </c>
    </row>
    <row r="83" spans="1:23" ht="103.95" customHeight="1">
      <c r="A83" s="61" t="s">
        <v>226</v>
      </c>
      <c r="B83" s="66" t="str">
        <f>IFERROR(INDEX(CATALOGO!$B$9:$B$168,MATCH($A83,CATALOGO!$A$9:$A$168,0)),"ID NON TROVATO")</f>
        <v>08 | Riservatezza e disclosure</v>
      </c>
      <c r="C83" s="66" t="str">
        <f>IFERROR(INDEX(CHECKLIST!$F$9:$F$168,MATCH($A83,CHECKLIST!$A$9:$A$168,0)),"ID NON TROVATO")</f>
        <v>Da verificare</v>
      </c>
      <c r="D83" s="66" t="str">
        <f>IFERROR(INDEX(CHECKLIST!$O$9:$O$168,MATCH($A83,CHECKLIST!$A$9:$A$168,0)),"ID NON TROVATO")</f>
        <v>Verifica</v>
      </c>
      <c r="E83" s="66" t="str">
        <f>IFERROR(INDEX(CHECKLIST!$K$9:$K$168,MATCH($A83,CHECKLIST!$A$9:$A$168,0)),"ID NON TROVATO")</f>
        <v>Eseguire la verifica senza dedurre condizioni personali. Esaminare: Istruzioni per i colloqui; informative; spiegazioni dei limiti applicabili. Poi registrare esito, evidenza, data e verificatore.</v>
      </c>
      <c r="F83" s="64"/>
      <c r="G83" s="64"/>
      <c r="H83" s="66" t="str">
        <f>IF(OR(D83="Miglioramento",D83="Verifica"),IF(G83&lt;&gt;"",G83,IF(D83="Verifica",PARAMETRI!$E$9,INDEX(CATALOGO!$I$9:$I$168,MATCH($A83,CATALOGO!$A$9:$A$168,0)))),"")</f>
        <v>P3 - Media</v>
      </c>
      <c r="I83" s="64"/>
      <c r="J83" s="65"/>
      <c r="K83" s="80" t="str">
        <f>IF(AND(OR(D83="Miglioramento",D83="Verifica"),COUNTIF(PARAMETRI!$E$7:$E$10,H83)=1),IF(ISNUMBER(J83),J83+IFERROR(VLOOKUP(H83,PARAMETRI!$E$7:$F$10,2,FALSE),0),IF(ISNUMBER(AZIENDA!$E$14),AZIENDA!$E$14+IFERROR(VLOOKUP(H83,PARAMETRI!$E$7:$F$10,2,FALSE),0),"")),"")</f>
        <v/>
      </c>
      <c r="L83" s="65"/>
      <c r="M83" s="64"/>
      <c r="N83" s="65"/>
      <c r="O83" s="64"/>
      <c r="P83" s="64"/>
      <c r="Q83" s="65"/>
      <c r="R83" s="64"/>
      <c r="S83" s="64"/>
      <c r="T83" s="80" t="str">
        <f t="shared" si="2"/>
        <v/>
      </c>
      <c r="U83" s="81" t="str">
        <f ca="1">IF(AND(ISNUMBER(T83),V83&lt;&gt;"CHIUSA VALIDATA"),T83-AZIENDA!$E$20,"")</f>
        <v/>
      </c>
      <c r="V83" s="66" t="str">
        <f ca="1">IF(D83="Mantenimento","MANTENIMENTO",IF(D83="Non applicabile","NON APPLICABILE",IF(W83&lt;&gt;"","DATI DA CORREGGERE",IF(M83="Chiusa",IF(AND(INDEX(CHECKLIST!$N$9:$N$168,MATCH($A83,CHECKLIST!$A$9:$A$168,0))="Completa",LEN(TRIM(F83))&gt;0,LEN(TRIM(I83))&gt;0,ISNUMBER(J83),ISNUMBER(T83),ISNUMBER(N83),LEN(TRIM(O83))&gt;0,P83="Efficace",ISNUMBER(Q83),LEN(TRIM(R83))&gt;0),"CHIUSA VALIDATA","CHIUSURA DA VALIDARE"),IF(P83="Non efficace","DA RIESAMINARE",IF(AND(ISNUMBER(T83),T83&lt;AZIENDA!$E$20),"SCADUTA",IF(OR(LEN(TRIM(F83))=0,LEN(TRIM(I83))=0,NOT(ISNUMBER(J83)),M83=""),"DA PIANIFICARE",IF(NOT(ISNUMBER(T83)),"SENZA SCADENZA",IF(M83="Attuata","VERIFICA EFFICACIA",IF(AND(ISNUMBER(T83),T83&lt;=AZIENDA!$E$20+PARAMETRI!$B$16),"IN SCADENZA",IF(M83="Sospesa","SOSPESA",UPPER(M83))))))))))))</f>
        <v>DA PIANIFICARE</v>
      </c>
      <c r="W83" s="68" t="str">
        <f ca="1">IF(COUNTIF(CHECKLIST!$A$9:$A$168,A83)&lt;&gt;1,"ID DA CONTROLLARE",IF(OR(D83="Miglioramento",D83="Verifica"),IF(COUNTIF(CHECKLIST!$A$9:$A$168,A83)&lt;&gt;1,"ID DA CONTROLLARE",IF(COUNTIF(PARAMETRI!$E$7:$E$10,H83)&lt;&gt;1,"PRIORITÀ NON VALIDA",IF(AND(J83&lt;&gt;"",NOT(ISNUMBER(J83))),"APERTURA NON VALIDA",IF(AND(ISNUMBER(J83),OR(J83&lt;1,J83&gt;AZIENDA!$E$20)),"APERTURA FUTURA / ERRATA",IF(AND(L83&lt;&gt;"",NOT(ISNUMBER(L83))),"SCADENZA NON VALIDA",IF(AND(ISNUMBER(T83),T83&lt;1),"SCADENZA ERRATA",IF(AND(ISNUMBER(T83),ISNUMBER(J83),T83&lt;J83),"SCADENZA &lt; APERTURA",IF(AND(N83&lt;&gt;"",NOT(ISNUMBER(N83))),"ATTUAZIONE NON VALIDA",IF(AND(ISNUMBER(N83),OR(N83&lt;1,N83&gt;AZIENDA!$E$20)),"ATTUAZIONE FUTURA / ERRATA",IF(AND(ISNUMBER(N83),ISNUMBER(J83),N83&lt;J83),"ATTUAZIONE &lt; APERTURA",IF(AND(Q83&lt;&gt;"",NOT(ISNUMBER(Q83))),"VERIFICA NON VALIDA",IF(AND(ISNUMBER(Q83),OR(Q83&lt;1,Q83&gt;AZIENDA!$E$20)),"VERIFICA FUTURA / ERRATA",IF(AND(ISNUMBER(Q83),ISNUMBER(N83),Q83&lt;N83),"VERIFICA &lt; ATTUAZIONE",IF(AND(M83&lt;&gt;"",COUNTIF(PARAMETRI!$I$7:$I$12,M83)&lt;&gt;1),"STATO NON VALIDO",IF(AND(P83&lt;&gt;"",COUNTIF(PARAMETRI!$I$16:$I$18,P83)&lt;&gt;1),"EFFICACIA NON VALIDA",""))))))))))))))),""))</f>
        <v/>
      </c>
    </row>
    <row r="84" spans="1:23" ht="103.95" customHeight="1">
      <c r="A84" s="69" t="s">
        <v>227</v>
      </c>
      <c r="B84" s="66" t="str">
        <f>IFERROR(INDEX(CATALOGO!$B$9:$B$168,MATCH($A84,CATALOGO!$A$9:$A$168,0)),"ID NON TROVATO")</f>
        <v>08 | Riservatezza e disclosure</v>
      </c>
      <c r="C84" s="66" t="str">
        <f>IFERROR(INDEX(CHECKLIST!$F$9:$F$168,MATCH($A84,CHECKLIST!$A$9:$A$168,0)),"ID NON TROVATO")</f>
        <v>Da verificare</v>
      </c>
      <c r="D84" s="66" t="str">
        <f>IFERROR(INDEX(CHECKLIST!$O$9:$O$168,MATCH($A84,CHECKLIST!$A$9:$A$168,0)),"ID NON TROVATO")</f>
        <v>Verifica</v>
      </c>
      <c r="E84" s="66" t="str">
        <f>IFERROR(INDEX(CHECKLIST!$K$9:$K$168,MATCH($A84,CHECKLIST!$A$9:$A$168,0)),"ID NON TROVATO")</f>
        <v>Eseguire la verifica senza dedurre condizioni personali. Esaminare: Flussi di comunicazione; istruzioni; casi di verifica privi di dettagli sanitari. Poi registrare esito, evidenza, data e verificatore.</v>
      </c>
      <c r="F84" s="64"/>
      <c r="G84" s="64"/>
      <c r="H84" s="66" t="str">
        <f>IF(OR(D84="Miglioramento",D84="Verifica"),IF(G84&lt;&gt;"",G84,IF(D84="Verifica",PARAMETRI!$E$9,INDEX(CATALOGO!$I$9:$I$168,MATCH($A84,CATALOGO!$A$9:$A$168,0)))),"")</f>
        <v>P3 - Media</v>
      </c>
      <c r="I84" s="64"/>
      <c r="J84" s="65"/>
      <c r="K84" s="80" t="str">
        <f>IF(AND(OR(D84="Miglioramento",D84="Verifica"),COUNTIF(PARAMETRI!$E$7:$E$10,H84)=1),IF(ISNUMBER(J84),J84+IFERROR(VLOOKUP(H84,PARAMETRI!$E$7:$F$10,2,FALSE),0),IF(ISNUMBER(AZIENDA!$E$14),AZIENDA!$E$14+IFERROR(VLOOKUP(H84,PARAMETRI!$E$7:$F$10,2,FALSE),0),"")),"")</f>
        <v/>
      </c>
      <c r="L84" s="65"/>
      <c r="M84" s="64"/>
      <c r="N84" s="65"/>
      <c r="O84" s="64"/>
      <c r="P84" s="64"/>
      <c r="Q84" s="65"/>
      <c r="R84" s="64"/>
      <c r="S84" s="64"/>
      <c r="T84" s="80" t="str">
        <f t="shared" si="2"/>
        <v/>
      </c>
      <c r="U84" s="81" t="str">
        <f ca="1">IF(AND(ISNUMBER(T84),V84&lt;&gt;"CHIUSA VALIDATA"),T84-AZIENDA!$E$20,"")</f>
        <v/>
      </c>
      <c r="V84" s="66" t="str">
        <f ca="1">IF(D84="Mantenimento","MANTENIMENTO",IF(D84="Non applicabile","NON APPLICABILE",IF(W84&lt;&gt;"","DATI DA CORREGGERE",IF(M84="Chiusa",IF(AND(INDEX(CHECKLIST!$N$9:$N$168,MATCH($A84,CHECKLIST!$A$9:$A$168,0))="Completa",LEN(TRIM(F84))&gt;0,LEN(TRIM(I84))&gt;0,ISNUMBER(J84),ISNUMBER(T84),ISNUMBER(N84),LEN(TRIM(O84))&gt;0,P84="Efficace",ISNUMBER(Q84),LEN(TRIM(R84))&gt;0),"CHIUSA VALIDATA","CHIUSURA DA VALIDARE"),IF(P84="Non efficace","DA RIESAMINARE",IF(AND(ISNUMBER(T84),T84&lt;AZIENDA!$E$20),"SCADUTA",IF(OR(LEN(TRIM(F84))=0,LEN(TRIM(I84))=0,NOT(ISNUMBER(J84)),M84=""),"DA PIANIFICARE",IF(NOT(ISNUMBER(T84)),"SENZA SCADENZA",IF(M84="Attuata","VERIFICA EFFICACIA",IF(AND(ISNUMBER(T84),T84&lt;=AZIENDA!$E$20+PARAMETRI!$B$16),"IN SCADENZA",IF(M84="Sospesa","SOSPESA",UPPER(M84))))))))))))</f>
        <v>DA PIANIFICARE</v>
      </c>
      <c r="W84" s="68" t="str">
        <f ca="1">IF(COUNTIF(CHECKLIST!$A$9:$A$168,A84)&lt;&gt;1,"ID DA CONTROLLARE",IF(OR(D84="Miglioramento",D84="Verifica"),IF(COUNTIF(CHECKLIST!$A$9:$A$168,A84)&lt;&gt;1,"ID DA CONTROLLARE",IF(COUNTIF(PARAMETRI!$E$7:$E$10,H84)&lt;&gt;1,"PRIORITÀ NON VALIDA",IF(AND(J84&lt;&gt;"",NOT(ISNUMBER(J84))),"APERTURA NON VALIDA",IF(AND(ISNUMBER(J84),OR(J84&lt;1,J84&gt;AZIENDA!$E$20)),"APERTURA FUTURA / ERRATA",IF(AND(L84&lt;&gt;"",NOT(ISNUMBER(L84))),"SCADENZA NON VALIDA",IF(AND(ISNUMBER(T84),T84&lt;1),"SCADENZA ERRATA",IF(AND(ISNUMBER(T84),ISNUMBER(J84),T84&lt;J84),"SCADENZA &lt; APERTURA",IF(AND(N84&lt;&gt;"",NOT(ISNUMBER(N84))),"ATTUAZIONE NON VALIDA",IF(AND(ISNUMBER(N84),OR(N84&lt;1,N84&gt;AZIENDA!$E$20)),"ATTUAZIONE FUTURA / ERRATA",IF(AND(ISNUMBER(N84),ISNUMBER(J84),N84&lt;J84),"ATTUAZIONE &lt; APERTURA",IF(AND(Q84&lt;&gt;"",NOT(ISNUMBER(Q84))),"VERIFICA NON VALIDA",IF(AND(ISNUMBER(Q84),OR(Q84&lt;1,Q84&gt;AZIENDA!$E$20)),"VERIFICA FUTURA / ERRATA",IF(AND(ISNUMBER(Q84),ISNUMBER(N84),Q84&lt;N84),"VERIFICA &lt; ATTUAZIONE",IF(AND(M84&lt;&gt;"",COUNTIF(PARAMETRI!$I$7:$I$12,M84)&lt;&gt;1),"STATO NON VALIDO",IF(AND(P84&lt;&gt;"",COUNTIF(PARAMETRI!$I$16:$I$18,P84)&lt;&gt;1),"EFFICACIA NON VALIDA",""))))))))))))))),""))</f>
        <v/>
      </c>
    </row>
    <row r="85" spans="1:23" ht="103.95" customHeight="1">
      <c r="A85" s="61" t="s">
        <v>228</v>
      </c>
      <c r="B85" s="66" t="str">
        <f>IFERROR(INDEX(CATALOGO!$B$9:$B$168,MATCH($A85,CATALOGO!$A$9:$A$168,0)),"ID NON TROVATO")</f>
        <v>08 | Riservatezza e disclosure</v>
      </c>
      <c r="C85" s="66" t="str">
        <f>IFERROR(INDEX(CHECKLIST!$F$9:$F$168,MATCH($A85,CHECKLIST!$A$9:$A$168,0)),"ID NON TROVATO")</f>
        <v>Da verificare</v>
      </c>
      <c r="D85" s="66" t="str">
        <f>IFERROR(INDEX(CHECKLIST!$O$9:$O$168,MATCH($A85,CHECKLIST!$A$9:$A$168,0)),"ID NON TROVATO")</f>
        <v>Verifica</v>
      </c>
      <c r="E85" s="66" t="str">
        <f>IFERROR(INDEX(CHECKLIST!$K$9:$K$168,MATCH($A85,CHECKLIST!$A$9:$A$168,0)),"ID NON TROVATO")</f>
        <v>Eseguire la verifica senza dedurre condizioni personali. Esaminare: Procedura di condivisione; destinatari; valutazione delle condizioni applicabili al trattamento. Poi registrare esito, evidenza, data e verificatore.</v>
      </c>
      <c r="F85" s="64"/>
      <c r="G85" s="64"/>
      <c r="H85" s="66" t="str">
        <f>IF(OR(D85="Miglioramento",D85="Verifica"),IF(G85&lt;&gt;"",G85,IF(D85="Verifica",PARAMETRI!$E$9,INDEX(CATALOGO!$I$9:$I$168,MATCH($A85,CATALOGO!$A$9:$A$168,0)))),"")</f>
        <v>P3 - Media</v>
      </c>
      <c r="I85" s="64"/>
      <c r="J85" s="65"/>
      <c r="K85" s="80" t="str">
        <f>IF(AND(OR(D85="Miglioramento",D85="Verifica"),COUNTIF(PARAMETRI!$E$7:$E$10,H85)=1),IF(ISNUMBER(J85),J85+IFERROR(VLOOKUP(H85,PARAMETRI!$E$7:$F$10,2,FALSE),0),IF(ISNUMBER(AZIENDA!$E$14),AZIENDA!$E$14+IFERROR(VLOOKUP(H85,PARAMETRI!$E$7:$F$10,2,FALSE),0),"")),"")</f>
        <v/>
      </c>
      <c r="L85" s="65"/>
      <c r="M85" s="64"/>
      <c r="N85" s="65"/>
      <c r="O85" s="64"/>
      <c r="P85" s="64"/>
      <c r="Q85" s="65"/>
      <c r="R85" s="64"/>
      <c r="S85" s="64"/>
      <c r="T85" s="80" t="str">
        <f t="shared" si="2"/>
        <v/>
      </c>
      <c r="U85" s="81" t="str">
        <f ca="1">IF(AND(ISNUMBER(T85),V85&lt;&gt;"CHIUSA VALIDATA"),T85-AZIENDA!$E$20,"")</f>
        <v/>
      </c>
      <c r="V85" s="66" t="str">
        <f ca="1">IF(D85="Mantenimento","MANTENIMENTO",IF(D85="Non applicabile","NON APPLICABILE",IF(W85&lt;&gt;"","DATI DA CORREGGERE",IF(M85="Chiusa",IF(AND(INDEX(CHECKLIST!$N$9:$N$168,MATCH($A85,CHECKLIST!$A$9:$A$168,0))="Completa",LEN(TRIM(F85))&gt;0,LEN(TRIM(I85))&gt;0,ISNUMBER(J85),ISNUMBER(T85),ISNUMBER(N85),LEN(TRIM(O85))&gt;0,P85="Efficace",ISNUMBER(Q85),LEN(TRIM(R85))&gt;0),"CHIUSA VALIDATA","CHIUSURA DA VALIDARE"),IF(P85="Non efficace","DA RIESAMINARE",IF(AND(ISNUMBER(T85),T85&lt;AZIENDA!$E$20),"SCADUTA",IF(OR(LEN(TRIM(F85))=0,LEN(TRIM(I85))=0,NOT(ISNUMBER(J85)),M85=""),"DA PIANIFICARE",IF(NOT(ISNUMBER(T85)),"SENZA SCADENZA",IF(M85="Attuata","VERIFICA EFFICACIA",IF(AND(ISNUMBER(T85),T85&lt;=AZIENDA!$E$20+PARAMETRI!$B$16),"IN SCADENZA",IF(M85="Sospesa","SOSPESA",UPPER(M85))))))))))))</f>
        <v>DA PIANIFICARE</v>
      </c>
      <c r="W85" s="68" t="str">
        <f ca="1">IF(COUNTIF(CHECKLIST!$A$9:$A$168,A85)&lt;&gt;1,"ID DA CONTROLLARE",IF(OR(D85="Miglioramento",D85="Verifica"),IF(COUNTIF(CHECKLIST!$A$9:$A$168,A85)&lt;&gt;1,"ID DA CONTROLLARE",IF(COUNTIF(PARAMETRI!$E$7:$E$10,H85)&lt;&gt;1,"PRIORITÀ NON VALIDA",IF(AND(J85&lt;&gt;"",NOT(ISNUMBER(J85))),"APERTURA NON VALIDA",IF(AND(ISNUMBER(J85),OR(J85&lt;1,J85&gt;AZIENDA!$E$20)),"APERTURA FUTURA / ERRATA",IF(AND(L85&lt;&gt;"",NOT(ISNUMBER(L85))),"SCADENZA NON VALIDA",IF(AND(ISNUMBER(T85),T85&lt;1),"SCADENZA ERRATA",IF(AND(ISNUMBER(T85),ISNUMBER(J85),T85&lt;J85),"SCADENZA &lt; APERTURA",IF(AND(N85&lt;&gt;"",NOT(ISNUMBER(N85))),"ATTUAZIONE NON VALIDA",IF(AND(ISNUMBER(N85),OR(N85&lt;1,N85&gt;AZIENDA!$E$20)),"ATTUAZIONE FUTURA / ERRATA",IF(AND(ISNUMBER(N85),ISNUMBER(J85),N85&lt;J85),"ATTUAZIONE &lt; APERTURA",IF(AND(Q85&lt;&gt;"",NOT(ISNUMBER(Q85))),"VERIFICA NON VALIDA",IF(AND(ISNUMBER(Q85),OR(Q85&lt;1,Q85&gt;AZIENDA!$E$20)),"VERIFICA FUTURA / ERRATA",IF(AND(ISNUMBER(Q85),ISNUMBER(N85),Q85&lt;N85),"VERIFICA &lt; ATTUAZIONE",IF(AND(M85&lt;&gt;"",COUNTIF(PARAMETRI!$I$7:$I$12,M85)&lt;&gt;1),"STATO NON VALIDO",IF(AND(P85&lt;&gt;"",COUNTIF(PARAMETRI!$I$16:$I$18,P85)&lt;&gt;1),"EFFICACIA NON VALIDA",""))))))))))))))),""))</f>
        <v/>
      </c>
    </row>
    <row r="86" spans="1:23" ht="103.95" customHeight="1">
      <c r="A86" s="69" t="s">
        <v>229</v>
      </c>
      <c r="B86" s="66" t="str">
        <f>IFERROR(INDEX(CATALOGO!$B$9:$B$168,MATCH($A86,CATALOGO!$A$9:$A$168,0)),"ID NON TROVATO")</f>
        <v>08 | Riservatezza e disclosure</v>
      </c>
      <c r="C86" s="66" t="str">
        <f>IFERROR(INDEX(CHECKLIST!$F$9:$F$168,MATCH($A86,CHECKLIST!$A$9:$A$168,0)),"ID NON TROVATO")</f>
        <v>Da verificare</v>
      </c>
      <c r="D86" s="66" t="str">
        <f>IFERROR(INDEX(CHECKLIST!$O$9:$O$168,MATCH($A86,CHECKLIST!$A$9:$A$168,0)),"ID NON TROVATO")</f>
        <v>Verifica</v>
      </c>
      <c r="E86" s="66" t="str">
        <f>IFERROR(INDEX(CHECKLIST!$K$9:$K$168,MATCH($A86,CHECKLIST!$A$9:$A$168,0)),"ID NON TROVATO")</f>
        <v>Eseguire la verifica senza dedurre condizioni personali. Esaminare: Analisi dei processi; consegna indumenti; accessi agli spogliatoi; flussi informativi. Poi registrare esito, evidenza, data e verificatore.</v>
      </c>
      <c r="F86" s="64"/>
      <c r="G86" s="64"/>
      <c r="H86" s="66" t="str">
        <f>IF(OR(D86="Miglioramento",D86="Verifica"),IF(G86&lt;&gt;"",G86,IF(D86="Verifica",PARAMETRI!$E$9,INDEX(CATALOGO!$I$9:$I$168,MATCH($A86,CATALOGO!$A$9:$A$168,0)))),"")</f>
        <v>P3 - Media</v>
      </c>
      <c r="I86" s="64"/>
      <c r="J86" s="65"/>
      <c r="K86" s="80" t="str">
        <f>IF(AND(OR(D86="Miglioramento",D86="Verifica"),COUNTIF(PARAMETRI!$E$7:$E$10,H86)=1),IF(ISNUMBER(J86),J86+IFERROR(VLOOKUP(H86,PARAMETRI!$E$7:$F$10,2,FALSE),0),IF(ISNUMBER(AZIENDA!$E$14),AZIENDA!$E$14+IFERROR(VLOOKUP(H86,PARAMETRI!$E$7:$F$10,2,FALSE),0),"")),"")</f>
        <v/>
      </c>
      <c r="L86" s="65"/>
      <c r="M86" s="64"/>
      <c r="N86" s="65"/>
      <c r="O86" s="64"/>
      <c r="P86" s="64"/>
      <c r="Q86" s="65"/>
      <c r="R86" s="64"/>
      <c r="S86" s="64"/>
      <c r="T86" s="80" t="str">
        <f t="shared" si="2"/>
        <v/>
      </c>
      <c r="U86" s="81" t="str">
        <f ca="1">IF(AND(ISNUMBER(T86),V86&lt;&gt;"CHIUSA VALIDATA"),T86-AZIENDA!$E$20,"")</f>
        <v/>
      </c>
      <c r="V86" s="66" t="str">
        <f ca="1">IF(D86="Mantenimento","MANTENIMENTO",IF(D86="Non applicabile","NON APPLICABILE",IF(W86&lt;&gt;"","DATI DA CORREGGERE",IF(M86="Chiusa",IF(AND(INDEX(CHECKLIST!$N$9:$N$168,MATCH($A86,CHECKLIST!$A$9:$A$168,0))="Completa",LEN(TRIM(F86))&gt;0,LEN(TRIM(I86))&gt;0,ISNUMBER(J86),ISNUMBER(T86),ISNUMBER(N86),LEN(TRIM(O86))&gt;0,P86="Efficace",ISNUMBER(Q86),LEN(TRIM(R86))&gt;0),"CHIUSA VALIDATA","CHIUSURA DA VALIDARE"),IF(P86="Non efficace","DA RIESAMINARE",IF(AND(ISNUMBER(T86),T86&lt;AZIENDA!$E$20),"SCADUTA",IF(OR(LEN(TRIM(F86))=0,LEN(TRIM(I86))=0,NOT(ISNUMBER(J86)),M86=""),"DA PIANIFICARE",IF(NOT(ISNUMBER(T86)),"SENZA SCADENZA",IF(M86="Attuata","VERIFICA EFFICACIA",IF(AND(ISNUMBER(T86),T86&lt;=AZIENDA!$E$20+PARAMETRI!$B$16),"IN SCADENZA",IF(M86="Sospesa","SOSPESA",UPPER(M86))))))))))))</f>
        <v>DA PIANIFICARE</v>
      </c>
      <c r="W86" s="68" t="str">
        <f ca="1">IF(COUNTIF(CHECKLIST!$A$9:$A$168,A86)&lt;&gt;1,"ID DA CONTROLLARE",IF(OR(D86="Miglioramento",D86="Verifica"),IF(COUNTIF(CHECKLIST!$A$9:$A$168,A86)&lt;&gt;1,"ID DA CONTROLLARE",IF(COUNTIF(PARAMETRI!$E$7:$E$10,H86)&lt;&gt;1,"PRIORITÀ NON VALIDA",IF(AND(J86&lt;&gt;"",NOT(ISNUMBER(J86))),"APERTURA NON VALIDA",IF(AND(ISNUMBER(J86),OR(J86&lt;1,J86&gt;AZIENDA!$E$20)),"APERTURA FUTURA / ERRATA",IF(AND(L86&lt;&gt;"",NOT(ISNUMBER(L86))),"SCADENZA NON VALIDA",IF(AND(ISNUMBER(T86),T86&lt;1),"SCADENZA ERRATA",IF(AND(ISNUMBER(T86),ISNUMBER(J86),T86&lt;J86),"SCADENZA &lt; APERTURA",IF(AND(N86&lt;&gt;"",NOT(ISNUMBER(N86))),"ATTUAZIONE NON VALIDA",IF(AND(ISNUMBER(N86),OR(N86&lt;1,N86&gt;AZIENDA!$E$20)),"ATTUAZIONE FUTURA / ERRATA",IF(AND(ISNUMBER(N86),ISNUMBER(J86),N86&lt;J86),"ATTUAZIONE &lt; APERTURA",IF(AND(Q86&lt;&gt;"",NOT(ISNUMBER(Q86))),"VERIFICA NON VALIDA",IF(AND(ISNUMBER(Q86),OR(Q86&lt;1,Q86&gt;AZIENDA!$E$20)),"VERIFICA FUTURA / ERRATA",IF(AND(ISNUMBER(Q86),ISNUMBER(N86),Q86&lt;N86),"VERIFICA &lt; ATTUAZIONE",IF(AND(M86&lt;&gt;"",COUNTIF(PARAMETRI!$I$7:$I$12,M86)&lt;&gt;1),"STATO NON VALIDO",IF(AND(P86&lt;&gt;"",COUNTIF(PARAMETRI!$I$16:$I$18,P86)&lt;&gt;1),"EFFICACIA NON VALIDA",""))))))))))))))),""))</f>
        <v/>
      </c>
    </row>
    <row r="87" spans="1:23" ht="103.95" customHeight="1">
      <c r="A87" s="61" t="s">
        <v>230</v>
      </c>
      <c r="B87" s="66" t="str">
        <f>IFERROR(INDEX(CATALOGO!$B$9:$B$168,MATCH($A87,CATALOGO!$A$9:$A$168,0)),"ID NON TROVATO")</f>
        <v>08 | Riservatezza e disclosure</v>
      </c>
      <c r="C87" s="66" t="str">
        <f>IFERROR(INDEX(CHECKLIST!$F$9:$F$168,MATCH($A87,CHECKLIST!$A$9:$A$168,0)),"ID NON TROVATO")</f>
        <v>Da verificare</v>
      </c>
      <c r="D87" s="66" t="str">
        <f>IFERROR(INDEX(CHECKLIST!$O$9:$O$168,MATCH($A87,CHECKLIST!$A$9:$A$168,0)),"ID NON TROVATO")</f>
        <v>Verifica</v>
      </c>
      <c r="E87" s="66" t="str">
        <f>IFERROR(INDEX(CHECKLIST!$K$9:$K$168,MATCH($A87,CHECKLIST!$A$9:$A$168,0)),"ID NON TROVATO")</f>
        <v>Eseguire la verifica senza dedurre condizioni personali. Esaminare: Moduli; campi richiesti; istruzioni ai referenti; campionamento documentale minimizzato. Poi registrare esito, evidenza, data e verificatore.</v>
      </c>
      <c r="F87" s="64"/>
      <c r="G87" s="64"/>
      <c r="H87" s="66" t="str">
        <f>IF(OR(D87="Miglioramento",D87="Verifica"),IF(G87&lt;&gt;"",G87,IF(D87="Verifica",PARAMETRI!$E$9,INDEX(CATALOGO!$I$9:$I$168,MATCH($A87,CATALOGO!$A$9:$A$168,0)))),"")</f>
        <v>P3 - Media</v>
      </c>
      <c r="I87" s="64"/>
      <c r="J87" s="65"/>
      <c r="K87" s="80" t="str">
        <f>IF(AND(OR(D87="Miglioramento",D87="Verifica"),COUNTIF(PARAMETRI!$E$7:$E$10,H87)=1),IF(ISNUMBER(J87),J87+IFERROR(VLOOKUP(H87,PARAMETRI!$E$7:$F$10,2,FALSE),0),IF(ISNUMBER(AZIENDA!$E$14),AZIENDA!$E$14+IFERROR(VLOOKUP(H87,PARAMETRI!$E$7:$F$10,2,FALSE),0),"")),"")</f>
        <v/>
      </c>
      <c r="L87" s="65"/>
      <c r="M87" s="64"/>
      <c r="N87" s="65"/>
      <c r="O87" s="64"/>
      <c r="P87" s="64"/>
      <c r="Q87" s="65"/>
      <c r="R87" s="64"/>
      <c r="S87" s="64"/>
      <c r="T87" s="80" t="str">
        <f t="shared" si="2"/>
        <v/>
      </c>
      <c r="U87" s="81" t="str">
        <f ca="1">IF(AND(ISNUMBER(T87),V87&lt;&gt;"CHIUSA VALIDATA"),T87-AZIENDA!$E$20,"")</f>
        <v/>
      </c>
      <c r="V87" s="66" t="str">
        <f ca="1">IF(D87="Mantenimento","MANTENIMENTO",IF(D87="Non applicabile","NON APPLICABILE",IF(W87&lt;&gt;"","DATI DA CORREGGERE",IF(M87="Chiusa",IF(AND(INDEX(CHECKLIST!$N$9:$N$168,MATCH($A87,CHECKLIST!$A$9:$A$168,0))="Completa",LEN(TRIM(F87))&gt;0,LEN(TRIM(I87))&gt;0,ISNUMBER(J87),ISNUMBER(T87),ISNUMBER(N87),LEN(TRIM(O87))&gt;0,P87="Efficace",ISNUMBER(Q87),LEN(TRIM(R87))&gt;0),"CHIUSA VALIDATA","CHIUSURA DA VALIDARE"),IF(P87="Non efficace","DA RIESAMINARE",IF(AND(ISNUMBER(T87),T87&lt;AZIENDA!$E$20),"SCADUTA",IF(OR(LEN(TRIM(F87))=0,LEN(TRIM(I87))=0,NOT(ISNUMBER(J87)),M87=""),"DA PIANIFICARE",IF(NOT(ISNUMBER(T87)),"SENZA SCADENZA",IF(M87="Attuata","VERIFICA EFFICACIA",IF(AND(ISNUMBER(T87),T87&lt;=AZIENDA!$E$20+PARAMETRI!$B$16),"IN SCADENZA",IF(M87="Sospesa","SOSPESA",UPPER(M87))))))))))))</f>
        <v>DA PIANIFICARE</v>
      </c>
      <c r="W87" s="68" t="str">
        <f ca="1">IF(COUNTIF(CHECKLIST!$A$9:$A$168,A87)&lt;&gt;1,"ID DA CONTROLLARE",IF(OR(D87="Miglioramento",D87="Verifica"),IF(COUNTIF(CHECKLIST!$A$9:$A$168,A87)&lt;&gt;1,"ID DA CONTROLLARE",IF(COUNTIF(PARAMETRI!$E$7:$E$10,H87)&lt;&gt;1,"PRIORITÀ NON VALIDA",IF(AND(J87&lt;&gt;"",NOT(ISNUMBER(J87))),"APERTURA NON VALIDA",IF(AND(ISNUMBER(J87),OR(J87&lt;1,J87&gt;AZIENDA!$E$20)),"APERTURA FUTURA / ERRATA",IF(AND(L87&lt;&gt;"",NOT(ISNUMBER(L87))),"SCADENZA NON VALIDA",IF(AND(ISNUMBER(T87),T87&lt;1),"SCADENZA ERRATA",IF(AND(ISNUMBER(T87),ISNUMBER(J87),T87&lt;J87),"SCADENZA &lt; APERTURA",IF(AND(N87&lt;&gt;"",NOT(ISNUMBER(N87))),"ATTUAZIONE NON VALIDA",IF(AND(ISNUMBER(N87),OR(N87&lt;1,N87&gt;AZIENDA!$E$20)),"ATTUAZIONE FUTURA / ERRATA",IF(AND(ISNUMBER(N87),ISNUMBER(J87),N87&lt;J87),"ATTUAZIONE &lt; APERTURA",IF(AND(Q87&lt;&gt;"",NOT(ISNUMBER(Q87))),"VERIFICA NON VALIDA",IF(AND(ISNUMBER(Q87),OR(Q87&lt;1,Q87&gt;AZIENDA!$E$20)),"VERIFICA FUTURA / ERRATA",IF(AND(ISNUMBER(Q87),ISNUMBER(N87),Q87&lt;N87),"VERIFICA &lt; ATTUAZIONE",IF(AND(M87&lt;&gt;"",COUNTIF(PARAMETRI!$I$7:$I$12,M87)&lt;&gt;1),"STATO NON VALIDO",IF(AND(P87&lt;&gt;"",COUNTIF(PARAMETRI!$I$16:$I$18,P87)&lt;&gt;1),"EFFICACIA NON VALIDA",""))))))))))))))),""))</f>
        <v/>
      </c>
    </row>
    <row r="88" spans="1:23" ht="103.95" customHeight="1">
      <c r="A88" s="69" t="s">
        <v>231</v>
      </c>
      <c r="B88" s="66" t="str">
        <f>IFERROR(INDEX(CATALOGO!$B$9:$B$168,MATCH($A88,CATALOGO!$A$9:$A$168,0)),"ID NON TROVATO")</f>
        <v>09 | Inclusione e intersezioni</v>
      </c>
      <c r="C88" s="66" t="str">
        <f>IFERROR(INDEX(CHECKLIST!$F$9:$F$168,MATCH($A88,CHECKLIST!$A$9:$A$168,0)),"ID NON TROVATO")</f>
        <v>Da verificare</v>
      </c>
      <c r="D88" s="66" t="str">
        <f>IFERROR(INDEX(CHECKLIST!$O$9:$O$168,MATCH($A88,CHECKLIST!$A$9:$A$168,0)),"ID NON TROVATO")</f>
        <v>Verifica</v>
      </c>
      <c r="E88" s="66" t="str">
        <f>IFERROR(INDEX(CHECKLIST!$K$9:$K$168,MATCH($A88,CHECKLIST!$A$9:$A$168,0)),"ID NON TROVATO")</f>
        <v>Eseguire la verifica senza dedurre condizioni personali. Esaminare: Sopralluogo per cabina; inventario dotazioni; gestione dello svuotamento. Poi registrare esito, evidenza, data e verificatore.</v>
      </c>
      <c r="F88" s="64"/>
      <c r="G88" s="64"/>
      <c r="H88" s="66" t="str">
        <f>IF(OR(D88="Miglioramento",D88="Verifica"),IF(G88&lt;&gt;"",G88,IF(D88="Verifica",PARAMETRI!$E$9,INDEX(CATALOGO!$I$9:$I$168,MATCH($A88,CATALOGO!$A$9:$A$168,0)))),"")</f>
        <v>P3 - Media</v>
      </c>
      <c r="I88" s="64"/>
      <c r="J88" s="65"/>
      <c r="K88" s="80" t="str">
        <f>IF(AND(OR(D88="Miglioramento",D88="Verifica"),COUNTIF(PARAMETRI!$E$7:$E$10,H88)=1),IF(ISNUMBER(J88),J88+IFERROR(VLOOKUP(H88,PARAMETRI!$E$7:$F$10,2,FALSE),0),IF(ISNUMBER(AZIENDA!$E$14),AZIENDA!$E$14+IFERROR(VLOOKUP(H88,PARAMETRI!$E$7:$F$10,2,FALSE),0),"")),"")</f>
        <v/>
      </c>
      <c r="L88" s="65"/>
      <c r="M88" s="64"/>
      <c r="N88" s="65"/>
      <c r="O88" s="64"/>
      <c r="P88" s="64"/>
      <c r="Q88" s="65"/>
      <c r="R88" s="64"/>
      <c r="S88" s="64"/>
      <c r="T88" s="80" t="str">
        <f t="shared" si="2"/>
        <v/>
      </c>
      <c r="U88" s="81" t="str">
        <f ca="1">IF(AND(ISNUMBER(T88),V88&lt;&gt;"CHIUSA VALIDATA"),T88-AZIENDA!$E$20,"")</f>
        <v/>
      </c>
      <c r="V88" s="66" t="str">
        <f ca="1">IF(D88="Mantenimento","MANTENIMENTO",IF(D88="Non applicabile","NON APPLICABILE",IF(W88&lt;&gt;"","DATI DA CORREGGERE",IF(M88="Chiusa",IF(AND(INDEX(CHECKLIST!$N$9:$N$168,MATCH($A88,CHECKLIST!$A$9:$A$168,0))="Completa",LEN(TRIM(F88))&gt;0,LEN(TRIM(I88))&gt;0,ISNUMBER(J88),ISNUMBER(T88),ISNUMBER(N88),LEN(TRIM(O88))&gt;0,P88="Efficace",ISNUMBER(Q88),LEN(TRIM(R88))&gt;0),"CHIUSA VALIDATA","CHIUSURA DA VALIDARE"),IF(P88="Non efficace","DA RIESAMINARE",IF(AND(ISNUMBER(T88),T88&lt;AZIENDA!$E$20),"SCADUTA",IF(OR(LEN(TRIM(F88))=0,LEN(TRIM(I88))=0,NOT(ISNUMBER(J88)),M88=""),"DA PIANIFICARE",IF(NOT(ISNUMBER(T88)),"SENZA SCADENZA",IF(M88="Attuata","VERIFICA EFFICACIA",IF(AND(ISNUMBER(T88),T88&lt;=AZIENDA!$E$20+PARAMETRI!$B$16),"IN SCADENZA",IF(M88="Sospesa","SOSPESA",UPPER(M88))))))))))))</f>
        <v>DA PIANIFICARE</v>
      </c>
      <c r="W88" s="68" t="str">
        <f ca="1">IF(COUNTIF(CHECKLIST!$A$9:$A$168,A88)&lt;&gt;1,"ID DA CONTROLLARE",IF(OR(D88="Miglioramento",D88="Verifica"),IF(COUNTIF(CHECKLIST!$A$9:$A$168,A88)&lt;&gt;1,"ID DA CONTROLLARE",IF(COUNTIF(PARAMETRI!$E$7:$E$10,H88)&lt;&gt;1,"PRIORITÀ NON VALIDA",IF(AND(J88&lt;&gt;"",NOT(ISNUMBER(J88))),"APERTURA NON VALIDA",IF(AND(ISNUMBER(J88),OR(J88&lt;1,J88&gt;AZIENDA!$E$20)),"APERTURA FUTURA / ERRATA",IF(AND(L88&lt;&gt;"",NOT(ISNUMBER(L88))),"SCADENZA NON VALIDA",IF(AND(ISNUMBER(T88),T88&lt;1),"SCADENZA ERRATA",IF(AND(ISNUMBER(T88),ISNUMBER(J88),T88&lt;J88),"SCADENZA &lt; APERTURA",IF(AND(N88&lt;&gt;"",NOT(ISNUMBER(N88))),"ATTUAZIONE NON VALIDA",IF(AND(ISNUMBER(N88),OR(N88&lt;1,N88&gt;AZIENDA!$E$20)),"ATTUAZIONE FUTURA / ERRATA",IF(AND(ISNUMBER(N88),ISNUMBER(J88),N88&lt;J88),"ATTUAZIONE &lt; APERTURA",IF(AND(Q88&lt;&gt;"",NOT(ISNUMBER(Q88))),"VERIFICA NON VALIDA",IF(AND(ISNUMBER(Q88),OR(Q88&lt;1,Q88&gt;AZIENDA!$E$20)),"VERIFICA FUTURA / ERRATA",IF(AND(ISNUMBER(Q88),ISNUMBER(N88),Q88&lt;N88),"VERIFICA &lt; ATTUAZIONE",IF(AND(M88&lt;&gt;"",COUNTIF(PARAMETRI!$I$7:$I$12,M88)&lt;&gt;1),"STATO NON VALIDO",IF(AND(P88&lt;&gt;"",COUNTIF(PARAMETRI!$I$16:$I$18,P88)&lt;&gt;1),"EFFICACIA NON VALIDA",""))))))))))))))),""))</f>
        <v/>
      </c>
    </row>
    <row r="89" spans="1:23" ht="103.95" customHeight="1">
      <c r="A89" s="61" t="s">
        <v>232</v>
      </c>
      <c r="B89" s="66" t="str">
        <f>IFERROR(INDEX(CATALOGO!$B$9:$B$168,MATCH($A89,CATALOGO!$A$9:$A$168,0)),"ID NON TROVATO")</f>
        <v>09 | Inclusione e intersezioni</v>
      </c>
      <c r="C89" s="66" t="str">
        <f>IFERROR(INDEX(CHECKLIST!$F$9:$F$168,MATCH($A89,CHECKLIST!$A$9:$A$168,0)),"ID NON TROVATO")</f>
        <v>Da verificare</v>
      </c>
      <c r="D89" s="66" t="str">
        <f>IFERROR(INDEX(CHECKLIST!$O$9:$O$168,MATCH($A89,CHECKLIST!$A$9:$A$168,0)),"ID NON TROVATO")</f>
        <v>Verifica</v>
      </c>
      <c r="E89" s="66" t="str">
        <f>IFERROR(INDEX(CHECKLIST!$K$9:$K$168,MATCH($A89,CHECKLIST!$A$9:$A$168,0)),"ID NON TROVATO")</f>
        <v>Eseguire la verifica senza dedurre condizioni personali. Esaminare: Ubicazione dei prodotti; segnaletica; verifica di accessibilità senza esposizione personale. Poi registrare esito, evidenza, data e verificatore.</v>
      </c>
      <c r="F89" s="64"/>
      <c r="G89" s="64"/>
      <c r="H89" s="66" t="str">
        <f>IF(OR(D89="Miglioramento",D89="Verifica"),IF(G89&lt;&gt;"",G89,IF(D89="Verifica",PARAMETRI!$E$9,INDEX(CATALOGO!$I$9:$I$168,MATCH($A89,CATALOGO!$A$9:$A$168,0)))),"")</f>
        <v>P3 - Media</v>
      </c>
      <c r="I89" s="64"/>
      <c r="J89" s="65"/>
      <c r="K89" s="80" t="str">
        <f>IF(AND(OR(D89="Miglioramento",D89="Verifica"),COUNTIF(PARAMETRI!$E$7:$E$10,H89)=1),IF(ISNUMBER(J89),J89+IFERROR(VLOOKUP(H89,PARAMETRI!$E$7:$F$10,2,FALSE),0),IF(ISNUMBER(AZIENDA!$E$14),AZIENDA!$E$14+IFERROR(VLOOKUP(H89,PARAMETRI!$E$7:$F$10,2,FALSE),0),"")),"")</f>
        <v/>
      </c>
      <c r="L89" s="65"/>
      <c r="M89" s="64"/>
      <c r="N89" s="65"/>
      <c r="O89" s="64"/>
      <c r="P89" s="64"/>
      <c r="Q89" s="65"/>
      <c r="R89" s="64"/>
      <c r="S89" s="64"/>
      <c r="T89" s="80" t="str">
        <f t="shared" si="2"/>
        <v/>
      </c>
      <c r="U89" s="81" t="str">
        <f ca="1">IF(AND(ISNUMBER(T89),V89&lt;&gt;"CHIUSA VALIDATA"),T89-AZIENDA!$E$20,"")</f>
        <v/>
      </c>
      <c r="V89" s="66" t="str">
        <f ca="1">IF(D89="Mantenimento","MANTENIMENTO",IF(D89="Non applicabile","NON APPLICABILE",IF(W89&lt;&gt;"","DATI DA CORREGGERE",IF(M89="Chiusa",IF(AND(INDEX(CHECKLIST!$N$9:$N$168,MATCH($A89,CHECKLIST!$A$9:$A$168,0))="Completa",LEN(TRIM(F89))&gt;0,LEN(TRIM(I89))&gt;0,ISNUMBER(J89),ISNUMBER(T89),ISNUMBER(N89),LEN(TRIM(O89))&gt;0,P89="Efficace",ISNUMBER(Q89),LEN(TRIM(R89))&gt;0),"CHIUSA VALIDATA","CHIUSURA DA VALIDARE"),IF(P89="Non efficace","DA RIESAMINARE",IF(AND(ISNUMBER(T89),T89&lt;AZIENDA!$E$20),"SCADUTA",IF(OR(LEN(TRIM(F89))=0,LEN(TRIM(I89))=0,NOT(ISNUMBER(J89)),M89=""),"DA PIANIFICARE",IF(NOT(ISNUMBER(T89)),"SENZA SCADENZA",IF(M89="Attuata","VERIFICA EFFICACIA",IF(AND(ISNUMBER(T89),T89&lt;=AZIENDA!$E$20+PARAMETRI!$B$16),"IN SCADENZA",IF(M89="Sospesa","SOSPESA",UPPER(M89))))))))))))</f>
        <v>DA PIANIFICARE</v>
      </c>
      <c r="W89" s="68" t="str">
        <f ca="1">IF(COUNTIF(CHECKLIST!$A$9:$A$168,A89)&lt;&gt;1,"ID DA CONTROLLARE",IF(OR(D89="Miglioramento",D89="Verifica"),IF(COUNTIF(CHECKLIST!$A$9:$A$168,A89)&lt;&gt;1,"ID DA CONTROLLARE",IF(COUNTIF(PARAMETRI!$E$7:$E$10,H89)&lt;&gt;1,"PRIORITÀ NON VALIDA",IF(AND(J89&lt;&gt;"",NOT(ISNUMBER(J89))),"APERTURA NON VALIDA",IF(AND(ISNUMBER(J89),OR(J89&lt;1,J89&gt;AZIENDA!$E$20)),"APERTURA FUTURA / ERRATA",IF(AND(L89&lt;&gt;"",NOT(ISNUMBER(L89))),"SCADENZA NON VALIDA",IF(AND(ISNUMBER(T89),T89&lt;1),"SCADENZA ERRATA",IF(AND(ISNUMBER(T89),ISNUMBER(J89),T89&lt;J89),"SCADENZA &lt; APERTURA",IF(AND(N89&lt;&gt;"",NOT(ISNUMBER(N89))),"ATTUAZIONE NON VALIDA",IF(AND(ISNUMBER(N89),OR(N89&lt;1,N89&gt;AZIENDA!$E$20)),"ATTUAZIONE FUTURA / ERRATA",IF(AND(ISNUMBER(N89),ISNUMBER(J89),N89&lt;J89),"ATTUAZIONE &lt; APERTURA",IF(AND(Q89&lt;&gt;"",NOT(ISNUMBER(Q89))),"VERIFICA NON VALIDA",IF(AND(ISNUMBER(Q89),OR(Q89&lt;1,Q89&gt;AZIENDA!$E$20)),"VERIFICA FUTURA / ERRATA",IF(AND(ISNUMBER(Q89),ISNUMBER(N89),Q89&lt;N89),"VERIFICA &lt; ATTUAZIONE",IF(AND(M89&lt;&gt;"",COUNTIF(PARAMETRI!$I$7:$I$12,M89)&lt;&gt;1),"STATO NON VALIDO",IF(AND(P89&lt;&gt;"",COUNTIF(PARAMETRI!$I$16:$I$18,P89)&lt;&gt;1),"EFFICACIA NON VALIDA",""))))))))))))))),""))</f>
        <v/>
      </c>
    </row>
    <row r="90" spans="1:23" ht="103.95" customHeight="1">
      <c r="A90" s="69" t="s">
        <v>233</v>
      </c>
      <c r="B90" s="66" t="str">
        <f>IFERROR(INDEX(CATALOGO!$B$9:$B$168,MATCH($A90,CATALOGO!$A$9:$A$168,0)),"ID NON TROVATO")</f>
        <v>09 | Inclusione e intersezioni</v>
      </c>
      <c r="C90" s="66" t="str">
        <f>IFERROR(INDEX(CHECKLIST!$F$9:$F$168,MATCH($A90,CHECKLIST!$A$9:$A$168,0)),"ID NON TROVATO")</f>
        <v>Da verificare</v>
      </c>
      <c r="D90" s="66" t="str">
        <f>IFERROR(INDEX(CHECKLIST!$O$9:$O$168,MATCH($A90,CHECKLIST!$A$9:$A$168,0)),"ID NON TROVATO")</f>
        <v>Verifica</v>
      </c>
      <c r="E90" s="66" t="str">
        <f>IFERROR(INDEX(CHECKLIST!$K$9:$K$168,MATCH($A90,CHECKLIST!$A$9:$A$168,0)),"ID NON TROVATO")</f>
        <v>Eseguire la verifica senza dedurre condizioni personali. Esaminare: Metodo di valutazione; materiali, DPI e tecnologie indossabili; analisi per mansione. Poi registrare esito, evidenza, data e verificatore.</v>
      </c>
      <c r="F90" s="64"/>
      <c r="G90" s="64"/>
      <c r="H90" s="66" t="str">
        <f>IF(OR(D90="Miglioramento",D90="Verifica"),IF(G90&lt;&gt;"",G90,IF(D90="Verifica",PARAMETRI!$E$9,INDEX(CATALOGO!$I$9:$I$168,MATCH($A90,CATALOGO!$A$9:$A$168,0)))),"")</f>
        <v>P3 - Media</v>
      </c>
      <c r="I90" s="64"/>
      <c r="J90" s="65"/>
      <c r="K90" s="80" t="str">
        <f>IF(AND(OR(D90="Miglioramento",D90="Verifica"),COUNTIF(PARAMETRI!$E$7:$E$10,H90)=1),IF(ISNUMBER(J90),J90+IFERROR(VLOOKUP(H90,PARAMETRI!$E$7:$F$10,2,FALSE),0),IF(ISNUMBER(AZIENDA!$E$14),AZIENDA!$E$14+IFERROR(VLOOKUP(H90,PARAMETRI!$E$7:$F$10,2,FALSE),0),"")),"")</f>
        <v/>
      </c>
      <c r="L90" s="65"/>
      <c r="M90" s="64"/>
      <c r="N90" s="65"/>
      <c r="O90" s="64"/>
      <c r="P90" s="64"/>
      <c r="Q90" s="65"/>
      <c r="R90" s="64"/>
      <c r="S90" s="64"/>
      <c r="T90" s="80" t="str">
        <f t="shared" si="2"/>
        <v/>
      </c>
      <c r="U90" s="81" t="str">
        <f ca="1">IF(AND(ISNUMBER(T90),V90&lt;&gt;"CHIUSA VALIDATA"),T90-AZIENDA!$E$20,"")</f>
        <v/>
      </c>
      <c r="V90" s="66" t="str">
        <f ca="1">IF(D90="Mantenimento","MANTENIMENTO",IF(D90="Non applicabile","NON APPLICABILE",IF(W90&lt;&gt;"","DATI DA CORREGGERE",IF(M90="Chiusa",IF(AND(INDEX(CHECKLIST!$N$9:$N$168,MATCH($A90,CHECKLIST!$A$9:$A$168,0))="Completa",LEN(TRIM(F90))&gt;0,LEN(TRIM(I90))&gt;0,ISNUMBER(J90),ISNUMBER(T90),ISNUMBER(N90),LEN(TRIM(O90))&gt;0,P90="Efficace",ISNUMBER(Q90),LEN(TRIM(R90))&gt;0),"CHIUSA VALIDATA","CHIUSURA DA VALIDARE"),IF(P90="Non efficace","DA RIESAMINARE",IF(AND(ISNUMBER(T90),T90&lt;AZIENDA!$E$20),"SCADUTA",IF(OR(LEN(TRIM(F90))=0,LEN(TRIM(I90))=0,NOT(ISNUMBER(J90)),M90=""),"DA PIANIFICARE",IF(NOT(ISNUMBER(T90)),"SENZA SCADENZA",IF(M90="Attuata","VERIFICA EFFICACIA",IF(AND(ISNUMBER(T90),T90&lt;=AZIENDA!$E$20+PARAMETRI!$B$16),"IN SCADENZA",IF(M90="Sospesa","SOSPESA",UPPER(M90))))))))))))</f>
        <v>DA PIANIFICARE</v>
      </c>
      <c r="W90" s="68" t="str">
        <f ca="1">IF(COUNTIF(CHECKLIST!$A$9:$A$168,A90)&lt;&gt;1,"ID DA CONTROLLARE",IF(OR(D90="Miglioramento",D90="Verifica"),IF(COUNTIF(CHECKLIST!$A$9:$A$168,A90)&lt;&gt;1,"ID DA CONTROLLARE",IF(COUNTIF(PARAMETRI!$E$7:$E$10,H90)&lt;&gt;1,"PRIORITÀ NON VALIDA",IF(AND(J90&lt;&gt;"",NOT(ISNUMBER(J90))),"APERTURA NON VALIDA",IF(AND(ISNUMBER(J90),OR(J90&lt;1,J90&gt;AZIENDA!$E$20)),"APERTURA FUTURA / ERRATA",IF(AND(L90&lt;&gt;"",NOT(ISNUMBER(L90))),"SCADENZA NON VALIDA",IF(AND(ISNUMBER(T90),T90&lt;1),"SCADENZA ERRATA",IF(AND(ISNUMBER(T90),ISNUMBER(J90),T90&lt;J90),"SCADENZA &lt; APERTURA",IF(AND(N90&lt;&gt;"",NOT(ISNUMBER(N90))),"ATTUAZIONE NON VALIDA",IF(AND(ISNUMBER(N90),OR(N90&lt;1,N90&gt;AZIENDA!$E$20)),"ATTUAZIONE FUTURA / ERRATA",IF(AND(ISNUMBER(N90),ISNUMBER(J90),N90&lt;J90),"ATTUAZIONE &lt; APERTURA",IF(AND(Q90&lt;&gt;"",NOT(ISNUMBER(Q90))),"VERIFICA NON VALIDA",IF(AND(ISNUMBER(Q90),OR(Q90&lt;1,Q90&gt;AZIENDA!$E$20)),"VERIFICA FUTURA / ERRATA",IF(AND(ISNUMBER(Q90),ISNUMBER(N90),Q90&lt;N90),"VERIFICA &lt; ATTUAZIONE",IF(AND(M90&lt;&gt;"",COUNTIF(PARAMETRI!$I$7:$I$12,M90)&lt;&gt;1),"STATO NON VALIDO",IF(AND(P90&lt;&gt;"",COUNTIF(PARAMETRI!$I$16:$I$18,P90)&lt;&gt;1),"EFFICACIA NON VALIDA",""))))))))))))))),""))</f>
        <v/>
      </c>
    </row>
    <row r="91" spans="1:23" ht="103.95" customHeight="1">
      <c r="A91" s="61" t="s">
        <v>234</v>
      </c>
      <c r="B91" s="66" t="str">
        <f>IFERROR(INDEX(CATALOGO!$B$9:$B$168,MATCH($A91,CATALOGO!$A$9:$A$168,0)),"ID NON TROVATO")</f>
        <v>09 | Inclusione e intersezioni</v>
      </c>
      <c r="C91" s="66" t="str">
        <f>IFERROR(INDEX(CHECKLIST!$F$9:$F$168,MATCH($A91,CHECKLIST!$A$9:$A$168,0)),"ID NON TROVATO")</f>
        <v>Da verificare</v>
      </c>
      <c r="D91" s="66" t="str">
        <f>IFERROR(INDEX(CHECKLIST!$O$9:$O$168,MATCH($A91,CHECKLIST!$A$9:$A$168,0)),"ID NON TROVATO")</f>
        <v>Verifica</v>
      </c>
      <c r="E91" s="66" t="str">
        <f>IFERROR(INDEX(CHECKLIST!$K$9:$K$168,MATCH($A91,CHECKLIST!$A$9:$A$168,0)),"ID NON TROVATO")</f>
        <v>Eseguire la verifica senza dedurre condizioni personali. Esaminare: Formazione; mandato dei referenti; raccordo con rappresentanze. Poi registrare esito, evidenza, data e verificatore.</v>
      </c>
      <c r="F91" s="64"/>
      <c r="G91" s="64"/>
      <c r="H91" s="66" t="str">
        <f>IF(OR(D91="Miglioramento",D91="Verifica"),IF(G91&lt;&gt;"",G91,IF(D91="Verifica",PARAMETRI!$E$9,INDEX(CATALOGO!$I$9:$I$168,MATCH($A91,CATALOGO!$A$9:$A$168,0)))),"")</f>
        <v>P3 - Media</v>
      </c>
      <c r="I91" s="64"/>
      <c r="J91" s="65"/>
      <c r="K91" s="80" t="str">
        <f>IF(AND(OR(D91="Miglioramento",D91="Verifica"),COUNTIF(PARAMETRI!$E$7:$E$10,H91)=1),IF(ISNUMBER(J91),J91+IFERROR(VLOOKUP(H91,PARAMETRI!$E$7:$F$10,2,FALSE),0),IF(ISNUMBER(AZIENDA!$E$14),AZIENDA!$E$14+IFERROR(VLOOKUP(H91,PARAMETRI!$E$7:$F$10,2,FALSE),0),"")),"")</f>
        <v/>
      </c>
      <c r="L91" s="65"/>
      <c r="M91" s="64"/>
      <c r="N91" s="65"/>
      <c r="O91" s="64"/>
      <c r="P91" s="64"/>
      <c r="Q91" s="65"/>
      <c r="R91" s="64"/>
      <c r="S91" s="64"/>
      <c r="T91" s="80" t="str">
        <f t="shared" si="2"/>
        <v/>
      </c>
      <c r="U91" s="81" t="str">
        <f ca="1">IF(AND(ISNUMBER(T91),V91&lt;&gt;"CHIUSA VALIDATA"),T91-AZIENDA!$E$20,"")</f>
        <v/>
      </c>
      <c r="V91" s="66" t="str">
        <f ca="1">IF(D91="Mantenimento","MANTENIMENTO",IF(D91="Non applicabile","NON APPLICABILE",IF(W91&lt;&gt;"","DATI DA CORREGGERE",IF(M91="Chiusa",IF(AND(INDEX(CHECKLIST!$N$9:$N$168,MATCH($A91,CHECKLIST!$A$9:$A$168,0))="Completa",LEN(TRIM(F91))&gt;0,LEN(TRIM(I91))&gt;0,ISNUMBER(J91),ISNUMBER(T91),ISNUMBER(N91),LEN(TRIM(O91))&gt;0,P91="Efficace",ISNUMBER(Q91),LEN(TRIM(R91))&gt;0),"CHIUSA VALIDATA","CHIUSURA DA VALIDARE"),IF(P91="Non efficace","DA RIESAMINARE",IF(AND(ISNUMBER(T91),T91&lt;AZIENDA!$E$20),"SCADUTA",IF(OR(LEN(TRIM(F91))=0,LEN(TRIM(I91))=0,NOT(ISNUMBER(J91)),M91=""),"DA PIANIFICARE",IF(NOT(ISNUMBER(T91)),"SENZA SCADENZA",IF(M91="Attuata","VERIFICA EFFICACIA",IF(AND(ISNUMBER(T91),T91&lt;=AZIENDA!$E$20+PARAMETRI!$B$16),"IN SCADENZA",IF(M91="Sospesa","SOSPESA",UPPER(M91))))))))))))</f>
        <v>DA PIANIFICARE</v>
      </c>
      <c r="W91" s="68" t="str">
        <f ca="1">IF(COUNTIF(CHECKLIST!$A$9:$A$168,A91)&lt;&gt;1,"ID DA CONTROLLARE",IF(OR(D91="Miglioramento",D91="Verifica"),IF(COUNTIF(CHECKLIST!$A$9:$A$168,A91)&lt;&gt;1,"ID DA CONTROLLARE",IF(COUNTIF(PARAMETRI!$E$7:$E$10,H91)&lt;&gt;1,"PRIORITÀ NON VALIDA",IF(AND(J91&lt;&gt;"",NOT(ISNUMBER(J91))),"APERTURA NON VALIDA",IF(AND(ISNUMBER(J91),OR(J91&lt;1,J91&gt;AZIENDA!$E$20)),"APERTURA FUTURA / ERRATA",IF(AND(L91&lt;&gt;"",NOT(ISNUMBER(L91))),"SCADENZA NON VALIDA",IF(AND(ISNUMBER(T91),T91&lt;1),"SCADENZA ERRATA",IF(AND(ISNUMBER(T91),ISNUMBER(J91),T91&lt;J91),"SCADENZA &lt; APERTURA",IF(AND(N91&lt;&gt;"",NOT(ISNUMBER(N91))),"ATTUAZIONE NON VALIDA",IF(AND(ISNUMBER(N91),OR(N91&lt;1,N91&gt;AZIENDA!$E$20)),"ATTUAZIONE FUTURA / ERRATA",IF(AND(ISNUMBER(N91),ISNUMBER(J91),N91&lt;J91),"ATTUAZIONE &lt; APERTURA",IF(AND(Q91&lt;&gt;"",NOT(ISNUMBER(Q91))),"VERIFICA NON VALIDA",IF(AND(ISNUMBER(Q91),OR(Q91&lt;1,Q91&gt;AZIENDA!$E$20)),"VERIFICA FUTURA / ERRATA",IF(AND(ISNUMBER(Q91),ISNUMBER(N91),Q91&lt;N91),"VERIFICA &lt; ATTUAZIONE",IF(AND(M91&lt;&gt;"",COUNTIF(PARAMETRI!$I$7:$I$12,M91)&lt;&gt;1),"STATO NON VALIDO",IF(AND(P91&lt;&gt;"",COUNTIF(PARAMETRI!$I$16:$I$18,P91)&lt;&gt;1),"EFFICACIA NON VALIDA",""))))))))))))))),""))</f>
        <v/>
      </c>
    </row>
    <row r="92" spans="1:23" ht="103.95" customHeight="1">
      <c r="A92" s="69" t="s">
        <v>235</v>
      </c>
      <c r="B92" s="66" t="str">
        <f>IFERROR(INDEX(CATALOGO!$B$9:$B$168,MATCH($A92,CATALOGO!$A$9:$A$168,0)),"ID NON TROVATO")</f>
        <v>09 | Inclusione e intersezioni</v>
      </c>
      <c r="C92" s="66" t="str">
        <f>IFERROR(INDEX(CHECKLIST!$F$9:$F$168,MATCH($A92,CHECKLIST!$A$9:$A$168,0)),"ID NON TROVATO")</f>
        <v>Da verificare</v>
      </c>
      <c r="D92" s="66" t="str">
        <f>IFERROR(INDEX(CHECKLIST!$O$9:$O$168,MATCH($A92,CHECKLIST!$A$9:$A$168,0)),"ID NON TROVATO")</f>
        <v>Verifica</v>
      </c>
      <c r="E92" s="66" t="str">
        <f>IFERROR(INDEX(CHECKLIST!$K$9:$K$168,MATCH($A92,CHECKLIST!$A$9:$A$168,0)),"ID NON TROVATO")</f>
        <v>Eseguire la verifica senza dedurre condizioni personali. Esaminare: Interlocutori alternativi; possibilità di accompagnamento; canali accessibili. Poi registrare esito, evidenza, data e verificatore.</v>
      </c>
      <c r="F92" s="64"/>
      <c r="G92" s="64"/>
      <c r="H92" s="66" t="str">
        <f>IF(OR(D92="Miglioramento",D92="Verifica"),IF(G92&lt;&gt;"",G92,IF(D92="Verifica",PARAMETRI!$E$9,INDEX(CATALOGO!$I$9:$I$168,MATCH($A92,CATALOGO!$A$9:$A$168,0)))),"")</f>
        <v>P3 - Media</v>
      </c>
      <c r="I92" s="64"/>
      <c r="J92" s="65"/>
      <c r="K92" s="80" t="str">
        <f>IF(AND(OR(D92="Miglioramento",D92="Verifica"),COUNTIF(PARAMETRI!$E$7:$E$10,H92)=1),IF(ISNUMBER(J92),J92+IFERROR(VLOOKUP(H92,PARAMETRI!$E$7:$F$10,2,FALSE),0),IF(ISNUMBER(AZIENDA!$E$14),AZIENDA!$E$14+IFERROR(VLOOKUP(H92,PARAMETRI!$E$7:$F$10,2,FALSE),0),"")),"")</f>
        <v/>
      </c>
      <c r="L92" s="65"/>
      <c r="M92" s="64"/>
      <c r="N92" s="65"/>
      <c r="O92" s="64"/>
      <c r="P92" s="64"/>
      <c r="Q92" s="65"/>
      <c r="R92" s="64"/>
      <c r="S92" s="64"/>
      <c r="T92" s="80" t="str">
        <f t="shared" si="2"/>
        <v/>
      </c>
      <c r="U92" s="81" t="str">
        <f ca="1">IF(AND(ISNUMBER(T92),V92&lt;&gt;"CHIUSA VALIDATA"),T92-AZIENDA!$E$20,"")</f>
        <v/>
      </c>
      <c r="V92" s="66" t="str">
        <f ca="1">IF(D92="Mantenimento","MANTENIMENTO",IF(D92="Non applicabile","NON APPLICABILE",IF(W92&lt;&gt;"","DATI DA CORREGGERE",IF(M92="Chiusa",IF(AND(INDEX(CHECKLIST!$N$9:$N$168,MATCH($A92,CHECKLIST!$A$9:$A$168,0))="Completa",LEN(TRIM(F92))&gt;0,LEN(TRIM(I92))&gt;0,ISNUMBER(J92),ISNUMBER(T92),ISNUMBER(N92),LEN(TRIM(O92))&gt;0,P92="Efficace",ISNUMBER(Q92),LEN(TRIM(R92))&gt;0),"CHIUSA VALIDATA","CHIUSURA DA VALIDARE"),IF(P92="Non efficace","DA RIESAMINARE",IF(AND(ISNUMBER(T92),T92&lt;AZIENDA!$E$20),"SCADUTA",IF(OR(LEN(TRIM(F92))=0,LEN(TRIM(I92))=0,NOT(ISNUMBER(J92)),M92=""),"DA PIANIFICARE",IF(NOT(ISNUMBER(T92)),"SENZA SCADENZA",IF(M92="Attuata","VERIFICA EFFICACIA",IF(AND(ISNUMBER(T92),T92&lt;=AZIENDA!$E$20+PARAMETRI!$B$16),"IN SCADENZA",IF(M92="Sospesa","SOSPESA",UPPER(M92))))))))))))</f>
        <v>DA PIANIFICARE</v>
      </c>
      <c r="W92" s="68" t="str">
        <f ca="1">IF(COUNTIF(CHECKLIST!$A$9:$A$168,A92)&lt;&gt;1,"ID DA CONTROLLARE",IF(OR(D92="Miglioramento",D92="Verifica"),IF(COUNTIF(CHECKLIST!$A$9:$A$168,A92)&lt;&gt;1,"ID DA CONTROLLARE",IF(COUNTIF(PARAMETRI!$E$7:$E$10,H92)&lt;&gt;1,"PRIORITÀ NON VALIDA",IF(AND(J92&lt;&gt;"",NOT(ISNUMBER(J92))),"APERTURA NON VALIDA",IF(AND(ISNUMBER(J92),OR(J92&lt;1,J92&gt;AZIENDA!$E$20)),"APERTURA FUTURA / ERRATA",IF(AND(L92&lt;&gt;"",NOT(ISNUMBER(L92))),"SCADENZA NON VALIDA",IF(AND(ISNUMBER(T92),T92&lt;1),"SCADENZA ERRATA",IF(AND(ISNUMBER(T92),ISNUMBER(J92),T92&lt;J92),"SCADENZA &lt; APERTURA",IF(AND(N92&lt;&gt;"",NOT(ISNUMBER(N92))),"ATTUAZIONE NON VALIDA",IF(AND(ISNUMBER(N92),OR(N92&lt;1,N92&gt;AZIENDA!$E$20)),"ATTUAZIONE FUTURA / ERRATA",IF(AND(ISNUMBER(N92),ISNUMBER(J92),N92&lt;J92),"ATTUAZIONE &lt; APERTURA",IF(AND(Q92&lt;&gt;"",NOT(ISNUMBER(Q92))),"VERIFICA NON VALIDA",IF(AND(ISNUMBER(Q92),OR(Q92&lt;1,Q92&gt;AZIENDA!$E$20)),"VERIFICA FUTURA / ERRATA",IF(AND(ISNUMBER(Q92),ISNUMBER(N92),Q92&lt;N92),"VERIFICA &lt; ATTUAZIONE",IF(AND(M92&lt;&gt;"",COUNTIF(PARAMETRI!$I$7:$I$12,M92)&lt;&gt;1),"STATO NON VALIDO",IF(AND(P92&lt;&gt;"",COUNTIF(PARAMETRI!$I$16:$I$18,P92)&lt;&gt;1),"EFFICACIA NON VALIDA",""))))))))))))))),""))</f>
        <v/>
      </c>
    </row>
    <row r="93" spans="1:23" ht="103.95" customHeight="1">
      <c r="A93" s="61" t="s">
        <v>236</v>
      </c>
      <c r="B93" s="66" t="str">
        <f>IFERROR(INDEX(CATALOGO!$B$9:$B$168,MATCH($A93,CATALOGO!$A$9:$A$168,0)),"ID NON TROVATO")</f>
        <v>09 | Inclusione e intersezioni</v>
      </c>
      <c r="C93" s="66" t="str">
        <f>IFERROR(INDEX(CHECKLIST!$F$9:$F$168,MATCH($A93,CHECKLIST!$A$9:$A$168,0)),"ID NON TROVATO")</f>
        <v>Da verificare</v>
      </c>
      <c r="D93" s="66" t="str">
        <f>IFERROR(INDEX(CHECKLIST!$O$9:$O$168,MATCH($A93,CHECKLIST!$A$9:$A$168,0)),"ID NON TROVATO")</f>
        <v>Verifica</v>
      </c>
      <c r="E93" s="66" t="str">
        <f>IFERROR(INDEX(CHECKLIST!$K$9:$K$168,MATCH($A93,CHECKLIST!$A$9:$A$168,0)),"ID NON TROVATO")</f>
        <v>Eseguire la verifica senza dedurre condizioni personali. Esaminare: Procedura di passaggio; aggiornamento del documento; accessi autorizzati. Poi registrare esito, evidenza, data e verificatore.</v>
      </c>
      <c r="F93" s="64"/>
      <c r="G93" s="64"/>
      <c r="H93" s="66" t="str">
        <f>IF(OR(D93="Miglioramento",D93="Verifica"),IF(G93&lt;&gt;"",G93,IF(D93="Verifica",PARAMETRI!$E$9,INDEX(CATALOGO!$I$9:$I$168,MATCH($A93,CATALOGO!$A$9:$A$168,0)))),"")</f>
        <v>P3 - Media</v>
      </c>
      <c r="I93" s="64"/>
      <c r="J93" s="65"/>
      <c r="K93" s="80" t="str">
        <f>IF(AND(OR(D93="Miglioramento",D93="Verifica"),COUNTIF(PARAMETRI!$E$7:$E$10,H93)=1),IF(ISNUMBER(J93),J93+IFERROR(VLOOKUP(H93,PARAMETRI!$E$7:$F$10,2,FALSE),0),IF(ISNUMBER(AZIENDA!$E$14),AZIENDA!$E$14+IFERROR(VLOOKUP(H93,PARAMETRI!$E$7:$F$10,2,FALSE),0),"")),"")</f>
        <v/>
      </c>
      <c r="L93" s="65"/>
      <c r="M93" s="64"/>
      <c r="N93" s="65"/>
      <c r="O93" s="64"/>
      <c r="P93" s="64"/>
      <c r="Q93" s="65"/>
      <c r="R93" s="64"/>
      <c r="S93" s="64"/>
      <c r="T93" s="80" t="str">
        <f t="shared" si="2"/>
        <v/>
      </c>
      <c r="U93" s="81" t="str">
        <f ca="1">IF(AND(ISNUMBER(T93),V93&lt;&gt;"CHIUSA VALIDATA"),T93-AZIENDA!$E$20,"")</f>
        <v/>
      </c>
      <c r="V93" s="66" t="str">
        <f ca="1">IF(D93="Mantenimento","MANTENIMENTO",IF(D93="Non applicabile","NON APPLICABILE",IF(W93&lt;&gt;"","DATI DA CORREGGERE",IF(M93="Chiusa",IF(AND(INDEX(CHECKLIST!$N$9:$N$168,MATCH($A93,CHECKLIST!$A$9:$A$168,0))="Completa",LEN(TRIM(F93))&gt;0,LEN(TRIM(I93))&gt;0,ISNUMBER(J93),ISNUMBER(T93),ISNUMBER(N93),LEN(TRIM(O93))&gt;0,P93="Efficace",ISNUMBER(Q93),LEN(TRIM(R93))&gt;0),"CHIUSA VALIDATA","CHIUSURA DA VALIDARE"),IF(P93="Non efficace","DA RIESAMINARE",IF(AND(ISNUMBER(T93),T93&lt;AZIENDA!$E$20),"SCADUTA",IF(OR(LEN(TRIM(F93))=0,LEN(TRIM(I93))=0,NOT(ISNUMBER(J93)),M93=""),"DA PIANIFICARE",IF(NOT(ISNUMBER(T93)),"SENZA SCADENZA",IF(M93="Attuata","VERIFICA EFFICACIA",IF(AND(ISNUMBER(T93),T93&lt;=AZIENDA!$E$20+PARAMETRI!$B$16),"IN SCADENZA",IF(M93="Sospesa","SOSPESA",UPPER(M93))))))))))))</f>
        <v>DA PIANIFICARE</v>
      </c>
      <c r="W93" s="68" t="str">
        <f ca="1">IF(COUNTIF(CHECKLIST!$A$9:$A$168,A93)&lt;&gt;1,"ID DA CONTROLLARE",IF(OR(D93="Miglioramento",D93="Verifica"),IF(COUNTIF(CHECKLIST!$A$9:$A$168,A93)&lt;&gt;1,"ID DA CONTROLLARE",IF(COUNTIF(PARAMETRI!$E$7:$E$10,H93)&lt;&gt;1,"PRIORITÀ NON VALIDA",IF(AND(J93&lt;&gt;"",NOT(ISNUMBER(J93))),"APERTURA NON VALIDA",IF(AND(ISNUMBER(J93),OR(J93&lt;1,J93&gt;AZIENDA!$E$20)),"APERTURA FUTURA / ERRATA",IF(AND(L93&lt;&gt;"",NOT(ISNUMBER(L93))),"SCADENZA NON VALIDA",IF(AND(ISNUMBER(T93),T93&lt;1),"SCADENZA ERRATA",IF(AND(ISNUMBER(T93),ISNUMBER(J93),T93&lt;J93),"SCADENZA &lt; APERTURA",IF(AND(N93&lt;&gt;"",NOT(ISNUMBER(N93))),"ATTUAZIONE NON VALIDA",IF(AND(ISNUMBER(N93),OR(N93&lt;1,N93&gt;AZIENDA!$E$20)),"ATTUAZIONE FUTURA / ERRATA",IF(AND(ISNUMBER(N93),ISNUMBER(J93),N93&lt;J93),"ATTUAZIONE &lt; APERTURA",IF(AND(Q93&lt;&gt;"",NOT(ISNUMBER(Q93))),"VERIFICA NON VALIDA",IF(AND(ISNUMBER(Q93),OR(Q93&lt;1,Q93&gt;AZIENDA!$E$20)),"VERIFICA FUTURA / ERRATA",IF(AND(ISNUMBER(Q93),ISNUMBER(N93),Q93&lt;N93),"VERIFICA &lt; ATTUAZIONE",IF(AND(M93&lt;&gt;"",COUNTIF(PARAMETRI!$I$7:$I$12,M93)&lt;&gt;1),"STATO NON VALIDO",IF(AND(P93&lt;&gt;"",COUNTIF(PARAMETRI!$I$16:$I$18,P93)&lt;&gt;1),"EFFICACIA NON VALIDA",""))))))))))))))),""))</f>
        <v/>
      </c>
    </row>
    <row r="94" spans="1:23" ht="103.95" customHeight="1">
      <c r="A94" s="69" t="s">
        <v>237</v>
      </c>
      <c r="B94" s="66" t="str">
        <f>IFERROR(INDEX(CATALOGO!$B$9:$B$168,MATCH($A94,CATALOGO!$A$9:$A$168,0)),"ID NON TROVATO")</f>
        <v>09 | Inclusione e intersezioni</v>
      </c>
      <c r="C94" s="66" t="str">
        <f>IFERROR(INDEX(CHECKLIST!$F$9:$F$168,MATCH($A94,CHECKLIST!$A$9:$A$168,0)),"ID NON TROVATO")</f>
        <v>Da verificare</v>
      </c>
      <c r="D94" s="66" t="str">
        <f>IFERROR(INDEX(CHECKLIST!$O$9:$O$168,MATCH($A94,CHECKLIST!$A$9:$A$168,0)),"ID NON TROVATO")</f>
        <v>Verifica</v>
      </c>
      <c r="E94" s="66" t="str">
        <f>IFERROR(INDEX(CHECKLIST!$K$9:$K$168,MATCH($A94,CHECKLIST!$A$9:$A$168,0)),"ID NON TROVATO")</f>
        <v>Eseguire la verifica senza dedurre condizioni personali. Esaminare: Programmi; materiali; verifica delle competenze del formatore. Poi registrare esito, evidenza, data e verificatore.</v>
      </c>
      <c r="F94" s="64"/>
      <c r="G94" s="64"/>
      <c r="H94" s="66" t="str">
        <f>IF(OR(D94="Miglioramento",D94="Verifica"),IF(G94&lt;&gt;"",G94,IF(D94="Verifica",PARAMETRI!$E$9,INDEX(CATALOGO!$I$9:$I$168,MATCH($A94,CATALOGO!$A$9:$A$168,0)))),"")</f>
        <v>P3 - Media</v>
      </c>
      <c r="I94" s="64"/>
      <c r="J94" s="65"/>
      <c r="K94" s="80" t="str">
        <f>IF(AND(OR(D94="Miglioramento",D94="Verifica"),COUNTIF(PARAMETRI!$E$7:$E$10,H94)=1),IF(ISNUMBER(J94),J94+IFERROR(VLOOKUP(H94,PARAMETRI!$E$7:$F$10,2,FALSE),0),IF(ISNUMBER(AZIENDA!$E$14),AZIENDA!$E$14+IFERROR(VLOOKUP(H94,PARAMETRI!$E$7:$F$10,2,FALSE),0),"")),"")</f>
        <v/>
      </c>
      <c r="L94" s="65"/>
      <c r="M94" s="64"/>
      <c r="N94" s="65"/>
      <c r="O94" s="64"/>
      <c r="P94" s="64"/>
      <c r="Q94" s="65"/>
      <c r="R94" s="64"/>
      <c r="S94" s="64"/>
      <c r="T94" s="80" t="str">
        <f t="shared" si="2"/>
        <v/>
      </c>
      <c r="U94" s="81" t="str">
        <f ca="1">IF(AND(ISNUMBER(T94),V94&lt;&gt;"CHIUSA VALIDATA"),T94-AZIENDA!$E$20,"")</f>
        <v/>
      </c>
      <c r="V94" s="66" t="str">
        <f ca="1">IF(D94="Mantenimento","MANTENIMENTO",IF(D94="Non applicabile","NON APPLICABILE",IF(W94&lt;&gt;"","DATI DA CORREGGERE",IF(M94="Chiusa",IF(AND(INDEX(CHECKLIST!$N$9:$N$168,MATCH($A94,CHECKLIST!$A$9:$A$168,0))="Completa",LEN(TRIM(F94))&gt;0,LEN(TRIM(I94))&gt;0,ISNUMBER(J94),ISNUMBER(T94),ISNUMBER(N94),LEN(TRIM(O94))&gt;0,P94="Efficace",ISNUMBER(Q94),LEN(TRIM(R94))&gt;0),"CHIUSA VALIDATA","CHIUSURA DA VALIDARE"),IF(P94="Non efficace","DA RIESAMINARE",IF(AND(ISNUMBER(T94),T94&lt;AZIENDA!$E$20),"SCADUTA",IF(OR(LEN(TRIM(F94))=0,LEN(TRIM(I94))=0,NOT(ISNUMBER(J94)),M94=""),"DA PIANIFICARE",IF(NOT(ISNUMBER(T94)),"SENZA SCADENZA",IF(M94="Attuata","VERIFICA EFFICACIA",IF(AND(ISNUMBER(T94),T94&lt;=AZIENDA!$E$20+PARAMETRI!$B$16),"IN SCADENZA",IF(M94="Sospesa","SOSPESA",UPPER(M94))))))))))))</f>
        <v>DA PIANIFICARE</v>
      </c>
      <c r="W94" s="68" t="str">
        <f ca="1">IF(COUNTIF(CHECKLIST!$A$9:$A$168,A94)&lt;&gt;1,"ID DA CONTROLLARE",IF(OR(D94="Miglioramento",D94="Verifica"),IF(COUNTIF(CHECKLIST!$A$9:$A$168,A94)&lt;&gt;1,"ID DA CONTROLLARE",IF(COUNTIF(PARAMETRI!$E$7:$E$10,H94)&lt;&gt;1,"PRIORITÀ NON VALIDA",IF(AND(J94&lt;&gt;"",NOT(ISNUMBER(J94))),"APERTURA NON VALIDA",IF(AND(ISNUMBER(J94),OR(J94&lt;1,J94&gt;AZIENDA!$E$20)),"APERTURA FUTURA / ERRATA",IF(AND(L94&lt;&gt;"",NOT(ISNUMBER(L94))),"SCADENZA NON VALIDA",IF(AND(ISNUMBER(T94),T94&lt;1),"SCADENZA ERRATA",IF(AND(ISNUMBER(T94),ISNUMBER(J94),T94&lt;J94),"SCADENZA &lt; APERTURA",IF(AND(N94&lt;&gt;"",NOT(ISNUMBER(N94))),"ATTUAZIONE NON VALIDA",IF(AND(ISNUMBER(N94),OR(N94&lt;1,N94&gt;AZIENDA!$E$20)),"ATTUAZIONE FUTURA / ERRATA",IF(AND(ISNUMBER(N94),ISNUMBER(J94),N94&lt;J94),"ATTUAZIONE &lt; APERTURA",IF(AND(Q94&lt;&gt;"",NOT(ISNUMBER(Q94))),"VERIFICA NON VALIDA",IF(AND(ISNUMBER(Q94),OR(Q94&lt;1,Q94&gt;AZIENDA!$E$20)),"VERIFICA FUTURA / ERRATA",IF(AND(ISNUMBER(Q94),ISNUMBER(N94),Q94&lt;N94),"VERIFICA &lt; ATTUAZIONE",IF(AND(M94&lt;&gt;"",COUNTIF(PARAMETRI!$I$7:$I$12,M94)&lt;&gt;1),"STATO NON VALIDO",IF(AND(P94&lt;&gt;"",COUNTIF(PARAMETRI!$I$16:$I$18,P94)&lt;&gt;1),"EFFICACIA NON VALIDA",""))))))))))))))),""))</f>
        <v/>
      </c>
    </row>
    <row r="95" spans="1:23" ht="103.95" customHeight="1">
      <c r="A95" s="61" t="s">
        <v>238</v>
      </c>
      <c r="B95" s="66" t="str">
        <f>IFERROR(INDEX(CATALOGO!$B$9:$B$168,MATCH($A95,CATALOGO!$A$9:$A$168,0)),"ID NON TROVATO")</f>
        <v>09 | Inclusione e intersezioni</v>
      </c>
      <c r="C95" s="66" t="str">
        <f>IFERROR(INDEX(CHECKLIST!$F$9:$F$168,MATCH($A95,CHECKLIST!$A$9:$A$168,0)),"ID NON TROVATO")</f>
        <v>Da verificare</v>
      </c>
      <c r="D95" s="66" t="str">
        <f>IFERROR(INDEX(CHECKLIST!$O$9:$O$168,MATCH($A95,CHECKLIST!$A$9:$A$168,0)),"ID NON TROVATO")</f>
        <v>Verifica</v>
      </c>
      <c r="E95" s="66" t="str">
        <f>IFERROR(INDEX(CHECKLIST!$K$9:$K$168,MATCH($A95,CHECKLIST!$A$9:$A$168,0)),"ID NON TROVATO")</f>
        <v>Eseguire la verifica senza dedurre condizioni personali. Esaminare: Revisione del lessico; materiali; comunicazioni e denominazione dei prodotti. Poi registrare esito, evidenza, data e verificatore.</v>
      </c>
      <c r="F95" s="64"/>
      <c r="G95" s="64"/>
      <c r="H95" s="66" t="str">
        <f>IF(OR(D95="Miglioramento",D95="Verifica"),IF(G95&lt;&gt;"",G95,IF(D95="Verifica",PARAMETRI!$E$9,INDEX(CATALOGO!$I$9:$I$168,MATCH($A95,CATALOGO!$A$9:$A$168,0)))),"")</f>
        <v>P3 - Media</v>
      </c>
      <c r="I95" s="64"/>
      <c r="J95" s="65"/>
      <c r="K95" s="80" t="str">
        <f>IF(AND(OR(D95="Miglioramento",D95="Verifica"),COUNTIF(PARAMETRI!$E$7:$E$10,H95)=1),IF(ISNUMBER(J95),J95+IFERROR(VLOOKUP(H95,PARAMETRI!$E$7:$F$10,2,FALSE),0),IF(ISNUMBER(AZIENDA!$E$14),AZIENDA!$E$14+IFERROR(VLOOKUP(H95,PARAMETRI!$E$7:$F$10,2,FALSE),0),"")),"")</f>
        <v/>
      </c>
      <c r="L95" s="65"/>
      <c r="M95" s="64"/>
      <c r="N95" s="65"/>
      <c r="O95" s="64"/>
      <c r="P95" s="64"/>
      <c r="Q95" s="65"/>
      <c r="R95" s="64"/>
      <c r="S95" s="64"/>
      <c r="T95" s="80" t="str">
        <f t="shared" si="2"/>
        <v/>
      </c>
      <c r="U95" s="81" t="str">
        <f ca="1">IF(AND(ISNUMBER(T95),V95&lt;&gt;"CHIUSA VALIDATA"),T95-AZIENDA!$E$20,"")</f>
        <v/>
      </c>
      <c r="V95" s="66" t="str">
        <f ca="1">IF(D95="Mantenimento","MANTENIMENTO",IF(D95="Non applicabile","NON APPLICABILE",IF(W95&lt;&gt;"","DATI DA CORREGGERE",IF(M95="Chiusa",IF(AND(INDEX(CHECKLIST!$N$9:$N$168,MATCH($A95,CHECKLIST!$A$9:$A$168,0))="Completa",LEN(TRIM(F95))&gt;0,LEN(TRIM(I95))&gt;0,ISNUMBER(J95),ISNUMBER(T95),ISNUMBER(N95),LEN(TRIM(O95))&gt;0,P95="Efficace",ISNUMBER(Q95),LEN(TRIM(R95))&gt;0),"CHIUSA VALIDATA","CHIUSURA DA VALIDARE"),IF(P95="Non efficace","DA RIESAMINARE",IF(AND(ISNUMBER(T95),T95&lt;AZIENDA!$E$20),"SCADUTA",IF(OR(LEN(TRIM(F95))=0,LEN(TRIM(I95))=0,NOT(ISNUMBER(J95)),M95=""),"DA PIANIFICARE",IF(NOT(ISNUMBER(T95)),"SENZA SCADENZA",IF(M95="Attuata","VERIFICA EFFICACIA",IF(AND(ISNUMBER(T95),T95&lt;=AZIENDA!$E$20+PARAMETRI!$B$16),"IN SCADENZA",IF(M95="Sospesa","SOSPESA",UPPER(M95))))))))))))</f>
        <v>DA PIANIFICARE</v>
      </c>
      <c r="W95" s="68" t="str">
        <f ca="1">IF(COUNTIF(CHECKLIST!$A$9:$A$168,A95)&lt;&gt;1,"ID DA CONTROLLARE",IF(OR(D95="Miglioramento",D95="Verifica"),IF(COUNTIF(CHECKLIST!$A$9:$A$168,A95)&lt;&gt;1,"ID DA CONTROLLARE",IF(COUNTIF(PARAMETRI!$E$7:$E$10,H95)&lt;&gt;1,"PRIORITÀ NON VALIDA",IF(AND(J95&lt;&gt;"",NOT(ISNUMBER(J95))),"APERTURA NON VALIDA",IF(AND(ISNUMBER(J95),OR(J95&lt;1,J95&gt;AZIENDA!$E$20)),"APERTURA FUTURA / ERRATA",IF(AND(L95&lt;&gt;"",NOT(ISNUMBER(L95))),"SCADENZA NON VALIDA",IF(AND(ISNUMBER(T95),T95&lt;1),"SCADENZA ERRATA",IF(AND(ISNUMBER(T95),ISNUMBER(J95),T95&lt;J95),"SCADENZA &lt; APERTURA",IF(AND(N95&lt;&gt;"",NOT(ISNUMBER(N95))),"ATTUAZIONE NON VALIDA",IF(AND(ISNUMBER(N95),OR(N95&lt;1,N95&gt;AZIENDA!$E$20)),"ATTUAZIONE FUTURA / ERRATA",IF(AND(ISNUMBER(N95),ISNUMBER(J95),N95&lt;J95),"ATTUAZIONE &lt; APERTURA",IF(AND(Q95&lt;&gt;"",NOT(ISNUMBER(Q95))),"VERIFICA NON VALIDA",IF(AND(ISNUMBER(Q95),OR(Q95&lt;1,Q95&gt;AZIENDA!$E$20)),"VERIFICA FUTURA / ERRATA",IF(AND(ISNUMBER(Q95),ISNUMBER(N95),Q95&lt;N95),"VERIFICA &lt; ATTUAZIONE",IF(AND(M95&lt;&gt;"",COUNTIF(PARAMETRI!$I$7:$I$12,M95)&lt;&gt;1),"STATO NON VALIDO",IF(AND(P95&lt;&gt;"",COUNTIF(PARAMETRI!$I$16:$I$18,P95)&lt;&gt;1),"EFFICACIA NON VALIDA",""))))))))))))))),""))</f>
        <v/>
      </c>
    </row>
    <row r="96" spans="1:23" ht="103.95" customHeight="1">
      <c r="A96" s="69" t="s">
        <v>239</v>
      </c>
      <c r="B96" s="66" t="str">
        <f>IFERROR(INDEX(CATALOGO!$B$9:$B$168,MATCH($A96,CATALOGO!$A$9:$A$168,0)),"ID NON TROVATO")</f>
        <v>09 | Inclusione e intersezioni</v>
      </c>
      <c r="C96" s="66" t="str">
        <f>IFERROR(INDEX(CHECKLIST!$F$9:$F$168,MATCH($A96,CHECKLIST!$A$9:$A$168,0)),"ID NON TROVATO")</f>
        <v>Da verificare</v>
      </c>
      <c r="D96" s="66" t="str">
        <f>IFERROR(INDEX(CHECKLIST!$O$9:$O$168,MATCH($A96,CHECKLIST!$A$9:$A$168,0)),"ID NON TROVATO")</f>
        <v>Verifica</v>
      </c>
      <c r="E96" s="66" t="str">
        <f>IFERROR(INDEX(CHECKLIST!$K$9:$K$168,MATCH($A96,CHECKLIST!$A$9:$A$168,0)),"ID NON TROVATO")</f>
        <v>Eseguire la verifica senza dedurre condizioni personali. Esaminare: Accordi precedenti; processo di revisione; interazioni tra misure. Poi registrare esito, evidenza, data e verificatore.</v>
      </c>
      <c r="F96" s="64"/>
      <c r="G96" s="64"/>
      <c r="H96" s="66" t="str">
        <f>IF(OR(D96="Miglioramento",D96="Verifica"),IF(G96&lt;&gt;"",G96,IF(D96="Verifica",PARAMETRI!$E$9,INDEX(CATALOGO!$I$9:$I$168,MATCH($A96,CATALOGO!$A$9:$A$168,0)))),"")</f>
        <v>P3 - Media</v>
      </c>
      <c r="I96" s="64"/>
      <c r="J96" s="65"/>
      <c r="K96" s="80" t="str">
        <f>IF(AND(OR(D96="Miglioramento",D96="Verifica"),COUNTIF(PARAMETRI!$E$7:$E$10,H96)=1),IF(ISNUMBER(J96),J96+IFERROR(VLOOKUP(H96,PARAMETRI!$E$7:$F$10,2,FALSE),0),IF(ISNUMBER(AZIENDA!$E$14),AZIENDA!$E$14+IFERROR(VLOOKUP(H96,PARAMETRI!$E$7:$F$10,2,FALSE),0),"")),"")</f>
        <v/>
      </c>
      <c r="L96" s="65"/>
      <c r="M96" s="64"/>
      <c r="N96" s="65"/>
      <c r="O96" s="64"/>
      <c r="P96" s="64"/>
      <c r="Q96" s="65"/>
      <c r="R96" s="64"/>
      <c r="S96" s="64"/>
      <c r="T96" s="80" t="str">
        <f t="shared" si="2"/>
        <v/>
      </c>
      <c r="U96" s="81" t="str">
        <f ca="1">IF(AND(ISNUMBER(T96),V96&lt;&gt;"CHIUSA VALIDATA"),T96-AZIENDA!$E$20,"")</f>
        <v/>
      </c>
      <c r="V96" s="66" t="str">
        <f ca="1">IF(D96="Mantenimento","MANTENIMENTO",IF(D96="Non applicabile","NON APPLICABILE",IF(W96&lt;&gt;"","DATI DA CORREGGERE",IF(M96="Chiusa",IF(AND(INDEX(CHECKLIST!$N$9:$N$168,MATCH($A96,CHECKLIST!$A$9:$A$168,0))="Completa",LEN(TRIM(F96))&gt;0,LEN(TRIM(I96))&gt;0,ISNUMBER(J96),ISNUMBER(T96),ISNUMBER(N96),LEN(TRIM(O96))&gt;0,P96="Efficace",ISNUMBER(Q96),LEN(TRIM(R96))&gt;0),"CHIUSA VALIDATA","CHIUSURA DA VALIDARE"),IF(P96="Non efficace","DA RIESAMINARE",IF(AND(ISNUMBER(T96),T96&lt;AZIENDA!$E$20),"SCADUTA",IF(OR(LEN(TRIM(F96))=0,LEN(TRIM(I96))=0,NOT(ISNUMBER(J96)),M96=""),"DA PIANIFICARE",IF(NOT(ISNUMBER(T96)),"SENZA SCADENZA",IF(M96="Attuata","VERIFICA EFFICACIA",IF(AND(ISNUMBER(T96),T96&lt;=AZIENDA!$E$20+PARAMETRI!$B$16),"IN SCADENZA",IF(M96="Sospesa","SOSPESA",UPPER(M96))))))))))))</f>
        <v>DA PIANIFICARE</v>
      </c>
      <c r="W96" s="68" t="str">
        <f ca="1">IF(COUNTIF(CHECKLIST!$A$9:$A$168,A96)&lt;&gt;1,"ID DA CONTROLLARE",IF(OR(D96="Miglioramento",D96="Verifica"),IF(COUNTIF(CHECKLIST!$A$9:$A$168,A96)&lt;&gt;1,"ID DA CONTROLLARE",IF(COUNTIF(PARAMETRI!$E$7:$E$10,H96)&lt;&gt;1,"PRIORITÀ NON VALIDA",IF(AND(J96&lt;&gt;"",NOT(ISNUMBER(J96))),"APERTURA NON VALIDA",IF(AND(ISNUMBER(J96),OR(J96&lt;1,J96&gt;AZIENDA!$E$20)),"APERTURA FUTURA / ERRATA",IF(AND(L96&lt;&gt;"",NOT(ISNUMBER(L96))),"SCADENZA NON VALIDA",IF(AND(ISNUMBER(T96),T96&lt;1),"SCADENZA ERRATA",IF(AND(ISNUMBER(T96),ISNUMBER(J96),T96&lt;J96),"SCADENZA &lt; APERTURA",IF(AND(N96&lt;&gt;"",NOT(ISNUMBER(N96))),"ATTUAZIONE NON VALIDA",IF(AND(ISNUMBER(N96),OR(N96&lt;1,N96&gt;AZIENDA!$E$20)),"ATTUAZIONE FUTURA / ERRATA",IF(AND(ISNUMBER(N96),ISNUMBER(J96),N96&lt;J96),"ATTUAZIONE &lt; APERTURA",IF(AND(Q96&lt;&gt;"",NOT(ISNUMBER(Q96))),"VERIFICA NON VALIDA",IF(AND(ISNUMBER(Q96),OR(Q96&lt;1,Q96&gt;AZIENDA!$E$20)),"VERIFICA FUTURA / ERRATA",IF(AND(ISNUMBER(Q96),ISNUMBER(N96),Q96&lt;N96),"VERIFICA &lt; ATTUAZIONE",IF(AND(M96&lt;&gt;"",COUNTIF(PARAMETRI!$I$7:$I$12,M96)&lt;&gt;1),"STATO NON VALIDO",IF(AND(P96&lt;&gt;"",COUNTIF(PARAMETRI!$I$16:$I$18,P96)&lt;&gt;1),"EFFICACIA NON VALIDA",""))))))))))))))),""))</f>
        <v/>
      </c>
    </row>
    <row r="97" spans="1:23" ht="103.95" customHeight="1">
      <c r="A97" s="61" t="s">
        <v>240</v>
      </c>
      <c r="B97" s="66" t="str">
        <f>IFERROR(INDEX(CATALOGO!$B$9:$B$168,MATCH($A97,CATALOGO!$A$9:$A$168,0)),"ID NON TROVATO")</f>
        <v>09 | Inclusione e intersezioni</v>
      </c>
      <c r="C97" s="66" t="str">
        <f>IFERROR(INDEX(CHECKLIST!$F$9:$F$168,MATCH($A97,CHECKLIST!$A$9:$A$168,0)),"ID NON TROVATO")</f>
        <v>Da verificare</v>
      </c>
      <c r="D97" s="66" t="str">
        <f>IFERROR(INDEX(CHECKLIST!$O$9:$O$168,MATCH($A97,CHECKLIST!$A$9:$A$168,0)),"ID NON TROVATO")</f>
        <v>Verifica</v>
      </c>
      <c r="E97" s="66" t="str">
        <f>IFERROR(INDEX(CHECKLIST!$K$9:$K$168,MATCH($A97,CHECKLIST!$A$9:$A$168,0)),"ID NON TROVATO")</f>
        <v>Eseguire la verifica senza dedurre condizioni personali. Esaminare: Consultazione volontaria; opzioni a bassa stimolazione; modalità di comunicazione e organizzazione. Poi registrare esito, evidenza, data e verificatore.</v>
      </c>
      <c r="F97" s="64"/>
      <c r="G97" s="64"/>
      <c r="H97" s="66" t="str">
        <f>IF(OR(D97="Miglioramento",D97="Verifica"),IF(G97&lt;&gt;"",G97,IF(D97="Verifica",PARAMETRI!$E$9,INDEX(CATALOGO!$I$9:$I$168,MATCH($A97,CATALOGO!$A$9:$A$168,0)))),"")</f>
        <v>P3 - Media</v>
      </c>
      <c r="I97" s="64"/>
      <c r="J97" s="65"/>
      <c r="K97" s="80" t="str">
        <f>IF(AND(OR(D97="Miglioramento",D97="Verifica"),COUNTIF(PARAMETRI!$E$7:$E$10,H97)=1),IF(ISNUMBER(J97),J97+IFERROR(VLOOKUP(H97,PARAMETRI!$E$7:$F$10,2,FALSE),0),IF(ISNUMBER(AZIENDA!$E$14),AZIENDA!$E$14+IFERROR(VLOOKUP(H97,PARAMETRI!$E$7:$F$10,2,FALSE),0),"")),"")</f>
        <v/>
      </c>
      <c r="L97" s="65"/>
      <c r="M97" s="64"/>
      <c r="N97" s="65"/>
      <c r="O97" s="64"/>
      <c r="P97" s="64"/>
      <c r="Q97" s="65"/>
      <c r="R97" s="64"/>
      <c r="S97" s="64"/>
      <c r="T97" s="80" t="str">
        <f t="shared" si="2"/>
        <v/>
      </c>
      <c r="U97" s="81" t="str">
        <f ca="1">IF(AND(ISNUMBER(T97),V97&lt;&gt;"CHIUSA VALIDATA"),T97-AZIENDA!$E$20,"")</f>
        <v/>
      </c>
      <c r="V97" s="66" t="str">
        <f ca="1">IF(D97="Mantenimento","MANTENIMENTO",IF(D97="Non applicabile","NON APPLICABILE",IF(W97&lt;&gt;"","DATI DA CORREGGERE",IF(M97="Chiusa",IF(AND(INDEX(CHECKLIST!$N$9:$N$168,MATCH($A97,CHECKLIST!$A$9:$A$168,0))="Completa",LEN(TRIM(F97))&gt;0,LEN(TRIM(I97))&gt;0,ISNUMBER(J97),ISNUMBER(T97),ISNUMBER(N97),LEN(TRIM(O97))&gt;0,P97="Efficace",ISNUMBER(Q97),LEN(TRIM(R97))&gt;0),"CHIUSA VALIDATA","CHIUSURA DA VALIDARE"),IF(P97="Non efficace","DA RIESAMINARE",IF(AND(ISNUMBER(T97),T97&lt;AZIENDA!$E$20),"SCADUTA",IF(OR(LEN(TRIM(F97))=0,LEN(TRIM(I97))=0,NOT(ISNUMBER(J97)),M97=""),"DA PIANIFICARE",IF(NOT(ISNUMBER(T97)),"SENZA SCADENZA",IF(M97="Attuata","VERIFICA EFFICACIA",IF(AND(ISNUMBER(T97),T97&lt;=AZIENDA!$E$20+PARAMETRI!$B$16),"IN SCADENZA",IF(M97="Sospesa","SOSPESA",UPPER(M97))))))))))))</f>
        <v>DA PIANIFICARE</v>
      </c>
      <c r="W97" s="68" t="str">
        <f ca="1">IF(COUNTIF(CHECKLIST!$A$9:$A$168,A97)&lt;&gt;1,"ID DA CONTROLLARE",IF(OR(D97="Miglioramento",D97="Verifica"),IF(COUNTIF(CHECKLIST!$A$9:$A$168,A97)&lt;&gt;1,"ID DA CONTROLLARE",IF(COUNTIF(PARAMETRI!$E$7:$E$10,H97)&lt;&gt;1,"PRIORITÀ NON VALIDA",IF(AND(J97&lt;&gt;"",NOT(ISNUMBER(J97))),"APERTURA NON VALIDA",IF(AND(ISNUMBER(J97),OR(J97&lt;1,J97&gt;AZIENDA!$E$20)),"APERTURA FUTURA / ERRATA",IF(AND(L97&lt;&gt;"",NOT(ISNUMBER(L97))),"SCADENZA NON VALIDA",IF(AND(ISNUMBER(T97),T97&lt;1),"SCADENZA ERRATA",IF(AND(ISNUMBER(T97),ISNUMBER(J97),T97&lt;J97),"SCADENZA &lt; APERTURA",IF(AND(N97&lt;&gt;"",NOT(ISNUMBER(N97))),"ATTUAZIONE NON VALIDA",IF(AND(ISNUMBER(N97),OR(N97&lt;1,N97&gt;AZIENDA!$E$20)),"ATTUAZIONE FUTURA / ERRATA",IF(AND(ISNUMBER(N97),ISNUMBER(J97),N97&lt;J97),"ATTUAZIONE &lt; APERTURA",IF(AND(Q97&lt;&gt;"",NOT(ISNUMBER(Q97))),"VERIFICA NON VALIDA",IF(AND(ISNUMBER(Q97),OR(Q97&lt;1,Q97&gt;AZIENDA!$E$20)),"VERIFICA FUTURA / ERRATA",IF(AND(ISNUMBER(Q97),ISNUMBER(N97),Q97&lt;N97),"VERIFICA &lt; ATTUAZIONE",IF(AND(M97&lt;&gt;"",COUNTIF(PARAMETRI!$I$7:$I$12,M97)&lt;&gt;1),"STATO NON VALIDO",IF(AND(P97&lt;&gt;"",COUNTIF(PARAMETRI!$I$16:$I$18,P97)&lt;&gt;1),"EFFICACIA NON VALIDA",""))))))))))))))),""))</f>
        <v/>
      </c>
    </row>
    <row r="98" spans="1:23" ht="103.95" customHeight="1">
      <c r="A98" s="69" t="s">
        <v>241</v>
      </c>
      <c r="B98" s="66" t="str">
        <f>IFERROR(INDEX(CATALOGO!$B$9:$B$168,MATCH($A98,CATALOGO!$A$9:$A$168,0)),"ID NON TROVATO")</f>
        <v>09 | Inclusione e intersezioni</v>
      </c>
      <c r="C98" s="66" t="str">
        <f>IFERROR(INDEX(CHECKLIST!$F$9:$F$168,MATCH($A98,CHECKLIST!$A$9:$A$168,0)),"ID NON TROVATO")</f>
        <v>Da verificare</v>
      </c>
      <c r="D98" s="66" t="str">
        <f>IFERROR(INDEX(CHECKLIST!$O$9:$O$168,MATCH($A98,CHECKLIST!$A$9:$A$168,0)),"ID NON TROVATO")</f>
        <v>Verifica</v>
      </c>
      <c r="E98" s="66" t="str">
        <f>IFERROR(INDEX(CHECKLIST!$K$9:$K$168,MATCH($A98,CHECKLIST!$A$9:$A$168,0)),"ID NON TROVATO")</f>
        <v>Eseguire la verifica senza dedurre condizioni personali. Esaminare: Alternative di partecipazione; colloqui privati; consultazione; materiali. Poi registrare esito, evidenza, data e verificatore.</v>
      </c>
      <c r="F98" s="64"/>
      <c r="G98" s="64"/>
      <c r="H98" s="66" t="str">
        <f>IF(OR(D98="Miglioramento",D98="Verifica"),IF(G98&lt;&gt;"",G98,IF(D98="Verifica",PARAMETRI!$E$9,INDEX(CATALOGO!$I$9:$I$168,MATCH($A98,CATALOGO!$A$9:$A$168,0)))),"")</f>
        <v>P3 - Media</v>
      </c>
      <c r="I98" s="64"/>
      <c r="J98" s="65"/>
      <c r="K98" s="80" t="str">
        <f>IF(AND(OR(D98="Miglioramento",D98="Verifica"),COUNTIF(PARAMETRI!$E$7:$E$10,H98)=1),IF(ISNUMBER(J98),J98+IFERROR(VLOOKUP(H98,PARAMETRI!$E$7:$F$10,2,FALSE),0),IF(ISNUMBER(AZIENDA!$E$14),AZIENDA!$E$14+IFERROR(VLOOKUP(H98,PARAMETRI!$E$7:$F$10,2,FALSE),0),"")),"")</f>
        <v/>
      </c>
      <c r="L98" s="65"/>
      <c r="M98" s="64"/>
      <c r="N98" s="65"/>
      <c r="O98" s="64"/>
      <c r="P98" s="64"/>
      <c r="Q98" s="65"/>
      <c r="R98" s="64"/>
      <c r="S98" s="64"/>
      <c r="T98" s="80" t="str">
        <f t="shared" si="2"/>
        <v/>
      </c>
      <c r="U98" s="81" t="str">
        <f ca="1">IF(AND(ISNUMBER(T98),V98&lt;&gt;"CHIUSA VALIDATA"),T98-AZIENDA!$E$20,"")</f>
        <v/>
      </c>
      <c r="V98" s="66" t="str">
        <f ca="1">IF(D98="Mantenimento","MANTENIMENTO",IF(D98="Non applicabile","NON APPLICABILE",IF(W98&lt;&gt;"","DATI DA CORREGGERE",IF(M98="Chiusa",IF(AND(INDEX(CHECKLIST!$N$9:$N$168,MATCH($A98,CHECKLIST!$A$9:$A$168,0))="Completa",LEN(TRIM(F98))&gt;0,LEN(TRIM(I98))&gt;0,ISNUMBER(J98),ISNUMBER(T98),ISNUMBER(N98),LEN(TRIM(O98))&gt;0,P98="Efficace",ISNUMBER(Q98),LEN(TRIM(R98))&gt;0),"CHIUSA VALIDATA","CHIUSURA DA VALIDARE"),IF(P98="Non efficace","DA RIESAMINARE",IF(AND(ISNUMBER(T98),T98&lt;AZIENDA!$E$20),"SCADUTA",IF(OR(LEN(TRIM(F98))=0,LEN(TRIM(I98))=0,NOT(ISNUMBER(J98)),M98=""),"DA PIANIFICARE",IF(NOT(ISNUMBER(T98)),"SENZA SCADENZA",IF(M98="Attuata","VERIFICA EFFICACIA",IF(AND(ISNUMBER(T98),T98&lt;=AZIENDA!$E$20+PARAMETRI!$B$16),"IN SCADENZA",IF(M98="Sospesa","SOSPESA",UPPER(M98))))))))))))</f>
        <v>DA PIANIFICARE</v>
      </c>
      <c r="W98" s="68" t="str">
        <f ca="1">IF(COUNTIF(CHECKLIST!$A$9:$A$168,A98)&lt;&gt;1,"ID DA CONTROLLARE",IF(OR(D98="Miglioramento",D98="Verifica"),IF(COUNTIF(CHECKLIST!$A$9:$A$168,A98)&lt;&gt;1,"ID DA CONTROLLARE",IF(COUNTIF(PARAMETRI!$E$7:$E$10,H98)&lt;&gt;1,"PRIORITÀ NON VALIDA",IF(AND(J98&lt;&gt;"",NOT(ISNUMBER(J98))),"APERTURA NON VALIDA",IF(AND(ISNUMBER(J98),OR(J98&lt;1,J98&gt;AZIENDA!$E$20)),"APERTURA FUTURA / ERRATA",IF(AND(L98&lt;&gt;"",NOT(ISNUMBER(L98))),"SCADENZA NON VALIDA",IF(AND(ISNUMBER(T98),T98&lt;1),"SCADENZA ERRATA",IF(AND(ISNUMBER(T98),ISNUMBER(J98),T98&lt;J98),"SCADENZA &lt; APERTURA",IF(AND(N98&lt;&gt;"",NOT(ISNUMBER(N98))),"ATTUAZIONE NON VALIDA",IF(AND(ISNUMBER(N98),OR(N98&lt;1,N98&gt;AZIENDA!$E$20)),"ATTUAZIONE FUTURA / ERRATA",IF(AND(ISNUMBER(N98),ISNUMBER(J98),N98&lt;J98),"ATTUAZIONE &lt; APERTURA",IF(AND(Q98&lt;&gt;"",NOT(ISNUMBER(Q98))),"VERIFICA NON VALIDA",IF(AND(ISNUMBER(Q98),OR(Q98&lt;1,Q98&gt;AZIENDA!$E$20)),"VERIFICA FUTURA / ERRATA",IF(AND(ISNUMBER(Q98),ISNUMBER(N98),Q98&lt;N98),"VERIFICA &lt; ATTUAZIONE",IF(AND(M98&lt;&gt;"",COUNTIF(PARAMETRI!$I$7:$I$12,M98)&lt;&gt;1),"STATO NON VALIDO",IF(AND(P98&lt;&gt;"",COUNTIF(PARAMETRI!$I$16:$I$18,P98)&lt;&gt;1),"EFFICACIA NON VALIDA",""))))))))))))))),""))</f>
        <v/>
      </c>
    </row>
    <row r="99" spans="1:23" ht="103.95" customHeight="1">
      <c r="A99" s="61" t="s">
        <v>242</v>
      </c>
      <c r="B99" s="66" t="str">
        <f>IFERROR(INDEX(CATALOGO!$B$9:$B$168,MATCH($A99,CATALOGO!$A$9:$A$168,0)),"ID NON TROVATO")</f>
        <v>09 | Inclusione e intersezioni</v>
      </c>
      <c r="C99" s="66" t="str">
        <f>IFERROR(INDEX(CHECKLIST!$F$9:$F$168,MATCH($A99,CHECKLIST!$A$9:$A$168,0)),"ID NON TROVATO")</f>
        <v>Da verificare</v>
      </c>
      <c r="D99" s="66" t="str">
        <f>IFERROR(INDEX(CHECKLIST!$O$9:$O$168,MATCH($A99,CHECKLIST!$A$9:$A$168,0)),"ID NON TROVATO")</f>
        <v>Verifica</v>
      </c>
      <c r="E99" s="66" t="str">
        <f>IFERROR(INDEX(CHECKLIST!$K$9:$K$168,MATCH($A99,CHECKLIST!$A$9:$A$168,0)),"ID NON TROVATO")</f>
        <v>Eseguire la verifica senza dedurre condizioni personali. Esaminare: Accesso ai servizi; modulistica; comunicazioni; gestione dei dati e dei referenti. Poi registrare esito, evidenza, data e verificatore.</v>
      </c>
      <c r="F99" s="64"/>
      <c r="G99" s="64"/>
      <c r="H99" s="66" t="str">
        <f>IF(OR(D99="Miglioramento",D99="Verifica"),IF(G99&lt;&gt;"",G99,IF(D99="Verifica",PARAMETRI!$E$9,INDEX(CATALOGO!$I$9:$I$168,MATCH($A99,CATALOGO!$A$9:$A$168,0)))),"")</f>
        <v>P3 - Media</v>
      </c>
      <c r="I99" s="64"/>
      <c r="J99" s="65"/>
      <c r="K99" s="80" t="str">
        <f>IF(AND(OR(D99="Miglioramento",D99="Verifica"),COUNTIF(PARAMETRI!$E$7:$E$10,H99)=1),IF(ISNUMBER(J99),J99+IFERROR(VLOOKUP(H99,PARAMETRI!$E$7:$F$10,2,FALSE),0),IF(ISNUMBER(AZIENDA!$E$14),AZIENDA!$E$14+IFERROR(VLOOKUP(H99,PARAMETRI!$E$7:$F$10,2,FALSE),0),"")),"")</f>
        <v/>
      </c>
      <c r="L99" s="65"/>
      <c r="M99" s="64"/>
      <c r="N99" s="65"/>
      <c r="O99" s="64"/>
      <c r="P99" s="64"/>
      <c r="Q99" s="65"/>
      <c r="R99" s="64"/>
      <c r="S99" s="64"/>
      <c r="T99" s="80" t="str">
        <f t="shared" si="2"/>
        <v/>
      </c>
      <c r="U99" s="81" t="str">
        <f ca="1">IF(AND(ISNUMBER(T99),V99&lt;&gt;"CHIUSA VALIDATA"),T99-AZIENDA!$E$20,"")</f>
        <v/>
      </c>
      <c r="V99" s="66" t="str">
        <f ca="1">IF(D99="Mantenimento","MANTENIMENTO",IF(D99="Non applicabile","NON APPLICABILE",IF(W99&lt;&gt;"","DATI DA CORREGGERE",IF(M99="Chiusa",IF(AND(INDEX(CHECKLIST!$N$9:$N$168,MATCH($A99,CHECKLIST!$A$9:$A$168,0))="Completa",LEN(TRIM(F99))&gt;0,LEN(TRIM(I99))&gt;0,ISNUMBER(J99),ISNUMBER(T99),ISNUMBER(N99),LEN(TRIM(O99))&gt;0,P99="Efficace",ISNUMBER(Q99),LEN(TRIM(R99))&gt;0),"CHIUSA VALIDATA","CHIUSURA DA VALIDARE"),IF(P99="Non efficace","DA RIESAMINARE",IF(AND(ISNUMBER(T99),T99&lt;AZIENDA!$E$20),"SCADUTA",IF(OR(LEN(TRIM(F99))=0,LEN(TRIM(I99))=0,NOT(ISNUMBER(J99)),M99=""),"DA PIANIFICARE",IF(NOT(ISNUMBER(T99)),"SENZA SCADENZA",IF(M99="Attuata","VERIFICA EFFICACIA",IF(AND(ISNUMBER(T99),T99&lt;=AZIENDA!$E$20+PARAMETRI!$B$16),"IN SCADENZA",IF(M99="Sospesa","SOSPESA",UPPER(M99))))))))))))</f>
        <v>DA PIANIFICARE</v>
      </c>
      <c r="W99" s="68" t="str">
        <f ca="1">IF(COUNTIF(CHECKLIST!$A$9:$A$168,A99)&lt;&gt;1,"ID DA CONTROLLARE",IF(OR(D99="Miglioramento",D99="Verifica"),IF(COUNTIF(CHECKLIST!$A$9:$A$168,A99)&lt;&gt;1,"ID DA CONTROLLARE",IF(COUNTIF(PARAMETRI!$E$7:$E$10,H99)&lt;&gt;1,"PRIORITÀ NON VALIDA",IF(AND(J99&lt;&gt;"",NOT(ISNUMBER(J99))),"APERTURA NON VALIDA",IF(AND(ISNUMBER(J99),OR(J99&lt;1,J99&gt;AZIENDA!$E$20)),"APERTURA FUTURA / ERRATA",IF(AND(L99&lt;&gt;"",NOT(ISNUMBER(L99))),"SCADENZA NON VALIDA",IF(AND(ISNUMBER(T99),T99&lt;1),"SCADENZA ERRATA",IF(AND(ISNUMBER(T99),ISNUMBER(J99),T99&lt;J99),"SCADENZA &lt; APERTURA",IF(AND(N99&lt;&gt;"",NOT(ISNUMBER(N99))),"ATTUAZIONE NON VALIDA",IF(AND(ISNUMBER(N99),OR(N99&lt;1,N99&gt;AZIENDA!$E$20)),"ATTUAZIONE FUTURA / ERRATA",IF(AND(ISNUMBER(N99),ISNUMBER(J99),N99&lt;J99),"ATTUAZIONE &lt; APERTURA",IF(AND(Q99&lt;&gt;"",NOT(ISNUMBER(Q99))),"VERIFICA NON VALIDA",IF(AND(ISNUMBER(Q99),OR(Q99&lt;1,Q99&gt;AZIENDA!$E$20)),"VERIFICA FUTURA / ERRATA",IF(AND(ISNUMBER(Q99),ISNUMBER(N99),Q99&lt;N99),"VERIFICA &lt; ATTUAZIONE",IF(AND(M99&lt;&gt;"",COUNTIF(PARAMETRI!$I$7:$I$12,M99)&lt;&gt;1),"STATO NON VALIDO",IF(AND(P99&lt;&gt;"",COUNTIF(PARAMETRI!$I$16:$I$18,P99)&lt;&gt;1),"EFFICACIA NON VALIDA",""))))))))))))))),""))</f>
        <v/>
      </c>
    </row>
    <row r="100" spans="1:23" ht="103.95" customHeight="1">
      <c r="A100" s="69" t="s">
        <v>243</v>
      </c>
      <c r="B100" s="66" t="str">
        <f>IFERROR(INDEX(CATALOGO!$B$9:$B$168,MATCH($A100,CATALOGO!$A$9:$A$168,0)),"ID NON TROVATO")</f>
        <v>09 | Inclusione e intersezioni</v>
      </c>
      <c r="C100" s="66" t="str">
        <f>IFERROR(INDEX(CHECKLIST!$F$9:$F$168,MATCH($A100,CHECKLIST!$A$9:$A$168,0)),"ID NON TROVATO")</f>
        <v>Da verificare</v>
      </c>
      <c r="D100" s="66" t="str">
        <f>IFERROR(INDEX(CHECKLIST!$O$9:$O$168,MATCH($A100,CHECKLIST!$A$9:$A$168,0)),"ID NON TROVATO")</f>
        <v>Verifica</v>
      </c>
      <c r="E100" s="66" t="str">
        <f>IFERROR(INDEX(CHECKLIST!$K$9:$K$168,MATCH($A100,CHECKLIST!$A$9:$A$168,0)),"ID NON TROVATO")</f>
        <v>Eseguire la verifica senza dedurre condizioni personali. Esaminare: Materiale informativo; criteri di accesso; istruzioni per i colloqui. Poi registrare esito, evidenza, data e verificatore.</v>
      </c>
      <c r="F100" s="64"/>
      <c r="G100" s="64"/>
      <c r="H100" s="66" t="str">
        <f>IF(OR(D100="Miglioramento",D100="Verifica"),IF(G100&lt;&gt;"",G100,IF(D100="Verifica",PARAMETRI!$E$9,INDEX(CATALOGO!$I$9:$I$168,MATCH($A100,CATALOGO!$A$9:$A$168,0)))),"")</f>
        <v>P3 - Media</v>
      </c>
      <c r="I100" s="64"/>
      <c r="J100" s="65"/>
      <c r="K100" s="80" t="str">
        <f>IF(AND(OR(D100="Miglioramento",D100="Verifica"),COUNTIF(PARAMETRI!$E$7:$E$10,H100)=1),IF(ISNUMBER(J100),J100+IFERROR(VLOOKUP(H100,PARAMETRI!$E$7:$F$10,2,FALSE),0),IF(ISNUMBER(AZIENDA!$E$14),AZIENDA!$E$14+IFERROR(VLOOKUP(H100,PARAMETRI!$E$7:$F$10,2,FALSE),0),"")),"")</f>
        <v/>
      </c>
      <c r="L100" s="65"/>
      <c r="M100" s="64"/>
      <c r="N100" s="65"/>
      <c r="O100" s="64"/>
      <c r="P100" s="64"/>
      <c r="Q100" s="65"/>
      <c r="R100" s="64"/>
      <c r="S100" s="64"/>
      <c r="T100" s="80" t="str">
        <f t="shared" si="2"/>
        <v/>
      </c>
      <c r="U100" s="81" t="str">
        <f ca="1">IF(AND(ISNUMBER(T100),V100&lt;&gt;"CHIUSA VALIDATA"),T100-AZIENDA!$E$20,"")</f>
        <v/>
      </c>
      <c r="V100" s="66" t="str">
        <f ca="1">IF(D100="Mantenimento","MANTENIMENTO",IF(D100="Non applicabile","NON APPLICABILE",IF(W100&lt;&gt;"","DATI DA CORREGGERE",IF(M100="Chiusa",IF(AND(INDEX(CHECKLIST!$N$9:$N$168,MATCH($A100,CHECKLIST!$A$9:$A$168,0))="Completa",LEN(TRIM(F100))&gt;0,LEN(TRIM(I100))&gt;0,ISNUMBER(J100),ISNUMBER(T100),ISNUMBER(N100),LEN(TRIM(O100))&gt;0,P100="Efficace",ISNUMBER(Q100),LEN(TRIM(R100))&gt;0),"CHIUSA VALIDATA","CHIUSURA DA VALIDARE"),IF(P100="Non efficace","DA RIESAMINARE",IF(AND(ISNUMBER(T100),T100&lt;AZIENDA!$E$20),"SCADUTA",IF(OR(LEN(TRIM(F100))=0,LEN(TRIM(I100))=0,NOT(ISNUMBER(J100)),M100=""),"DA PIANIFICARE",IF(NOT(ISNUMBER(T100)),"SENZA SCADENZA",IF(M100="Attuata","VERIFICA EFFICACIA",IF(AND(ISNUMBER(T100),T100&lt;=AZIENDA!$E$20+PARAMETRI!$B$16),"IN SCADENZA",IF(M100="Sospesa","SOSPESA",UPPER(M100))))))))))))</f>
        <v>DA PIANIFICARE</v>
      </c>
      <c r="W100" s="68" t="str">
        <f ca="1">IF(COUNTIF(CHECKLIST!$A$9:$A$168,A100)&lt;&gt;1,"ID DA CONTROLLARE",IF(OR(D100="Miglioramento",D100="Verifica"),IF(COUNTIF(CHECKLIST!$A$9:$A$168,A100)&lt;&gt;1,"ID DA CONTROLLARE",IF(COUNTIF(PARAMETRI!$E$7:$E$10,H100)&lt;&gt;1,"PRIORITÀ NON VALIDA",IF(AND(J100&lt;&gt;"",NOT(ISNUMBER(J100))),"APERTURA NON VALIDA",IF(AND(ISNUMBER(J100),OR(J100&lt;1,J100&gt;AZIENDA!$E$20)),"APERTURA FUTURA / ERRATA",IF(AND(L100&lt;&gt;"",NOT(ISNUMBER(L100))),"SCADENZA NON VALIDA",IF(AND(ISNUMBER(T100),T100&lt;1),"SCADENZA ERRATA",IF(AND(ISNUMBER(T100),ISNUMBER(J100),T100&lt;J100),"SCADENZA &lt; APERTURA",IF(AND(N100&lt;&gt;"",NOT(ISNUMBER(N100))),"ATTUAZIONE NON VALIDA",IF(AND(ISNUMBER(N100),OR(N100&lt;1,N100&gt;AZIENDA!$E$20)),"ATTUAZIONE FUTURA / ERRATA",IF(AND(ISNUMBER(N100),ISNUMBER(J100),N100&lt;J100),"ATTUAZIONE &lt; APERTURA",IF(AND(Q100&lt;&gt;"",NOT(ISNUMBER(Q100))),"VERIFICA NON VALIDA",IF(AND(ISNUMBER(Q100),OR(Q100&lt;1,Q100&gt;AZIENDA!$E$20)),"VERIFICA FUTURA / ERRATA",IF(AND(ISNUMBER(Q100),ISNUMBER(N100),Q100&lt;N100),"VERIFICA &lt; ATTUAZIONE",IF(AND(M100&lt;&gt;"",COUNTIF(PARAMETRI!$I$7:$I$12,M100)&lt;&gt;1),"STATO NON VALIDO",IF(AND(P100&lt;&gt;"",COUNTIF(PARAMETRI!$I$16:$I$18,P100)&lt;&gt;1),"EFFICACIA NON VALIDA",""))))))))))))))),""))</f>
        <v/>
      </c>
    </row>
    <row r="101" spans="1:23" ht="103.95" customHeight="1">
      <c r="A101" s="61" t="s">
        <v>244</v>
      </c>
      <c r="B101" s="66" t="str">
        <f>IFERROR(INDEX(CATALOGO!$B$9:$B$168,MATCH($A101,CATALOGO!$A$9:$A$168,0)),"ID NON TROVATO")</f>
        <v>10 | Soluzioni per PMI</v>
      </c>
      <c r="C101" s="66" t="str">
        <f>IFERROR(INDEX(CHECKLIST!$F$9:$F$168,MATCH($A101,CHECKLIST!$A$9:$A$168,0)),"ID NON TROVATO")</f>
        <v>Da verificare</v>
      </c>
      <c r="D101" s="66" t="str">
        <f>IFERROR(INDEX(CHECKLIST!$O$9:$O$168,MATCH($A101,CHECKLIST!$A$9:$A$168,0)),"ID NON TROVATO")</f>
        <v>Verifica</v>
      </c>
      <c r="E101" s="66" t="str">
        <f>IFERROR(INDEX(CHECKLIST!$K$9:$K$168,MATCH($A101,CHECKLIST!$A$9:$A$168,0)),"ID NON TROVATO")</f>
        <v>Eseguire la verifica senza dedurre condizioni personali. Esaminare: Analisi delle risorse; piano per fasi; responsabilità assegnate. Poi registrare esito, evidenza, data e verificatore.</v>
      </c>
      <c r="F101" s="64"/>
      <c r="G101" s="64"/>
      <c r="H101" s="66" t="str">
        <f>IF(OR(D101="Miglioramento",D101="Verifica"),IF(G101&lt;&gt;"",G101,IF(D101="Verifica",PARAMETRI!$E$9,INDEX(CATALOGO!$I$9:$I$168,MATCH($A101,CATALOGO!$A$9:$A$168,0)))),"")</f>
        <v>P3 - Media</v>
      </c>
      <c r="I101" s="64"/>
      <c r="J101" s="65"/>
      <c r="K101" s="80" t="str">
        <f>IF(AND(OR(D101="Miglioramento",D101="Verifica"),COUNTIF(PARAMETRI!$E$7:$E$10,H101)=1),IF(ISNUMBER(J101),J101+IFERROR(VLOOKUP(H101,PARAMETRI!$E$7:$F$10,2,FALSE),0),IF(ISNUMBER(AZIENDA!$E$14),AZIENDA!$E$14+IFERROR(VLOOKUP(H101,PARAMETRI!$E$7:$F$10,2,FALSE),0),"")),"")</f>
        <v/>
      </c>
      <c r="L101" s="65"/>
      <c r="M101" s="64"/>
      <c r="N101" s="65"/>
      <c r="O101" s="64"/>
      <c r="P101" s="64"/>
      <c r="Q101" s="65"/>
      <c r="R101" s="64"/>
      <c r="S101" s="64"/>
      <c r="T101" s="80" t="str">
        <f t="shared" si="2"/>
        <v/>
      </c>
      <c r="U101" s="81" t="str">
        <f ca="1">IF(AND(ISNUMBER(T101),V101&lt;&gt;"CHIUSA VALIDATA"),T101-AZIENDA!$E$20,"")</f>
        <v/>
      </c>
      <c r="V101" s="66" t="str">
        <f ca="1">IF(D101="Mantenimento","MANTENIMENTO",IF(D101="Non applicabile","NON APPLICABILE",IF(W101&lt;&gt;"","DATI DA CORREGGERE",IF(M101="Chiusa",IF(AND(INDEX(CHECKLIST!$N$9:$N$168,MATCH($A101,CHECKLIST!$A$9:$A$168,0))="Completa",LEN(TRIM(F101))&gt;0,LEN(TRIM(I101))&gt;0,ISNUMBER(J101),ISNUMBER(T101),ISNUMBER(N101),LEN(TRIM(O101))&gt;0,P101="Efficace",ISNUMBER(Q101),LEN(TRIM(R101))&gt;0),"CHIUSA VALIDATA","CHIUSURA DA VALIDARE"),IF(P101="Non efficace","DA RIESAMINARE",IF(AND(ISNUMBER(T101),T101&lt;AZIENDA!$E$20),"SCADUTA",IF(OR(LEN(TRIM(F101))=0,LEN(TRIM(I101))=0,NOT(ISNUMBER(J101)),M101=""),"DA PIANIFICARE",IF(NOT(ISNUMBER(T101)),"SENZA SCADENZA",IF(M101="Attuata","VERIFICA EFFICACIA",IF(AND(ISNUMBER(T101),T101&lt;=AZIENDA!$E$20+PARAMETRI!$B$16),"IN SCADENZA",IF(M101="Sospesa","SOSPESA",UPPER(M101))))))))))))</f>
        <v>DA PIANIFICARE</v>
      </c>
      <c r="W101" s="68" t="str">
        <f ca="1">IF(COUNTIF(CHECKLIST!$A$9:$A$168,A101)&lt;&gt;1,"ID DA CONTROLLARE",IF(OR(D101="Miglioramento",D101="Verifica"),IF(COUNTIF(CHECKLIST!$A$9:$A$168,A101)&lt;&gt;1,"ID DA CONTROLLARE",IF(COUNTIF(PARAMETRI!$E$7:$E$10,H101)&lt;&gt;1,"PRIORITÀ NON VALIDA",IF(AND(J101&lt;&gt;"",NOT(ISNUMBER(J101))),"APERTURA NON VALIDA",IF(AND(ISNUMBER(J101),OR(J101&lt;1,J101&gt;AZIENDA!$E$20)),"APERTURA FUTURA / ERRATA",IF(AND(L101&lt;&gt;"",NOT(ISNUMBER(L101))),"SCADENZA NON VALIDA",IF(AND(ISNUMBER(T101),T101&lt;1),"SCADENZA ERRATA",IF(AND(ISNUMBER(T101),ISNUMBER(J101),T101&lt;J101),"SCADENZA &lt; APERTURA",IF(AND(N101&lt;&gt;"",NOT(ISNUMBER(N101))),"ATTUAZIONE NON VALIDA",IF(AND(ISNUMBER(N101),OR(N101&lt;1,N101&gt;AZIENDA!$E$20)),"ATTUAZIONE FUTURA / ERRATA",IF(AND(ISNUMBER(N101),ISNUMBER(J101),N101&lt;J101),"ATTUAZIONE &lt; APERTURA",IF(AND(Q101&lt;&gt;"",NOT(ISNUMBER(Q101))),"VERIFICA NON VALIDA",IF(AND(ISNUMBER(Q101),OR(Q101&lt;1,Q101&gt;AZIENDA!$E$20)),"VERIFICA FUTURA / ERRATA",IF(AND(ISNUMBER(Q101),ISNUMBER(N101),Q101&lt;N101),"VERIFICA &lt; ATTUAZIONE",IF(AND(M101&lt;&gt;"",COUNTIF(PARAMETRI!$I$7:$I$12,M101)&lt;&gt;1),"STATO NON VALIDO",IF(AND(P101&lt;&gt;"",COUNTIF(PARAMETRI!$I$16:$I$18,P101)&lt;&gt;1),"EFFICACIA NON VALIDA",""))))))))))))))),""))</f>
        <v/>
      </c>
    </row>
    <row r="102" spans="1:23" ht="103.95" customHeight="1">
      <c r="A102" s="69" t="s">
        <v>245</v>
      </c>
      <c r="B102" s="66" t="str">
        <f>IFERROR(INDEX(CATALOGO!$B$9:$B$168,MATCH($A102,CATALOGO!$A$9:$A$168,0)),"ID NON TROVATO")</f>
        <v>10 | Soluzioni per PMI</v>
      </c>
      <c r="C102" s="66" t="str">
        <f>IFERROR(INDEX(CHECKLIST!$F$9:$F$168,MATCH($A102,CHECKLIST!$A$9:$A$168,0)),"ID NON TROVATO")</f>
        <v>Da verificare</v>
      </c>
      <c r="D102" s="66" t="str">
        <f>IFERROR(INDEX(CHECKLIST!$O$9:$O$168,MATCH($A102,CHECKLIST!$A$9:$A$168,0)),"ID NON TROVATO")</f>
        <v>Verifica</v>
      </c>
      <c r="E102" s="66" t="str">
        <f>IFERROR(INDEX(CHECKLIST!$K$9:$K$168,MATCH($A102,CHECKLIST!$A$9:$A$168,0)),"ID NON TROVATO")</f>
        <v>Eseguire la verifica senza dedurre condizioni personali. Esaminare: Elenco delle risorse; criteri di selezione; comunicazione della volontarietà. Poi registrare esito, evidenza, data e verificatore.</v>
      </c>
      <c r="F102" s="64"/>
      <c r="G102" s="64"/>
      <c r="H102" s="66" t="str">
        <f>IF(OR(D102="Miglioramento",D102="Verifica"),IF(G102&lt;&gt;"",G102,IF(D102="Verifica",PARAMETRI!$E$9,INDEX(CATALOGO!$I$9:$I$168,MATCH($A102,CATALOGO!$A$9:$A$168,0)))),"")</f>
        <v>P3 - Media</v>
      </c>
      <c r="I102" s="64"/>
      <c r="J102" s="65"/>
      <c r="K102" s="80" t="str">
        <f>IF(AND(OR(D102="Miglioramento",D102="Verifica"),COUNTIF(PARAMETRI!$E$7:$E$10,H102)=1),IF(ISNUMBER(J102),J102+IFERROR(VLOOKUP(H102,PARAMETRI!$E$7:$F$10,2,FALSE),0),IF(ISNUMBER(AZIENDA!$E$14),AZIENDA!$E$14+IFERROR(VLOOKUP(H102,PARAMETRI!$E$7:$F$10,2,FALSE),0),"")),"")</f>
        <v/>
      </c>
      <c r="L102" s="65"/>
      <c r="M102" s="64"/>
      <c r="N102" s="65"/>
      <c r="O102" s="64"/>
      <c r="P102" s="64"/>
      <c r="Q102" s="65"/>
      <c r="R102" s="64"/>
      <c r="S102" s="64"/>
      <c r="T102" s="80" t="str">
        <f t="shared" si="2"/>
        <v/>
      </c>
      <c r="U102" s="81" t="str">
        <f ca="1">IF(AND(ISNUMBER(T102),V102&lt;&gt;"CHIUSA VALIDATA"),T102-AZIENDA!$E$20,"")</f>
        <v/>
      </c>
      <c r="V102" s="66" t="str">
        <f ca="1">IF(D102="Mantenimento","MANTENIMENTO",IF(D102="Non applicabile","NON APPLICABILE",IF(W102&lt;&gt;"","DATI DA CORREGGERE",IF(M102="Chiusa",IF(AND(INDEX(CHECKLIST!$N$9:$N$168,MATCH($A102,CHECKLIST!$A$9:$A$168,0))="Completa",LEN(TRIM(F102))&gt;0,LEN(TRIM(I102))&gt;0,ISNUMBER(J102),ISNUMBER(T102),ISNUMBER(N102),LEN(TRIM(O102))&gt;0,P102="Efficace",ISNUMBER(Q102),LEN(TRIM(R102))&gt;0),"CHIUSA VALIDATA","CHIUSURA DA VALIDARE"),IF(P102="Non efficace","DA RIESAMINARE",IF(AND(ISNUMBER(T102),T102&lt;AZIENDA!$E$20),"SCADUTA",IF(OR(LEN(TRIM(F102))=0,LEN(TRIM(I102))=0,NOT(ISNUMBER(J102)),M102=""),"DA PIANIFICARE",IF(NOT(ISNUMBER(T102)),"SENZA SCADENZA",IF(M102="Attuata","VERIFICA EFFICACIA",IF(AND(ISNUMBER(T102),T102&lt;=AZIENDA!$E$20+PARAMETRI!$B$16),"IN SCADENZA",IF(M102="Sospesa","SOSPESA",UPPER(M102))))))))))))</f>
        <v>DA PIANIFICARE</v>
      </c>
      <c r="W102" s="68" t="str">
        <f ca="1">IF(COUNTIF(CHECKLIST!$A$9:$A$168,A102)&lt;&gt;1,"ID DA CONTROLLARE",IF(OR(D102="Miglioramento",D102="Verifica"),IF(COUNTIF(CHECKLIST!$A$9:$A$168,A102)&lt;&gt;1,"ID DA CONTROLLARE",IF(COUNTIF(PARAMETRI!$E$7:$E$10,H102)&lt;&gt;1,"PRIORITÀ NON VALIDA",IF(AND(J102&lt;&gt;"",NOT(ISNUMBER(J102))),"APERTURA NON VALIDA",IF(AND(ISNUMBER(J102),OR(J102&lt;1,J102&gt;AZIENDA!$E$20)),"APERTURA FUTURA / ERRATA",IF(AND(L102&lt;&gt;"",NOT(ISNUMBER(L102))),"SCADENZA NON VALIDA",IF(AND(ISNUMBER(T102),T102&lt;1),"SCADENZA ERRATA",IF(AND(ISNUMBER(T102),ISNUMBER(J102),T102&lt;J102),"SCADENZA &lt; APERTURA",IF(AND(N102&lt;&gt;"",NOT(ISNUMBER(N102))),"ATTUAZIONE NON VALIDA",IF(AND(ISNUMBER(N102),OR(N102&lt;1,N102&gt;AZIENDA!$E$20)),"ATTUAZIONE FUTURA / ERRATA",IF(AND(ISNUMBER(N102),ISNUMBER(J102),N102&lt;J102),"ATTUAZIONE &lt; APERTURA",IF(AND(Q102&lt;&gt;"",NOT(ISNUMBER(Q102))),"VERIFICA NON VALIDA",IF(AND(ISNUMBER(Q102),OR(Q102&lt;1,Q102&gt;AZIENDA!$E$20)),"VERIFICA FUTURA / ERRATA",IF(AND(ISNUMBER(Q102),ISNUMBER(N102),Q102&lt;N102),"VERIFICA &lt; ATTUAZIONE",IF(AND(M102&lt;&gt;"",COUNTIF(PARAMETRI!$I$7:$I$12,M102)&lt;&gt;1),"STATO NON VALIDO",IF(AND(P102&lt;&gt;"",COUNTIF(PARAMETRI!$I$16:$I$18,P102)&lt;&gt;1),"EFFICACIA NON VALIDA",""))))))))))))))),""))</f>
        <v/>
      </c>
    </row>
    <row r="103" spans="1:23" ht="103.95" customHeight="1">
      <c r="A103" s="61" t="s">
        <v>246</v>
      </c>
      <c r="B103" s="66" t="str">
        <f>IFERROR(INDEX(CATALOGO!$B$9:$B$168,MATCH($A103,CATALOGO!$A$9:$A$168,0)),"ID NON TROVATO")</f>
        <v>10 | Soluzioni per PMI</v>
      </c>
      <c r="C103" s="66" t="str">
        <f>IFERROR(INDEX(CHECKLIST!$F$9:$F$168,MATCH($A103,CHECKLIST!$A$9:$A$168,0)),"ID NON TROVATO")</f>
        <v>Da verificare</v>
      </c>
      <c r="D103" s="66" t="str">
        <f>IFERROR(INDEX(CHECKLIST!$O$9:$O$168,MATCH($A103,CHECKLIST!$A$9:$A$168,0)),"ID NON TROVATO")</f>
        <v>Verifica</v>
      </c>
      <c r="E103" s="66" t="str">
        <f>IFERROR(INDEX(CHECKLIST!$K$9:$K$168,MATCH($A103,CHECKLIST!$A$9:$A$168,0)),"ID NON TROVATO")</f>
        <v>Eseguire la verifica senza dedurre condizioni personali. Esaminare: Ricognizione delle opportunità; contatti; valutazione di pertinenza. Poi registrare esito, evidenza, data e verificatore.</v>
      </c>
      <c r="F103" s="64"/>
      <c r="G103" s="64"/>
      <c r="H103" s="66" t="str">
        <f>IF(OR(D103="Miglioramento",D103="Verifica"),IF(G103&lt;&gt;"",G103,IF(D103="Verifica",PARAMETRI!$E$9,INDEX(CATALOGO!$I$9:$I$168,MATCH($A103,CATALOGO!$A$9:$A$168,0)))),"")</f>
        <v>P3 - Media</v>
      </c>
      <c r="I103" s="64"/>
      <c r="J103" s="65"/>
      <c r="K103" s="80" t="str">
        <f>IF(AND(OR(D103="Miglioramento",D103="Verifica"),COUNTIF(PARAMETRI!$E$7:$E$10,H103)=1),IF(ISNUMBER(J103),J103+IFERROR(VLOOKUP(H103,PARAMETRI!$E$7:$F$10,2,FALSE),0),IF(ISNUMBER(AZIENDA!$E$14),AZIENDA!$E$14+IFERROR(VLOOKUP(H103,PARAMETRI!$E$7:$F$10,2,FALSE),0),"")),"")</f>
        <v/>
      </c>
      <c r="L103" s="65"/>
      <c r="M103" s="64"/>
      <c r="N103" s="65"/>
      <c r="O103" s="64"/>
      <c r="P103" s="64"/>
      <c r="Q103" s="65"/>
      <c r="R103" s="64"/>
      <c r="S103" s="64"/>
      <c r="T103" s="80" t="str">
        <f t="shared" si="2"/>
        <v/>
      </c>
      <c r="U103" s="81" t="str">
        <f ca="1">IF(AND(ISNUMBER(T103),V103&lt;&gt;"CHIUSA VALIDATA"),T103-AZIENDA!$E$20,"")</f>
        <v/>
      </c>
      <c r="V103" s="66" t="str">
        <f ca="1">IF(D103="Mantenimento","MANTENIMENTO",IF(D103="Non applicabile","NON APPLICABILE",IF(W103&lt;&gt;"","DATI DA CORREGGERE",IF(M103="Chiusa",IF(AND(INDEX(CHECKLIST!$N$9:$N$168,MATCH($A103,CHECKLIST!$A$9:$A$168,0))="Completa",LEN(TRIM(F103))&gt;0,LEN(TRIM(I103))&gt;0,ISNUMBER(J103),ISNUMBER(T103),ISNUMBER(N103),LEN(TRIM(O103))&gt;0,P103="Efficace",ISNUMBER(Q103),LEN(TRIM(R103))&gt;0),"CHIUSA VALIDATA","CHIUSURA DA VALIDARE"),IF(P103="Non efficace","DA RIESAMINARE",IF(AND(ISNUMBER(T103),T103&lt;AZIENDA!$E$20),"SCADUTA",IF(OR(LEN(TRIM(F103))=0,LEN(TRIM(I103))=0,NOT(ISNUMBER(J103)),M103=""),"DA PIANIFICARE",IF(NOT(ISNUMBER(T103)),"SENZA SCADENZA",IF(M103="Attuata","VERIFICA EFFICACIA",IF(AND(ISNUMBER(T103),T103&lt;=AZIENDA!$E$20+PARAMETRI!$B$16),"IN SCADENZA",IF(M103="Sospesa","SOSPESA",UPPER(M103))))))))))))</f>
        <v>DA PIANIFICARE</v>
      </c>
      <c r="W103" s="68" t="str">
        <f ca="1">IF(COUNTIF(CHECKLIST!$A$9:$A$168,A103)&lt;&gt;1,"ID DA CONTROLLARE",IF(OR(D103="Miglioramento",D103="Verifica"),IF(COUNTIF(CHECKLIST!$A$9:$A$168,A103)&lt;&gt;1,"ID DA CONTROLLARE",IF(COUNTIF(PARAMETRI!$E$7:$E$10,H103)&lt;&gt;1,"PRIORITÀ NON VALIDA",IF(AND(J103&lt;&gt;"",NOT(ISNUMBER(J103))),"APERTURA NON VALIDA",IF(AND(ISNUMBER(J103),OR(J103&lt;1,J103&gt;AZIENDA!$E$20)),"APERTURA FUTURA / ERRATA",IF(AND(L103&lt;&gt;"",NOT(ISNUMBER(L103))),"SCADENZA NON VALIDA",IF(AND(ISNUMBER(T103),T103&lt;1),"SCADENZA ERRATA",IF(AND(ISNUMBER(T103),ISNUMBER(J103),T103&lt;J103),"SCADENZA &lt; APERTURA",IF(AND(N103&lt;&gt;"",NOT(ISNUMBER(N103))),"ATTUAZIONE NON VALIDA",IF(AND(ISNUMBER(N103),OR(N103&lt;1,N103&gt;AZIENDA!$E$20)),"ATTUAZIONE FUTURA / ERRATA",IF(AND(ISNUMBER(N103),ISNUMBER(J103),N103&lt;J103),"ATTUAZIONE &lt; APERTURA",IF(AND(Q103&lt;&gt;"",NOT(ISNUMBER(Q103))),"VERIFICA NON VALIDA",IF(AND(ISNUMBER(Q103),OR(Q103&lt;1,Q103&gt;AZIENDA!$E$20)),"VERIFICA FUTURA / ERRATA",IF(AND(ISNUMBER(Q103),ISNUMBER(N103),Q103&lt;N103),"VERIFICA &lt; ATTUAZIONE",IF(AND(M103&lt;&gt;"",COUNTIF(PARAMETRI!$I$7:$I$12,M103)&lt;&gt;1),"STATO NON VALIDO",IF(AND(P103&lt;&gt;"",COUNTIF(PARAMETRI!$I$16:$I$18,P103)&lt;&gt;1),"EFFICACIA NON VALIDA",""))))))))))))))),""))</f>
        <v/>
      </c>
    </row>
    <row r="104" spans="1:23" ht="103.95" customHeight="1">
      <c r="A104" s="69" t="s">
        <v>247</v>
      </c>
      <c r="B104" s="66" t="str">
        <f>IFERROR(INDEX(CATALOGO!$B$9:$B$168,MATCH($A104,CATALOGO!$A$9:$A$168,0)),"ID NON TROVATO")</f>
        <v>10 | Soluzioni per PMI</v>
      </c>
      <c r="C104" s="66" t="str">
        <f>IFERROR(INDEX(CHECKLIST!$F$9:$F$168,MATCH($A104,CHECKLIST!$A$9:$A$168,0)),"ID NON TROVATO")</f>
        <v>Da verificare</v>
      </c>
      <c r="D104" s="66" t="str">
        <f>IFERROR(INDEX(CHECKLIST!$O$9:$O$168,MATCH($A104,CHECKLIST!$A$9:$A$168,0)),"ID NON TROVATO")</f>
        <v>Verifica</v>
      </c>
      <c r="E104" s="66" t="str">
        <f>IFERROR(INDEX(CHECKLIST!$K$9:$K$168,MATCH($A104,CHECKLIST!$A$9:$A$168,0)),"ID NON TROVATO")</f>
        <v>Eseguire la verifica senza dedurre condizioni personali. Esaminare: Fonti; versioni; approvazione di policy e strumenti adattati. Poi registrare esito, evidenza, data e verificatore.</v>
      </c>
      <c r="F104" s="64"/>
      <c r="G104" s="64"/>
      <c r="H104" s="66" t="str">
        <f>IF(OR(D104="Miglioramento",D104="Verifica"),IF(G104&lt;&gt;"",G104,IF(D104="Verifica",PARAMETRI!$E$9,INDEX(CATALOGO!$I$9:$I$168,MATCH($A104,CATALOGO!$A$9:$A$168,0)))),"")</f>
        <v>P3 - Media</v>
      </c>
      <c r="I104" s="64"/>
      <c r="J104" s="65"/>
      <c r="K104" s="80" t="str">
        <f>IF(AND(OR(D104="Miglioramento",D104="Verifica"),COUNTIF(PARAMETRI!$E$7:$E$10,H104)=1),IF(ISNUMBER(J104),J104+IFERROR(VLOOKUP(H104,PARAMETRI!$E$7:$F$10,2,FALSE),0),IF(ISNUMBER(AZIENDA!$E$14),AZIENDA!$E$14+IFERROR(VLOOKUP(H104,PARAMETRI!$E$7:$F$10,2,FALSE),0),"")),"")</f>
        <v/>
      </c>
      <c r="L104" s="65"/>
      <c r="M104" s="64"/>
      <c r="N104" s="65"/>
      <c r="O104" s="64"/>
      <c r="P104" s="64"/>
      <c r="Q104" s="65"/>
      <c r="R104" s="64"/>
      <c r="S104" s="64"/>
      <c r="T104" s="80" t="str">
        <f t="shared" si="2"/>
        <v/>
      </c>
      <c r="U104" s="81" t="str">
        <f ca="1">IF(AND(ISNUMBER(T104),V104&lt;&gt;"CHIUSA VALIDATA"),T104-AZIENDA!$E$20,"")</f>
        <v/>
      </c>
      <c r="V104" s="66" t="str">
        <f ca="1">IF(D104="Mantenimento","MANTENIMENTO",IF(D104="Non applicabile","NON APPLICABILE",IF(W104&lt;&gt;"","DATI DA CORREGGERE",IF(M104="Chiusa",IF(AND(INDEX(CHECKLIST!$N$9:$N$168,MATCH($A104,CHECKLIST!$A$9:$A$168,0))="Completa",LEN(TRIM(F104))&gt;0,LEN(TRIM(I104))&gt;0,ISNUMBER(J104),ISNUMBER(T104),ISNUMBER(N104),LEN(TRIM(O104))&gt;0,P104="Efficace",ISNUMBER(Q104),LEN(TRIM(R104))&gt;0),"CHIUSA VALIDATA","CHIUSURA DA VALIDARE"),IF(P104="Non efficace","DA RIESAMINARE",IF(AND(ISNUMBER(T104),T104&lt;AZIENDA!$E$20),"SCADUTA",IF(OR(LEN(TRIM(F104))=0,LEN(TRIM(I104))=0,NOT(ISNUMBER(J104)),M104=""),"DA PIANIFICARE",IF(NOT(ISNUMBER(T104)),"SENZA SCADENZA",IF(M104="Attuata","VERIFICA EFFICACIA",IF(AND(ISNUMBER(T104),T104&lt;=AZIENDA!$E$20+PARAMETRI!$B$16),"IN SCADENZA",IF(M104="Sospesa","SOSPESA",UPPER(M104))))))))))))</f>
        <v>DA PIANIFICARE</v>
      </c>
      <c r="W104" s="68" t="str">
        <f ca="1">IF(COUNTIF(CHECKLIST!$A$9:$A$168,A104)&lt;&gt;1,"ID DA CONTROLLARE",IF(OR(D104="Miglioramento",D104="Verifica"),IF(COUNTIF(CHECKLIST!$A$9:$A$168,A104)&lt;&gt;1,"ID DA CONTROLLARE",IF(COUNTIF(PARAMETRI!$E$7:$E$10,H104)&lt;&gt;1,"PRIORITÀ NON VALIDA",IF(AND(J104&lt;&gt;"",NOT(ISNUMBER(J104))),"APERTURA NON VALIDA",IF(AND(ISNUMBER(J104),OR(J104&lt;1,J104&gt;AZIENDA!$E$20)),"APERTURA FUTURA / ERRATA",IF(AND(L104&lt;&gt;"",NOT(ISNUMBER(L104))),"SCADENZA NON VALIDA",IF(AND(ISNUMBER(T104),T104&lt;1),"SCADENZA ERRATA",IF(AND(ISNUMBER(T104),ISNUMBER(J104),T104&lt;J104),"SCADENZA &lt; APERTURA",IF(AND(N104&lt;&gt;"",NOT(ISNUMBER(N104))),"ATTUAZIONE NON VALIDA",IF(AND(ISNUMBER(N104),OR(N104&lt;1,N104&gt;AZIENDA!$E$20)),"ATTUAZIONE FUTURA / ERRATA",IF(AND(ISNUMBER(N104),ISNUMBER(J104),N104&lt;J104),"ATTUAZIONE &lt; APERTURA",IF(AND(Q104&lt;&gt;"",NOT(ISNUMBER(Q104))),"VERIFICA NON VALIDA",IF(AND(ISNUMBER(Q104),OR(Q104&lt;1,Q104&gt;AZIENDA!$E$20)),"VERIFICA FUTURA / ERRATA",IF(AND(ISNUMBER(Q104),ISNUMBER(N104),Q104&lt;N104),"VERIFICA &lt; ATTUAZIONE",IF(AND(M104&lt;&gt;"",COUNTIF(PARAMETRI!$I$7:$I$12,M104)&lt;&gt;1),"STATO NON VALIDO",IF(AND(P104&lt;&gt;"",COUNTIF(PARAMETRI!$I$16:$I$18,P104)&lt;&gt;1),"EFFICACIA NON VALIDA",""))))))))))))))),""))</f>
        <v/>
      </c>
    </row>
    <row r="105" spans="1:23" ht="103.95" customHeight="1">
      <c r="A105" s="61" t="s">
        <v>248</v>
      </c>
      <c r="B105" s="66" t="str">
        <f>IFERROR(INDEX(CATALOGO!$B$9:$B$168,MATCH($A105,CATALOGO!$A$9:$A$168,0)),"ID NON TROVATO")</f>
        <v>10 | Soluzioni per PMI</v>
      </c>
      <c r="C105" s="66" t="str">
        <f>IFERROR(INDEX(CHECKLIST!$F$9:$F$168,MATCH($A105,CHECKLIST!$A$9:$A$168,0)),"ID NON TROVATO")</f>
        <v>Da verificare</v>
      </c>
      <c r="D105" s="66" t="str">
        <f>IFERROR(INDEX(CHECKLIST!$O$9:$O$168,MATCH($A105,CHECKLIST!$A$9:$A$168,0)),"ID NON TROVATO")</f>
        <v>Verifica</v>
      </c>
      <c r="E105" s="66" t="str">
        <f>IFERROR(INDEX(CHECKLIST!$K$9:$K$168,MATCH($A105,CHECKLIST!$A$9:$A$168,0)),"ID NON TROVATO")</f>
        <v>Eseguire la verifica senza dedurre condizioni personali. Esaminare: Contatti con reti; iniziative comuni; valutazione delle opportunità. Poi registrare esito, evidenza, data e verificatore.</v>
      </c>
      <c r="F105" s="64"/>
      <c r="G105" s="64"/>
      <c r="H105" s="66" t="str">
        <f>IF(OR(D105="Miglioramento",D105="Verifica"),IF(G105&lt;&gt;"",G105,IF(D105="Verifica",PARAMETRI!$E$9,INDEX(CATALOGO!$I$9:$I$168,MATCH($A105,CATALOGO!$A$9:$A$168,0)))),"")</f>
        <v>P3 - Media</v>
      </c>
      <c r="I105" s="64"/>
      <c r="J105" s="65"/>
      <c r="K105" s="80" t="str">
        <f>IF(AND(OR(D105="Miglioramento",D105="Verifica"),COUNTIF(PARAMETRI!$E$7:$E$10,H105)=1),IF(ISNUMBER(J105),J105+IFERROR(VLOOKUP(H105,PARAMETRI!$E$7:$F$10,2,FALSE),0),IF(ISNUMBER(AZIENDA!$E$14),AZIENDA!$E$14+IFERROR(VLOOKUP(H105,PARAMETRI!$E$7:$F$10,2,FALSE),0),"")),"")</f>
        <v/>
      </c>
      <c r="L105" s="65"/>
      <c r="M105" s="64"/>
      <c r="N105" s="65"/>
      <c r="O105" s="64"/>
      <c r="P105" s="64"/>
      <c r="Q105" s="65"/>
      <c r="R105" s="64"/>
      <c r="S105" s="64"/>
      <c r="T105" s="80" t="str">
        <f t="shared" ref="T105:T136" si="3">IF(OR(D105="Miglioramento",D105="Verifica"),IF(ISNUMBER(L105),L105,IF(ISNUMBER(K105),K105,"")),"")</f>
        <v/>
      </c>
      <c r="U105" s="81" t="str">
        <f ca="1">IF(AND(ISNUMBER(T105),V105&lt;&gt;"CHIUSA VALIDATA"),T105-AZIENDA!$E$20,"")</f>
        <v/>
      </c>
      <c r="V105" s="66" t="str">
        <f ca="1">IF(D105="Mantenimento","MANTENIMENTO",IF(D105="Non applicabile","NON APPLICABILE",IF(W105&lt;&gt;"","DATI DA CORREGGERE",IF(M105="Chiusa",IF(AND(INDEX(CHECKLIST!$N$9:$N$168,MATCH($A105,CHECKLIST!$A$9:$A$168,0))="Completa",LEN(TRIM(F105))&gt;0,LEN(TRIM(I105))&gt;0,ISNUMBER(J105),ISNUMBER(T105),ISNUMBER(N105),LEN(TRIM(O105))&gt;0,P105="Efficace",ISNUMBER(Q105),LEN(TRIM(R105))&gt;0),"CHIUSA VALIDATA","CHIUSURA DA VALIDARE"),IF(P105="Non efficace","DA RIESAMINARE",IF(AND(ISNUMBER(T105),T105&lt;AZIENDA!$E$20),"SCADUTA",IF(OR(LEN(TRIM(F105))=0,LEN(TRIM(I105))=0,NOT(ISNUMBER(J105)),M105=""),"DA PIANIFICARE",IF(NOT(ISNUMBER(T105)),"SENZA SCADENZA",IF(M105="Attuata","VERIFICA EFFICACIA",IF(AND(ISNUMBER(T105),T105&lt;=AZIENDA!$E$20+PARAMETRI!$B$16),"IN SCADENZA",IF(M105="Sospesa","SOSPESA",UPPER(M105))))))))))))</f>
        <v>DA PIANIFICARE</v>
      </c>
      <c r="W105" s="68" t="str">
        <f ca="1">IF(COUNTIF(CHECKLIST!$A$9:$A$168,A105)&lt;&gt;1,"ID DA CONTROLLARE",IF(OR(D105="Miglioramento",D105="Verifica"),IF(COUNTIF(CHECKLIST!$A$9:$A$168,A105)&lt;&gt;1,"ID DA CONTROLLARE",IF(COUNTIF(PARAMETRI!$E$7:$E$10,H105)&lt;&gt;1,"PRIORITÀ NON VALIDA",IF(AND(J105&lt;&gt;"",NOT(ISNUMBER(J105))),"APERTURA NON VALIDA",IF(AND(ISNUMBER(J105),OR(J105&lt;1,J105&gt;AZIENDA!$E$20)),"APERTURA FUTURA / ERRATA",IF(AND(L105&lt;&gt;"",NOT(ISNUMBER(L105))),"SCADENZA NON VALIDA",IF(AND(ISNUMBER(T105),T105&lt;1),"SCADENZA ERRATA",IF(AND(ISNUMBER(T105),ISNUMBER(J105),T105&lt;J105),"SCADENZA &lt; APERTURA",IF(AND(N105&lt;&gt;"",NOT(ISNUMBER(N105))),"ATTUAZIONE NON VALIDA",IF(AND(ISNUMBER(N105),OR(N105&lt;1,N105&gt;AZIENDA!$E$20)),"ATTUAZIONE FUTURA / ERRATA",IF(AND(ISNUMBER(N105),ISNUMBER(J105),N105&lt;J105),"ATTUAZIONE &lt; APERTURA",IF(AND(Q105&lt;&gt;"",NOT(ISNUMBER(Q105))),"VERIFICA NON VALIDA",IF(AND(ISNUMBER(Q105),OR(Q105&lt;1,Q105&gt;AZIENDA!$E$20)),"VERIFICA FUTURA / ERRATA",IF(AND(ISNUMBER(Q105),ISNUMBER(N105),Q105&lt;N105),"VERIFICA &lt; ATTUAZIONE",IF(AND(M105&lt;&gt;"",COUNTIF(PARAMETRI!$I$7:$I$12,M105)&lt;&gt;1),"STATO NON VALIDO",IF(AND(P105&lt;&gt;"",COUNTIF(PARAMETRI!$I$16:$I$18,P105)&lt;&gt;1),"EFFICACIA NON VALIDA",""))))))))))))))),""))</f>
        <v/>
      </c>
    </row>
    <row r="106" spans="1:23" ht="103.95" customHeight="1">
      <c r="A106" s="69" t="s">
        <v>249</v>
      </c>
      <c r="B106" s="66" t="str">
        <f>IFERROR(INDEX(CATALOGO!$B$9:$B$168,MATCH($A106,CATALOGO!$A$9:$A$168,0)),"ID NON TROVATO")</f>
        <v>10 | Soluzioni per PMI</v>
      </c>
      <c r="C106" s="66" t="str">
        <f>IFERROR(INDEX(CHECKLIST!$F$9:$F$168,MATCH($A106,CHECKLIST!$A$9:$A$168,0)),"ID NON TROVATO")</f>
        <v>Da verificare</v>
      </c>
      <c r="D106" s="66" t="str">
        <f>IFERROR(INDEX(CHECKLIST!$O$9:$O$168,MATCH($A106,CHECKLIST!$A$9:$A$168,0)),"ID NON TROVATO")</f>
        <v>Verifica</v>
      </c>
      <c r="E106" s="66" t="str">
        <f>IFERROR(INDEX(CHECKLIST!$K$9:$K$168,MATCH($A106,CHECKLIST!$A$9:$A$168,0)),"ID NON TROVATO")</f>
        <v>Eseguire la verifica senza dedurre condizioni personali. Esaminare: Procedura aziendale; moduli; criteri di valutazione delle richieste. Poi registrare esito, evidenza, data e verificatore.</v>
      </c>
      <c r="F106" s="64"/>
      <c r="G106" s="64"/>
      <c r="H106" s="66" t="str">
        <f>IF(OR(D106="Miglioramento",D106="Verifica"),IF(G106&lt;&gt;"",G106,IF(D106="Verifica",PARAMETRI!$E$9,INDEX(CATALOGO!$I$9:$I$168,MATCH($A106,CATALOGO!$A$9:$A$168,0)))),"")</f>
        <v>P3 - Media</v>
      </c>
      <c r="I106" s="64"/>
      <c r="J106" s="65"/>
      <c r="K106" s="80" t="str">
        <f>IF(AND(OR(D106="Miglioramento",D106="Verifica"),COUNTIF(PARAMETRI!$E$7:$E$10,H106)=1),IF(ISNUMBER(J106),J106+IFERROR(VLOOKUP(H106,PARAMETRI!$E$7:$F$10,2,FALSE),0),IF(ISNUMBER(AZIENDA!$E$14),AZIENDA!$E$14+IFERROR(VLOOKUP(H106,PARAMETRI!$E$7:$F$10,2,FALSE),0),"")),"")</f>
        <v/>
      </c>
      <c r="L106" s="65"/>
      <c r="M106" s="64"/>
      <c r="N106" s="65"/>
      <c r="O106" s="64"/>
      <c r="P106" s="64"/>
      <c r="Q106" s="65"/>
      <c r="R106" s="64"/>
      <c r="S106" s="64"/>
      <c r="T106" s="80" t="str">
        <f t="shared" si="3"/>
        <v/>
      </c>
      <c r="U106" s="81" t="str">
        <f ca="1">IF(AND(ISNUMBER(T106),V106&lt;&gt;"CHIUSA VALIDATA"),T106-AZIENDA!$E$20,"")</f>
        <v/>
      </c>
      <c r="V106" s="66" t="str">
        <f ca="1">IF(D106="Mantenimento","MANTENIMENTO",IF(D106="Non applicabile","NON APPLICABILE",IF(W106&lt;&gt;"","DATI DA CORREGGERE",IF(M106="Chiusa",IF(AND(INDEX(CHECKLIST!$N$9:$N$168,MATCH($A106,CHECKLIST!$A$9:$A$168,0))="Completa",LEN(TRIM(F106))&gt;0,LEN(TRIM(I106))&gt;0,ISNUMBER(J106),ISNUMBER(T106),ISNUMBER(N106),LEN(TRIM(O106))&gt;0,P106="Efficace",ISNUMBER(Q106),LEN(TRIM(R106))&gt;0),"CHIUSA VALIDATA","CHIUSURA DA VALIDARE"),IF(P106="Non efficace","DA RIESAMINARE",IF(AND(ISNUMBER(T106),T106&lt;AZIENDA!$E$20),"SCADUTA",IF(OR(LEN(TRIM(F106))=0,LEN(TRIM(I106))=0,NOT(ISNUMBER(J106)),M106=""),"DA PIANIFICARE",IF(NOT(ISNUMBER(T106)),"SENZA SCADENZA",IF(M106="Attuata","VERIFICA EFFICACIA",IF(AND(ISNUMBER(T106),T106&lt;=AZIENDA!$E$20+PARAMETRI!$B$16),"IN SCADENZA",IF(M106="Sospesa","SOSPESA",UPPER(M106))))))))))))</f>
        <v>DA PIANIFICARE</v>
      </c>
      <c r="W106" s="68" t="str">
        <f ca="1">IF(COUNTIF(CHECKLIST!$A$9:$A$168,A106)&lt;&gt;1,"ID DA CONTROLLARE",IF(OR(D106="Miglioramento",D106="Verifica"),IF(COUNTIF(CHECKLIST!$A$9:$A$168,A106)&lt;&gt;1,"ID DA CONTROLLARE",IF(COUNTIF(PARAMETRI!$E$7:$E$10,H106)&lt;&gt;1,"PRIORITÀ NON VALIDA",IF(AND(J106&lt;&gt;"",NOT(ISNUMBER(J106))),"APERTURA NON VALIDA",IF(AND(ISNUMBER(J106),OR(J106&lt;1,J106&gt;AZIENDA!$E$20)),"APERTURA FUTURA / ERRATA",IF(AND(L106&lt;&gt;"",NOT(ISNUMBER(L106))),"SCADENZA NON VALIDA",IF(AND(ISNUMBER(T106),T106&lt;1),"SCADENZA ERRATA",IF(AND(ISNUMBER(T106),ISNUMBER(J106),T106&lt;J106),"SCADENZA &lt; APERTURA",IF(AND(N106&lt;&gt;"",NOT(ISNUMBER(N106))),"ATTUAZIONE NON VALIDA",IF(AND(ISNUMBER(N106),OR(N106&lt;1,N106&gt;AZIENDA!$E$20)),"ATTUAZIONE FUTURA / ERRATA",IF(AND(ISNUMBER(N106),ISNUMBER(J106),N106&lt;J106),"ATTUAZIONE &lt; APERTURA",IF(AND(Q106&lt;&gt;"",NOT(ISNUMBER(Q106))),"VERIFICA NON VALIDA",IF(AND(ISNUMBER(Q106),OR(Q106&lt;1,Q106&gt;AZIENDA!$E$20)),"VERIFICA FUTURA / ERRATA",IF(AND(ISNUMBER(Q106),ISNUMBER(N106),Q106&lt;N106),"VERIFICA &lt; ATTUAZIONE",IF(AND(M106&lt;&gt;"",COUNTIF(PARAMETRI!$I$7:$I$12,M106)&lt;&gt;1),"STATO NON VALIDO",IF(AND(P106&lt;&gt;"",COUNTIF(PARAMETRI!$I$16:$I$18,P106)&lt;&gt;1),"EFFICACIA NON VALIDA",""))))))))))))))),""))</f>
        <v/>
      </c>
    </row>
    <row r="107" spans="1:23" ht="103.95" customHeight="1">
      <c r="A107" s="61" t="s">
        <v>250</v>
      </c>
      <c r="B107" s="66" t="str">
        <f>IFERROR(INDEX(CATALOGO!$B$9:$B$168,MATCH($A107,CATALOGO!$A$9:$A$168,0)),"ID NON TROVATO")</f>
        <v>10 | Soluzioni per PMI</v>
      </c>
      <c r="C107" s="66" t="str">
        <f>IFERROR(INDEX(CHECKLIST!$F$9:$F$168,MATCH($A107,CHECKLIST!$A$9:$A$168,0)),"ID NON TROVATO")</f>
        <v>Da verificare</v>
      </c>
      <c r="D107" s="66" t="str">
        <f>IFERROR(INDEX(CHECKLIST!$O$9:$O$168,MATCH($A107,CHECKLIST!$A$9:$A$168,0)),"ID NON TROVATO")</f>
        <v>Verifica</v>
      </c>
      <c r="E107" s="66" t="str">
        <f>IFERROR(INDEX(CHECKLIST!$K$9:$K$168,MATCH($A107,CHECKLIST!$A$9:$A$168,0)),"ID NON TROVATO")</f>
        <v>Eseguire la verifica senza dedurre condizioni personali. Esaminare: Regole di orario; modalità di autorizzazione; comunicazioni. Poi registrare esito, evidenza, data e verificatore.</v>
      </c>
      <c r="F107" s="64"/>
      <c r="G107" s="64"/>
      <c r="H107" s="66" t="str">
        <f>IF(OR(D107="Miglioramento",D107="Verifica"),IF(G107&lt;&gt;"",G107,IF(D107="Verifica",PARAMETRI!$E$9,INDEX(CATALOGO!$I$9:$I$168,MATCH($A107,CATALOGO!$A$9:$A$168,0)))),"")</f>
        <v>P3 - Media</v>
      </c>
      <c r="I107" s="64"/>
      <c r="J107" s="65"/>
      <c r="K107" s="80" t="str">
        <f>IF(AND(OR(D107="Miglioramento",D107="Verifica"),COUNTIF(PARAMETRI!$E$7:$E$10,H107)=1),IF(ISNUMBER(J107),J107+IFERROR(VLOOKUP(H107,PARAMETRI!$E$7:$F$10,2,FALSE),0),IF(ISNUMBER(AZIENDA!$E$14),AZIENDA!$E$14+IFERROR(VLOOKUP(H107,PARAMETRI!$E$7:$F$10,2,FALSE),0),"")),"")</f>
        <v/>
      </c>
      <c r="L107" s="65"/>
      <c r="M107" s="64"/>
      <c r="N107" s="65"/>
      <c r="O107" s="64"/>
      <c r="P107" s="64"/>
      <c r="Q107" s="65"/>
      <c r="R107" s="64"/>
      <c r="S107" s="64"/>
      <c r="T107" s="80" t="str">
        <f t="shared" si="3"/>
        <v/>
      </c>
      <c r="U107" s="81" t="str">
        <f ca="1">IF(AND(ISNUMBER(T107),V107&lt;&gt;"CHIUSA VALIDATA"),T107-AZIENDA!$E$20,"")</f>
        <v/>
      </c>
      <c r="V107" s="66" t="str">
        <f ca="1">IF(D107="Mantenimento","MANTENIMENTO",IF(D107="Non applicabile","NON APPLICABILE",IF(W107&lt;&gt;"","DATI DA CORREGGERE",IF(M107="Chiusa",IF(AND(INDEX(CHECKLIST!$N$9:$N$168,MATCH($A107,CHECKLIST!$A$9:$A$168,0))="Completa",LEN(TRIM(F107))&gt;0,LEN(TRIM(I107))&gt;0,ISNUMBER(J107),ISNUMBER(T107),ISNUMBER(N107),LEN(TRIM(O107))&gt;0,P107="Efficace",ISNUMBER(Q107),LEN(TRIM(R107))&gt;0),"CHIUSA VALIDATA","CHIUSURA DA VALIDARE"),IF(P107="Non efficace","DA RIESAMINARE",IF(AND(ISNUMBER(T107),T107&lt;AZIENDA!$E$20),"SCADUTA",IF(OR(LEN(TRIM(F107))=0,LEN(TRIM(I107))=0,NOT(ISNUMBER(J107)),M107=""),"DA PIANIFICARE",IF(NOT(ISNUMBER(T107)),"SENZA SCADENZA",IF(M107="Attuata","VERIFICA EFFICACIA",IF(AND(ISNUMBER(T107),T107&lt;=AZIENDA!$E$20+PARAMETRI!$B$16),"IN SCADENZA",IF(M107="Sospesa","SOSPESA",UPPER(M107))))))))))))</f>
        <v>DA PIANIFICARE</v>
      </c>
      <c r="W107" s="68" t="str">
        <f ca="1">IF(COUNTIF(CHECKLIST!$A$9:$A$168,A107)&lt;&gt;1,"ID DA CONTROLLARE",IF(OR(D107="Miglioramento",D107="Verifica"),IF(COUNTIF(CHECKLIST!$A$9:$A$168,A107)&lt;&gt;1,"ID DA CONTROLLARE",IF(COUNTIF(PARAMETRI!$E$7:$E$10,H107)&lt;&gt;1,"PRIORITÀ NON VALIDA",IF(AND(J107&lt;&gt;"",NOT(ISNUMBER(J107))),"APERTURA NON VALIDA",IF(AND(ISNUMBER(J107),OR(J107&lt;1,J107&gt;AZIENDA!$E$20)),"APERTURA FUTURA / ERRATA",IF(AND(L107&lt;&gt;"",NOT(ISNUMBER(L107))),"SCADENZA NON VALIDA",IF(AND(ISNUMBER(T107),T107&lt;1),"SCADENZA ERRATA",IF(AND(ISNUMBER(T107),ISNUMBER(J107),T107&lt;J107),"SCADENZA &lt; APERTURA",IF(AND(N107&lt;&gt;"",NOT(ISNUMBER(N107))),"ATTUAZIONE NON VALIDA",IF(AND(ISNUMBER(N107),OR(N107&lt;1,N107&gt;AZIENDA!$E$20)),"ATTUAZIONE FUTURA / ERRATA",IF(AND(ISNUMBER(N107),ISNUMBER(J107),N107&lt;J107),"ATTUAZIONE &lt; APERTURA",IF(AND(Q107&lt;&gt;"",NOT(ISNUMBER(Q107))),"VERIFICA NON VALIDA",IF(AND(ISNUMBER(Q107),OR(Q107&lt;1,Q107&gt;AZIENDA!$E$20)),"VERIFICA FUTURA / ERRATA",IF(AND(ISNUMBER(Q107),ISNUMBER(N107),Q107&lt;N107),"VERIFICA &lt; ATTUAZIONE",IF(AND(M107&lt;&gt;"",COUNTIF(PARAMETRI!$I$7:$I$12,M107)&lt;&gt;1),"STATO NON VALIDO",IF(AND(P107&lt;&gt;"",COUNTIF(PARAMETRI!$I$16:$I$18,P107)&lt;&gt;1),"EFFICACIA NON VALIDA",""))))))))))))))),""))</f>
        <v/>
      </c>
    </row>
    <row r="108" spans="1:23" ht="103.95" customHeight="1">
      <c r="A108" s="69" t="s">
        <v>251</v>
      </c>
      <c r="B108" s="66" t="str">
        <f>IFERROR(INDEX(CATALOGO!$B$9:$B$168,MATCH($A108,CATALOGO!$A$9:$A$168,0)),"ID NON TROVATO")</f>
        <v>10 | Soluzioni per PMI</v>
      </c>
      <c r="C108" s="66" t="str">
        <f>IFERROR(INDEX(CHECKLIST!$F$9:$F$168,MATCH($A108,CHECKLIST!$A$9:$A$168,0)),"ID NON TROVATO")</f>
        <v>Da verificare</v>
      </c>
      <c r="D108" s="66" t="str">
        <f>IFERROR(INDEX(CHECKLIST!$O$9:$O$168,MATCH($A108,CHECKLIST!$A$9:$A$168,0)),"ID NON TROVATO")</f>
        <v>Verifica</v>
      </c>
      <c r="E108" s="66" t="str">
        <f>IFERROR(INDEX(CHECKLIST!$K$9:$K$168,MATCH($A108,CHECKLIST!$A$9:$A$168,0)),"ID NON TROVATO")</f>
        <v>Eseguire la verifica senza dedurre condizioni personali. Esaminare: Annunci; pagina carriere; informazioni ai candidati. Poi registrare esito, evidenza, data e verificatore.</v>
      </c>
      <c r="F108" s="64"/>
      <c r="G108" s="64"/>
      <c r="H108" s="66" t="str">
        <f>IF(OR(D108="Miglioramento",D108="Verifica"),IF(G108&lt;&gt;"",G108,IF(D108="Verifica",PARAMETRI!$E$9,INDEX(CATALOGO!$I$9:$I$168,MATCH($A108,CATALOGO!$A$9:$A$168,0)))),"")</f>
        <v>P3 - Media</v>
      </c>
      <c r="I108" s="64"/>
      <c r="J108" s="65"/>
      <c r="K108" s="80" t="str">
        <f>IF(AND(OR(D108="Miglioramento",D108="Verifica"),COUNTIF(PARAMETRI!$E$7:$E$10,H108)=1),IF(ISNUMBER(J108),J108+IFERROR(VLOOKUP(H108,PARAMETRI!$E$7:$F$10,2,FALSE),0),IF(ISNUMBER(AZIENDA!$E$14),AZIENDA!$E$14+IFERROR(VLOOKUP(H108,PARAMETRI!$E$7:$F$10,2,FALSE),0),"")),"")</f>
        <v/>
      </c>
      <c r="L108" s="65"/>
      <c r="M108" s="64"/>
      <c r="N108" s="65"/>
      <c r="O108" s="64"/>
      <c r="P108" s="64"/>
      <c r="Q108" s="65"/>
      <c r="R108" s="64"/>
      <c r="S108" s="64"/>
      <c r="T108" s="80" t="str">
        <f t="shared" si="3"/>
        <v/>
      </c>
      <c r="U108" s="81" t="str">
        <f ca="1">IF(AND(ISNUMBER(T108),V108&lt;&gt;"CHIUSA VALIDATA"),T108-AZIENDA!$E$20,"")</f>
        <v/>
      </c>
      <c r="V108" s="66" t="str">
        <f ca="1">IF(D108="Mantenimento","MANTENIMENTO",IF(D108="Non applicabile","NON APPLICABILE",IF(W108&lt;&gt;"","DATI DA CORREGGERE",IF(M108="Chiusa",IF(AND(INDEX(CHECKLIST!$N$9:$N$168,MATCH($A108,CHECKLIST!$A$9:$A$168,0))="Completa",LEN(TRIM(F108))&gt;0,LEN(TRIM(I108))&gt;0,ISNUMBER(J108),ISNUMBER(T108),ISNUMBER(N108),LEN(TRIM(O108))&gt;0,P108="Efficace",ISNUMBER(Q108),LEN(TRIM(R108))&gt;0),"CHIUSA VALIDATA","CHIUSURA DA VALIDARE"),IF(P108="Non efficace","DA RIESAMINARE",IF(AND(ISNUMBER(T108),T108&lt;AZIENDA!$E$20),"SCADUTA",IF(OR(LEN(TRIM(F108))=0,LEN(TRIM(I108))=0,NOT(ISNUMBER(J108)),M108=""),"DA PIANIFICARE",IF(NOT(ISNUMBER(T108)),"SENZA SCADENZA",IF(M108="Attuata","VERIFICA EFFICACIA",IF(AND(ISNUMBER(T108),T108&lt;=AZIENDA!$E$20+PARAMETRI!$B$16),"IN SCADENZA",IF(M108="Sospesa","SOSPESA",UPPER(M108))))))))))))</f>
        <v>DA PIANIFICARE</v>
      </c>
      <c r="W108" s="68" t="str">
        <f ca="1">IF(COUNTIF(CHECKLIST!$A$9:$A$168,A108)&lt;&gt;1,"ID DA CONTROLLARE",IF(OR(D108="Miglioramento",D108="Verifica"),IF(COUNTIF(CHECKLIST!$A$9:$A$168,A108)&lt;&gt;1,"ID DA CONTROLLARE",IF(COUNTIF(PARAMETRI!$E$7:$E$10,H108)&lt;&gt;1,"PRIORITÀ NON VALIDA",IF(AND(J108&lt;&gt;"",NOT(ISNUMBER(J108))),"APERTURA NON VALIDA",IF(AND(ISNUMBER(J108),OR(J108&lt;1,J108&gt;AZIENDA!$E$20)),"APERTURA FUTURA / ERRATA",IF(AND(L108&lt;&gt;"",NOT(ISNUMBER(L108))),"SCADENZA NON VALIDA",IF(AND(ISNUMBER(T108),T108&lt;1),"SCADENZA ERRATA",IF(AND(ISNUMBER(T108),ISNUMBER(J108),T108&lt;J108),"SCADENZA &lt; APERTURA",IF(AND(N108&lt;&gt;"",NOT(ISNUMBER(N108))),"ATTUAZIONE NON VALIDA",IF(AND(ISNUMBER(N108),OR(N108&lt;1,N108&gt;AZIENDA!$E$20)),"ATTUAZIONE FUTURA / ERRATA",IF(AND(ISNUMBER(N108),ISNUMBER(J108),N108&lt;J108),"ATTUAZIONE &lt; APERTURA",IF(AND(Q108&lt;&gt;"",NOT(ISNUMBER(Q108))),"VERIFICA NON VALIDA",IF(AND(ISNUMBER(Q108),OR(Q108&lt;1,Q108&gt;AZIENDA!$E$20)),"VERIFICA FUTURA / ERRATA",IF(AND(ISNUMBER(Q108),ISNUMBER(N108),Q108&lt;N108),"VERIFICA &lt; ATTUAZIONE",IF(AND(M108&lt;&gt;"",COUNTIF(PARAMETRI!$I$7:$I$12,M108)&lt;&gt;1),"STATO NON VALIDO",IF(AND(P108&lt;&gt;"",COUNTIF(PARAMETRI!$I$16:$I$18,P108)&lt;&gt;1),"EFFICACIA NON VALIDA",""))))))))))))))),""))</f>
        <v/>
      </c>
    </row>
    <row r="109" spans="1:23" ht="103.95" customHeight="1">
      <c r="A109" s="61" t="s">
        <v>252</v>
      </c>
      <c r="B109" s="66" t="str">
        <f>IFERROR(INDEX(CATALOGO!$B$9:$B$168,MATCH($A109,CATALOGO!$A$9:$A$168,0)),"ID NON TROVATO")</f>
        <v>10 | Soluzioni per PMI</v>
      </c>
      <c r="C109" s="66" t="str">
        <f>IFERROR(INDEX(CHECKLIST!$F$9:$F$168,MATCH($A109,CHECKLIST!$A$9:$A$168,0)),"ID NON TROVATO")</f>
        <v>Da verificare</v>
      </c>
      <c r="D109" s="66" t="str">
        <f>IFERROR(INDEX(CHECKLIST!$O$9:$O$168,MATCH($A109,CHECKLIST!$A$9:$A$168,0)),"ID NON TROVATO")</f>
        <v>Verifica</v>
      </c>
      <c r="E109" s="66" t="str">
        <f>IFERROR(INDEX(CHECKLIST!$K$9:$K$168,MATCH($A109,CHECKLIST!$A$9:$A$168,0)),"ID NON TROVATO")</f>
        <v>Eseguire la verifica senza dedurre condizioni personali. Esaminare: Piano formativo; sessioni programmate; materiali. Poi registrare esito, evidenza, data e verificatore.</v>
      </c>
      <c r="F109" s="64"/>
      <c r="G109" s="64"/>
      <c r="H109" s="66" t="str">
        <f>IF(OR(D109="Miglioramento",D109="Verifica"),IF(G109&lt;&gt;"",G109,IF(D109="Verifica",PARAMETRI!$E$9,INDEX(CATALOGO!$I$9:$I$168,MATCH($A109,CATALOGO!$A$9:$A$168,0)))),"")</f>
        <v>P3 - Media</v>
      </c>
      <c r="I109" s="64"/>
      <c r="J109" s="65"/>
      <c r="K109" s="80" t="str">
        <f>IF(AND(OR(D109="Miglioramento",D109="Verifica"),COUNTIF(PARAMETRI!$E$7:$E$10,H109)=1),IF(ISNUMBER(J109),J109+IFERROR(VLOOKUP(H109,PARAMETRI!$E$7:$F$10,2,FALSE),0),IF(ISNUMBER(AZIENDA!$E$14),AZIENDA!$E$14+IFERROR(VLOOKUP(H109,PARAMETRI!$E$7:$F$10,2,FALSE),0),"")),"")</f>
        <v/>
      </c>
      <c r="L109" s="65"/>
      <c r="M109" s="64"/>
      <c r="N109" s="65"/>
      <c r="O109" s="64"/>
      <c r="P109" s="64"/>
      <c r="Q109" s="65"/>
      <c r="R109" s="64"/>
      <c r="S109" s="64"/>
      <c r="T109" s="80" t="str">
        <f t="shared" si="3"/>
        <v/>
      </c>
      <c r="U109" s="81" t="str">
        <f ca="1">IF(AND(ISNUMBER(T109),V109&lt;&gt;"CHIUSA VALIDATA"),T109-AZIENDA!$E$20,"")</f>
        <v/>
      </c>
      <c r="V109" s="66" t="str">
        <f ca="1">IF(D109="Mantenimento","MANTENIMENTO",IF(D109="Non applicabile","NON APPLICABILE",IF(W109&lt;&gt;"","DATI DA CORREGGERE",IF(M109="Chiusa",IF(AND(INDEX(CHECKLIST!$N$9:$N$168,MATCH($A109,CHECKLIST!$A$9:$A$168,0))="Completa",LEN(TRIM(F109))&gt;0,LEN(TRIM(I109))&gt;0,ISNUMBER(J109),ISNUMBER(T109),ISNUMBER(N109),LEN(TRIM(O109))&gt;0,P109="Efficace",ISNUMBER(Q109),LEN(TRIM(R109))&gt;0),"CHIUSA VALIDATA","CHIUSURA DA VALIDARE"),IF(P109="Non efficace","DA RIESAMINARE",IF(AND(ISNUMBER(T109),T109&lt;AZIENDA!$E$20),"SCADUTA",IF(OR(LEN(TRIM(F109))=0,LEN(TRIM(I109))=0,NOT(ISNUMBER(J109)),M109=""),"DA PIANIFICARE",IF(NOT(ISNUMBER(T109)),"SENZA SCADENZA",IF(M109="Attuata","VERIFICA EFFICACIA",IF(AND(ISNUMBER(T109),T109&lt;=AZIENDA!$E$20+PARAMETRI!$B$16),"IN SCADENZA",IF(M109="Sospesa","SOSPESA",UPPER(M109))))))))))))</f>
        <v>DA PIANIFICARE</v>
      </c>
      <c r="W109" s="68" t="str">
        <f ca="1">IF(COUNTIF(CHECKLIST!$A$9:$A$168,A109)&lt;&gt;1,"ID DA CONTROLLARE",IF(OR(D109="Miglioramento",D109="Verifica"),IF(COUNTIF(CHECKLIST!$A$9:$A$168,A109)&lt;&gt;1,"ID DA CONTROLLARE",IF(COUNTIF(PARAMETRI!$E$7:$E$10,H109)&lt;&gt;1,"PRIORITÀ NON VALIDA",IF(AND(J109&lt;&gt;"",NOT(ISNUMBER(J109))),"APERTURA NON VALIDA",IF(AND(ISNUMBER(J109),OR(J109&lt;1,J109&gt;AZIENDA!$E$20)),"APERTURA FUTURA / ERRATA",IF(AND(L109&lt;&gt;"",NOT(ISNUMBER(L109))),"SCADENZA NON VALIDA",IF(AND(ISNUMBER(T109),T109&lt;1),"SCADENZA ERRATA",IF(AND(ISNUMBER(T109),ISNUMBER(J109),T109&lt;J109),"SCADENZA &lt; APERTURA",IF(AND(N109&lt;&gt;"",NOT(ISNUMBER(N109))),"ATTUAZIONE NON VALIDA",IF(AND(ISNUMBER(N109),OR(N109&lt;1,N109&gt;AZIENDA!$E$20)),"ATTUAZIONE FUTURA / ERRATA",IF(AND(ISNUMBER(N109),ISNUMBER(J109),N109&lt;J109),"ATTUAZIONE &lt; APERTURA",IF(AND(Q109&lt;&gt;"",NOT(ISNUMBER(Q109))),"VERIFICA NON VALIDA",IF(AND(ISNUMBER(Q109),OR(Q109&lt;1,Q109&gt;AZIENDA!$E$20)),"VERIFICA FUTURA / ERRATA",IF(AND(ISNUMBER(Q109),ISNUMBER(N109),Q109&lt;N109),"VERIFICA &lt; ATTUAZIONE",IF(AND(M109&lt;&gt;"",COUNTIF(PARAMETRI!$I$7:$I$12,M109)&lt;&gt;1),"STATO NON VALIDO",IF(AND(P109&lt;&gt;"",COUNTIF(PARAMETRI!$I$16:$I$18,P109)&lt;&gt;1),"EFFICACIA NON VALIDA",""))))))))))))))),""))</f>
        <v/>
      </c>
    </row>
    <row r="110" spans="1:23" ht="103.95" customHeight="1">
      <c r="A110" s="69" t="s">
        <v>253</v>
      </c>
      <c r="B110" s="66" t="str">
        <f>IFERROR(INDEX(CATALOGO!$B$9:$B$168,MATCH($A110,CATALOGO!$A$9:$A$168,0)),"ID NON TROVATO")</f>
        <v>11 | Misurazione e riesame</v>
      </c>
      <c r="C110" s="66" t="str">
        <f>IFERROR(INDEX(CHECKLIST!$F$9:$F$168,MATCH($A110,CHECKLIST!$A$9:$A$168,0)),"ID NON TROVATO")</f>
        <v>Da verificare</v>
      </c>
      <c r="D110" s="66" t="str">
        <f>IFERROR(INDEX(CHECKLIST!$O$9:$O$168,MATCH($A110,CHECKLIST!$A$9:$A$168,0)),"ID NON TROVATO")</f>
        <v>Verifica</v>
      </c>
      <c r="E110" s="66" t="str">
        <f>IFERROR(INDEX(CHECKLIST!$K$9:$K$168,MATCH($A110,CHECKLIST!$A$9:$A$168,0)),"ID NON TROVATO")</f>
        <v>Eseguire la verifica senza dedurre condizioni personali. Esaminare: Analisi iniziale; questionario; gap analysis; data e perimetro della rilevazione. Poi registrare esito, evidenza, data e verificatore.</v>
      </c>
      <c r="F110" s="64"/>
      <c r="G110" s="64"/>
      <c r="H110" s="66" t="str">
        <f>IF(OR(D110="Miglioramento",D110="Verifica"),IF(G110&lt;&gt;"",G110,IF(D110="Verifica",PARAMETRI!$E$9,INDEX(CATALOGO!$I$9:$I$168,MATCH($A110,CATALOGO!$A$9:$A$168,0)))),"")</f>
        <v>P3 - Media</v>
      </c>
      <c r="I110" s="64"/>
      <c r="J110" s="65"/>
      <c r="K110" s="80" t="str">
        <f>IF(AND(OR(D110="Miglioramento",D110="Verifica"),COUNTIF(PARAMETRI!$E$7:$E$10,H110)=1),IF(ISNUMBER(J110),J110+IFERROR(VLOOKUP(H110,PARAMETRI!$E$7:$F$10,2,FALSE),0),IF(ISNUMBER(AZIENDA!$E$14),AZIENDA!$E$14+IFERROR(VLOOKUP(H110,PARAMETRI!$E$7:$F$10,2,FALSE),0),"")),"")</f>
        <v/>
      </c>
      <c r="L110" s="65"/>
      <c r="M110" s="64"/>
      <c r="N110" s="65"/>
      <c r="O110" s="64"/>
      <c r="P110" s="64"/>
      <c r="Q110" s="65"/>
      <c r="R110" s="64"/>
      <c r="S110" s="64"/>
      <c r="T110" s="80" t="str">
        <f t="shared" si="3"/>
        <v/>
      </c>
      <c r="U110" s="81" t="str">
        <f ca="1">IF(AND(ISNUMBER(T110),V110&lt;&gt;"CHIUSA VALIDATA"),T110-AZIENDA!$E$20,"")</f>
        <v/>
      </c>
      <c r="V110" s="66" t="str">
        <f ca="1">IF(D110="Mantenimento","MANTENIMENTO",IF(D110="Non applicabile","NON APPLICABILE",IF(W110&lt;&gt;"","DATI DA CORREGGERE",IF(M110="Chiusa",IF(AND(INDEX(CHECKLIST!$N$9:$N$168,MATCH($A110,CHECKLIST!$A$9:$A$168,0))="Completa",LEN(TRIM(F110))&gt;0,LEN(TRIM(I110))&gt;0,ISNUMBER(J110),ISNUMBER(T110),ISNUMBER(N110),LEN(TRIM(O110))&gt;0,P110="Efficace",ISNUMBER(Q110),LEN(TRIM(R110))&gt;0),"CHIUSA VALIDATA","CHIUSURA DA VALIDARE"),IF(P110="Non efficace","DA RIESAMINARE",IF(AND(ISNUMBER(T110),T110&lt;AZIENDA!$E$20),"SCADUTA",IF(OR(LEN(TRIM(F110))=0,LEN(TRIM(I110))=0,NOT(ISNUMBER(J110)),M110=""),"DA PIANIFICARE",IF(NOT(ISNUMBER(T110)),"SENZA SCADENZA",IF(M110="Attuata","VERIFICA EFFICACIA",IF(AND(ISNUMBER(T110),T110&lt;=AZIENDA!$E$20+PARAMETRI!$B$16),"IN SCADENZA",IF(M110="Sospesa","SOSPESA",UPPER(M110))))))))))))</f>
        <v>DA PIANIFICARE</v>
      </c>
      <c r="W110" s="68" t="str">
        <f ca="1">IF(COUNTIF(CHECKLIST!$A$9:$A$168,A110)&lt;&gt;1,"ID DA CONTROLLARE",IF(OR(D110="Miglioramento",D110="Verifica"),IF(COUNTIF(CHECKLIST!$A$9:$A$168,A110)&lt;&gt;1,"ID DA CONTROLLARE",IF(COUNTIF(PARAMETRI!$E$7:$E$10,H110)&lt;&gt;1,"PRIORITÀ NON VALIDA",IF(AND(J110&lt;&gt;"",NOT(ISNUMBER(J110))),"APERTURA NON VALIDA",IF(AND(ISNUMBER(J110),OR(J110&lt;1,J110&gt;AZIENDA!$E$20)),"APERTURA FUTURA / ERRATA",IF(AND(L110&lt;&gt;"",NOT(ISNUMBER(L110))),"SCADENZA NON VALIDA",IF(AND(ISNUMBER(T110),T110&lt;1),"SCADENZA ERRATA",IF(AND(ISNUMBER(T110),ISNUMBER(J110),T110&lt;J110),"SCADENZA &lt; APERTURA",IF(AND(N110&lt;&gt;"",NOT(ISNUMBER(N110))),"ATTUAZIONE NON VALIDA",IF(AND(ISNUMBER(N110),OR(N110&lt;1,N110&gt;AZIENDA!$E$20)),"ATTUAZIONE FUTURA / ERRATA",IF(AND(ISNUMBER(N110),ISNUMBER(J110),N110&lt;J110),"ATTUAZIONE &lt; APERTURA",IF(AND(Q110&lt;&gt;"",NOT(ISNUMBER(Q110))),"VERIFICA NON VALIDA",IF(AND(ISNUMBER(Q110),OR(Q110&lt;1,Q110&gt;AZIENDA!$E$20)),"VERIFICA FUTURA / ERRATA",IF(AND(ISNUMBER(Q110),ISNUMBER(N110),Q110&lt;N110),"VERIFICA &lt; ATTUAZIONE",IF(AND(M110&lt;&gt;"",COUNTIF(PARAMETRI!$I$7:$I$12,M110)&lt;&gt;1),"STATO NON VALIDO",IF(AND(P110&lt;&gt;"",COUNTIF(PARAMETRI!$I$16:$I$18,P110)&lt;&gt;1),"EFFICACIA NON VALIDA",""))))))))))))))),""))</f>
        <v/>
      </c>
    </row>
    <row r="111" spans="1:23" ht="103.95" customHeight="1">
      <c r="A111" s="61" t="s">
        <v>254</v>
      </c>
      <c r="B111" s="66" t="str">
        <f>IFERROR(INDEX(CATALOGO!$B$9:$B$168,MATCH($A111,CATALOGO!$A$9:$A$168,0)),"ID NON TROVATO")</f>
        <v>11 | Misurazione e riesame</v>
      </c>
      <c r="C111" s="66" t="str">
        <f>IFERROR(INDEX(CHECKLIST!$F$9:$F$168,MATCH($A111,CHECKLIST!$A$9:$A$168,0)),"ID NON TROVATO")</f>
        <v>Da verificare</v>
      </c>
      <c r="D111" s="66" t="str">
        <f>IFERROR(INDEX(CHECKLIST!$O$9:$O$168,MATCH($A111,CHECKLIST!$A$9:$A$168,0)),"ID NON TROVATO")</f>
        <v>Verifica</v>
      </c>
      <c r="E111" s="66" t="str">
        <f>IFERROR(INDEX(CHECKLIST!$K$9:$K$168,MATCH($A111,CHECKLIST!$A$9:$A$168,0)),"ID NON TROVATO")</f>
        <v>Eseguire la verifica senza dedurre condizioni personali. Esaminare: Piano di analisi; livelli di aggregazione; limiti interpretativi. Poi registrare esito, evidenza, data e verificatore.</v>
      </c>
      <c r="F111" s="64"/>
      <c r="G111" s="64"/>
      <c r="H111" s="66" t="str">
        <f>IF(OR(D111="Miglioramento",D111="Verifica"),IF(G111&lt;&gt;"",G111,IF(D111="Verifica",PARAMETRI!$E$9,INDEX(CATALOGO!$I$9:$I$168,MATCH($A111,CATALOGO!$A$9:$A$168,0)))),"")</f>
        <v>P3 - Media</v>
      </c>
      <c r="I111" s="64"/>
      <c r="J111" s="65"/>
      <c r="K111" s="80" t="str">
        <f>IF(AND(OR(D111="Miglioramento",D111="Verifica"),COUNTIF(PARAMETRI!$E$7:$E$10,H111)=1),IF(ISNUMBER(J111),J111+IFERROR(VLOOKUP(H111,PARAMETRI!$E$7:$F$10,2,FALSE),0),IF(ISNUMBER(AZIENDA!$E$14),AZIENDA!$E$14+IFERROR(VLOOKUP(H111,PARAMETRI!$E$7:$F$10,2,FALSE),0),"")),"")</f>
        <v/>
      </c>
      <c r="L111" s="65"/>
      <c r="M111" s="64"/>
      <c r="N111" s="65"/>
      <c r="O111" s="64"/>
      <c r="P111" s="64"/>
      <c r="Q111" s="65"/>
      <c r="R111" s="64"/>
      <c r="S111" s="64"/>
      <c r="T111" s="80" t="str">
        <f t="shared" si="3"/>
        <v/>
      </c>
      <c r="U111" s="81" t="str">
        <f ca="1">IF(AND(ISNUMBER(T111),V111&lt;&gt;"CHIUSA VALIDATA"),T111-AZIENDA!$E$20,"")</f>
        <v/>
      </c>
      <c r="V111" s="66" t="str">
        <f ca="1">IF(D111="Mantenimento","MANTENIMENTO",IF(D111="Non applicabile","NON APPLICABILE",IF(W111&lt;&gt;"","DATI DA CORREGGERE",IF(M111="Chiusa",IF(AND(INDEX(CHECKLIST!$N$9:$N$168,MATCH($A111,CHECKLIST!$A$9:$A$168,0))="Completa",LEN(TRIM(F111))&gt;0,LEN(TRIM(I111))&gt;0,ISNUMBER(J111),ISNUMBER(T111),ISNUMBER(N111),LEN(TRIM(O111))&gt;0,P111="Efficace",ISNUMBER(Q111),LEN(TRIM(R111))&gt;0),"CHIUSA VALIDATA","CHIUSURA DA VALIDARE"),IF(P111="Non efficace","DA RIESAMINARE",IF(AND(ISNUMBER(T111),T111&lt;AZIENDA!$E$20),"SCADUTA",IF(OR(LEN(TRIM(F111))=0,LEN(TRIM(I111))=0,NOT(ISNUMBER(J111)),M111=""),"DA PIANIFICARE",IF(NOT(ISNUMBER(T111)),"SENZA SCADENZA",IF(M111="Attuata","VERIFICA EFFICACIA",IF(AND(ISNUMBER(T111),T111&lt;=AZIENDA!$E$20+PARAMETRI!$B$16),"IN SCADENZA",IF(M111="Sospesa","SOSPESA",UPPER(M111))))))))))))</f>
        <v>DA PIANIFICARE</v>
      </c>
      <c r="W111" s="68" t="str">
        <f ca="1">IF(COUNTIF(CHECKLIST!$A$9:$A$168,A111)&lt;&gt;1,"ID DA CONTROLLARE",IF(OR(D111="Miglioramento",D111="Verifica"),IF(COUNTIF(CHECKLIST!$A$9:$A$168,A111)&lt;&gt;1,"ID DA CONTROLLARE",IF(COUNTIF(PARAMETRI!$E$7:$E$10,H111)&lt;&gt;1,"PRIORITÀ NON VALIDA",IF(AND(J111&lt;&gt;"",NOT(ISNUMBER(J111))),"APERTURA NON VALIDA",IF(AND(ISNUMBER(J111),OR(J111&lt;1,J111&gt;AZIENDA!$E$20)),"APERTURA FUTURA / ERRATA",IF(AND(L111&lt;&gt;"",NOT(ISNUMBER(L111))),"SCADENZA NON VALIDA",IF(AND(ISNUMBER(T111),T111&lt;1),"SCADENZA ERRATA",IF(AND(ISNUMBER(T111),ISNUMBER(J111),T111&lt;J111),"SCADENZA &lt; APERTURA",IF(AND(N111&lt;&gt;"",NOT(ISNUMBER(N111))),"ATTUAZIONE NON VALIDA",IF(AND(ISNUMBER(N111),OR(N111&lt;1,N111&gt;AZIENDA!$E$20)),"ATTUAZIONE FUTURA / ERRATA",IF(AND(ISNUMBER(N111),ISNUMBER(J111),N111&lt;J111),"ATTUAZIONE &lt; APERTURA",IF(AND(Q111&lt;&gt;"",NOT(ISNUMBER(Q111))),"VERIFICA NON VALIDA",IF(AND(ISNUMBER(Q111),OR(Q111&lt;1,Q111&gt;AZIENDA!$E$20)),"VERIFICA FUTURA / ERRATA",IF(AND(ISNUMBER(Q111),ISNUMBER(N111),Q111&lt;N111),"VERIFICA &lt; ATTUAZIONE",IF(AND(M111&lt;&gt;"",COUNTIF(PARAMETRI!$I$7:$I$12,M111)&lt;&gt;1),"STATO NON VALIDO",IF(AND(P111&lt;&gt;"",COUNTIF(PARAMETRI!$I$16:$I$18,P111)&lt;&gt;1),"EFFICACIA NON VALIDA",""))))))))))))))),""))</f>
        <v/>
      </c>
    </row>
    <row r="112" spans="1:23" ht="103.95" customHeight="1">
      <c r="A112" s="69" t="s">
        <v>255</v>
      </c>
      <c r="B112" s="66" t="str">
        <f>IFERROR(INDEX(CATALOGO!$B$9:$B$168,MATCH($A112,CATALOGO!$A$9:$A$168,0)),"ID NON TROVATO")</f>
        <v>11 | Misurazione e riesame</v>
      </c>
      <c r="C112" s="66" t="str">
        <f>IFERROR(INDEX(CHECKLIST!$F$9:$F$168,MATCH($A112,CHECKLIST!$A$9:$A$168,0)),"ID NON TROVATO")</f>
        <v>Da verificare</v>
      </c>
      <c r="D112" s="66" t="str">
        <f>IFERROR(INDEX(CHECKLIST!$O$9:$O$168,MATCH($A112,CHECKLIST!$A$9:$A$168,0)),"ID NON TROVATO")</f>
        <v>Verifica</v>
      </c>
      <c r="E112" s="66" t="str">
        <f>IFERROR(INDEX(CHECKLIST!$K$9:$K$168,MATCH($A112,CHECKLIST!$A$9:$A$168,0)),"ID NON TROVATO")</f>
        <v>Eseguire la verifica senza dedurre condizioni personali. Esaminare: Valutazione costi-benefici; ipotesi; costi di ricambio e perdita di competenze. Poi registrare esito, evidenza, data e verificatore.</v>
      </c>
      <c r="F112" s="64"/>
      <c r="G112" s="64"/>
      <c r="H112" s="66" t="str">
        <f>IF(OR(D112="Miglioramento",D112="Verifica"),IF(G112&lt;&gt;"",G112,IF(D112="Verifica",PARAMETRI!$E$9,INDEX(CATALOGO!$I$9:$I$168,MATCH($A112,CATALOGO!$A$9:$A$168,0)))),"")</f>
        <v>P3 - Media</v>
      </c>
      <c r="I112" s="64"/>
      <c r="J112" s="65"/>
      <c r="K112" s="80" t="str">
        <f>IF(AND(OR(D112="Miglioramento",D112="Verifica"),COUNTIF(PARAMETRI!$E$7:$E$10,H112)=1),IF(ISNUMBER(J112),J112+IFERROR(VLOOKUP(H112,PARAMETRI!$E$7:$F$10,2,FALSE),0),IF(ISNUMBER(AZIENDA!$E$14),AZIENDA!$E$14+IFERROR(VLOOKUP(H112,PARAMETRI!$E$7:$F$10,2,FALSE),0),"")),"")</f>
        <v/>
      </c>
      <c r="L112" s="65"/>
      <c r="M112" s="64"/>
      <c r="N112" s="65"/>
      <c r="O112" s="64"/>
      <c r="P112" s="64"/>
      <c r="Q112" s="65"/>
      <c r="R112" s="64"/>
      <c r="S112" s="64"/>
      <c r="T112" s="80" t="str">
        <f t="shared" si="3"/>
        <v/>
      </c>
      <c r="U112" s="81" t="str">
        <f ca="1">IF(AND(ISNUMBER(T112),V112&lt;&gt;"CHIUSA VALIDATA"),T112-AZIENDA!$E$20,"")</f>
        <v/>
      </c>
      <c r="V112" s="66" t="str">
        <f ca="1">IF(D112="Mantenimento","MANTENIMENTO",IF(D112="Non applicabile","NON APPLICABILE",IF(W112&lt;&gt;"","DATI DA CORREGGERE",IF(M112="Chiusa",IF(AND(INDEX(CHECKLIST!$N$9:$N$168,MATCH($A112,CHECKLIST!$A$9:$A$168,0))="Completa",LEN(TRIM(F112))&gt;0,LEN(TRIM(I112))&gt;0,ISNUMBER(J112),ISNUMBER(T112),ISNUMBER(N112),LEN(TRIM(O112))&gt;0,P112="Efficace",ISNUMBER(Q112),LEN(TRIM(R112))&gt;0),"CHIUSA VALIDATA","CHIUSURA DA VALIDARE"),IF(P112="Non efficace","DA RIESAMINARE",IF(AND(ISNUMBER(T112),T112&lt;AZIENDA!$E$20),"SCADUTA",IF(OR(LEN(TRIM(F112))=0,LEN(TRIM(I112))=0,NOT(ISNUMBER(J112)),M112=""),"DA PIANIFICARE",IF(NOT(ISNUMBER(T112)),"SENZA SCADENZA",IF(M112="Attuata","VERIFICA EFFICACIA",IF(AND(ISNUMBER(T112),T112&lt;=AZIENDA!$E$20+PARAMETRI!$B$16),"IN SCADENZA",IF(M112="Sospesa","SOSPESA",UPPER(M112))))))))))))</f>
        <v>DA PIANIFICARE</v>
      </c>
      <c r="W112" s="68" t="str">
        <f ca="1">IF(COUNTIF(CHECKLIST!$A$9:$A$168,A112)&lt;&gt;1,"ID DA CONTROLLARE",IF(OR(D112="Miglioramento",D112="Verifica"),IF(COUNTIF(CHECKLIST!$A$9:$A$168,A112)&lt;&gt;1,"ID DA CONTROLLARE",IF(COUNTIF(PARAMETRI!$E$7:$E$10,H112)&lt;&gt;1,"PRIORITÀ NON VALIDA",IF(AND(J112&lt;&gt;"",NOT(ISNUMBER(J112))),"APERTURA NON VALIDA",IF(AND(ISNUMBER(J112),OR(J112&lt;1,J112&gt;AZIENDA!$E$20)),"APERTURA FUTURA / ERRATA",IF(AND(L112&lt;&gt;"",NOT(ISNUMBER(L112))),"SCADENZA NON VALIDA",IF(AND(ISNUMBER(T112),T112&lt;1),"SCADENZA ERRATA",IF(AND(ISNUMBER(T112),ISNUMBER(J112),T112&lt;J112),"SCADENZA &lt; APERTURA",IF(AND(N112&lt;&gt;"",NOT(ISNUMBER(N112))),"ATTUAZIONE NON VALIDA",IF(AND(ISNUMBER(N112),OR(N112&lt;1,N112&gt;AZIENDA!$E$20)),"ATTUAZIONE FUTURA / ERRATA",IF(AND(ISNUMBER(N112),ISNUMBER(J112),N112&lt;J112),"ATTUAZIONE &lt; APERTURA",IF(AND(Q112&lt;&gt;"",NOT(ISNUMBER(Q112))),"VERIFICA NON VALIDA",IF(AND(ISNUMBER(Q112),OR(Q112&lt;1,Q112&gt;AZIENDA!$E$20)),"VERIFICA FUTURA / ERRATA",IF(AND(ISNUMBER(Q112),ISNUMBER(N112),Q112&lt;N112),"VERIFICA &lt; ATTUAZIONE",IF(AND(M112&lt;&gt;"",COUNTIF(PARAMETRI!$I$7:$I$12,M112)&lt;&gt;1),"STATO NON VALIDO",IF(AND(P112&lt;&gt;"",COUNTIF(PARAMETRI!$I$16:$I$18,P112)&lt;&gt;1),"EFFICACIA NON VALIDA",""))))))))))))))),""))</f>
        <v/>
      </c>
    </row>
    <row r="113" spans="1:23" ht="103.95" customHeight="1">
      <c r="A113" s="61" t="s">
        <v>256</v>
      </c>
      <c r="B113" s="66" t="str">
        <f>IFERROR(INDEX(CATALOGO!$B$9:$B$168,MATCH($A113,CATALOGO!$A$9:$A$168,0)),"ID NON TROVATO")</f>
        <v>11 | Misurazione e riesame</v>
      </c>
      <c r="C113" s="66" t="str">
        <f>IFERROR(INDEX(CHECKLIST!$F$9:$F$168,MATCH($A113,CHECKLIST!$A$9:$A$168,0)),"ID NON TROVATO")</f>
        <v>Da verificare</v>
      </c>
      <c r="D113" s="66" t="str">
        <f>IFERROR(INDEX(CHECKLIST!$O$9:$O$168,MATCH($A113,CHECKLIST!$A$9:$A$168,0)),"ID NON TROVATO")</f>
        <v>Verifica</v>
      </c>
      <c r="E113" s="66" t="str">
        <f>IFERROR(INDEX(CHECKLIST!$K$9:$K$168,MATCH($A113,CHECKLIST!$A$9:$A$168,0)),"ID NON TROVATO")</f>
        <v>Eseguire la verifica senza dedurre condizioni personali. Esaminare: Inventario dei dati; indicatori; modalità di raccolta; accessi. Poi registrare esito, evidenza, data e verificatore.</v>
      </c>
      <c r="F113" s="64"/>
      <c r="G113" s="64"/>
      <c r="H113" s="66" t="str">
        <f>IF(OR(D113="Miglioramento",D113="Verifica"),IF(G113&lt;&gt;"",G113,IF(D113="Verifica",PARAMETRI!$E$9,INDEX(CATALOGO!$I$9:$I$168,MATCH($A113,CATALOGO!$A$9:$A$168,0)))),"")</f>
        <v>P3 - Media</v>
      </c>
      <c r="I113" s="64"/>
      <c r="J113" s="65"/>
      <c r="K113" s="80" t="str">
        <f>IF(AND(OR(D113="Miglioramento",D113="Verifica"),COUNTIF(PARAMETRI!$E$7:$E$10,H113)=1),IF(ISNUMBER(J113),J113+IFERROR(VLOOKUP(H113,PARAMETRI!$E$7:$F$10,2,FALSE),0),IF(ISNUMBER(AZIENDA!$E$14),AZIENDA!$E$14+IFERROR(VLOOKUP(H113,PARAMETRI!$E$7:$F$10,2,FALSE),0),"")),"")</f>
        <v/>
      </c>
      <c r="L113" s="65"/>
      <c r="M113" s="64"/>
      <c r="N113" s="65"/>
      <c r="O113" s="64"/>
      <c r="P113" s="64"/>
      <c r="Q113" s="65"/>
      <c r="R113" s="64"/>
      <c r="S113" s="64"/>
      <c r="T113" s="80" t="str">
        <f t="shared" si="3"/>
        <v/>
      </c>
      <c r="U113" s="81" t="str">
        <f ca="1">IF(AND(ISNUMBER(T113),V113&lt;&gt;"CHIUSA VALIDATA"),T113-AZIENDA!$E$20,"")</f>
        <v/>
      </c>
      <c r="V113" s="66" t="str">
        <f ca="1">IF(D113="Mantenimento","MANTENIMENTO",IF(D113="Non applicabile","NON APPLICABILE",IF(W113&lt;&gt;"","DATI DA CORREGGERE",IF(M113="Chiusa",IF(AND(INDEX(CHECKLIST!$N$9:$N$168,MATCH($A113,CHECKLIST!$A$9:$A$168,0))="Completa",LEN(TRIM(F113))&gt;0,LEN(TRIM(I113))&gt;0,ISNUMBER(J113),ISNUMBER(T113),ISNUMBER(N113),LEN(TRIM(O113))&gt;0,P113="Efficace",ISNUMBER(Q113),LEN(TRIM(R113))&gt;0),"CHIUSA VALIDATA","CHIUSURA DA VALIDARE"),IF(P113="Non efficace","DA RIESAMINARE",IF(AND(ISNUMBER(T113),T113&lt;AZIENDA!$E$20),"SCADUTA",IF(OR(LEN(TRIM(F113))=0,LEN(TRIM(I113))=0,NOT(ISNUMBER(J113)),M113=""),"DA PIANIFICARE",IF(NOT(ISNUMBER(T113)),"SENZA SCADENZA",IF(M113="Attuata","VERIFICA EFFICACIA",IF(AND(ISNUMBER(T113),T113&lt;=AZIENDA!$E$20+PARAMETRI!$B$16),"IN SCADENZA",IF(M113="Sospesa","SOSPESA",UPPER(M113))))))))))))</f>
        <v>DA PIANIFICARE</v>
      </c>
      <c r="W113" s="68" t="str">
        <f ca="1">IF(COUNTIF(CHECKLIST!$A$9:$A$168,A113)&lt;&gt;1,"ID DA CONTROLLARE",IF(OR(D113="Miglioramento",D113="Verifica"),IF(COUNTIF(CHECKLIST!$A$9:$A$168,A113)&lt;&gt;1,"ID DA CONTROLLARE",IF(COUNTIF(PARAMETRI!$E$7:$E$10,H113)&lt;&gt;1,"PRIORITÀ NON VALIDA",IF(AND(J113&lt;&gt;"",NOT(ISNUMBER(J113))),"APERTURA NON VALIDA",IF(AND(ISNUMBER(J113),OR(J113&lt;1,J113&gt;AZIENDA!$E$20)),"APERTURA FUTURA / ERRATA",IF(AND(L113&lt;&gt;"",NOT(ISNUMBER(L113))),"SCADENZA NON VALIDA",IF(AND(ISNUMBER(T113),T113&lt;1),"SCADENZA ERRATA",IF(AND(ISNUMBER(T113),ISNUMBER(J113),T113&lt;J113),"SCADENZA &lt; APERTURA",IF(AND(N113&lt;&gt;"",NOT(ISNUMBER(N113))),"ATTUAZIONE NON VALIDA",IF(AND(ISNUMBER(N113),OR(N113&lt;1,N113&gt;AZIENDA!$E$20)),"ATTUAZIONE FUTURA / ERRATA",IF(AND(ISNUMBER(N113),ISNUMBER(J113),N113&lt;J113),"ATTUAZIONE &lt; APERTURA",IF(AND(Q113&lt;&gt;"",NOT(ISNUMBER(Q113))),"VERIFICA NON VALIDA",IF(AND(ISNUMBER(Q113),OR(Q113&lt;1,Q113&gt;AZIENDA!$E$20)),"VERIFICA FUTURA / ERRATA",IF(AND(ISNUMBER(Q113),ISNUMBER(N113),Q113&lt;N113),"VERIFICA &lt; ATTUAZIONE",IF(AND(M113&lt;&gt;"",COUNTIF(PARAMETRI!$I$7:$I$12,M113)&lt;&gt;1),"STATO NON VALIDO",IF(AND(P113&lt;&gt;"",COUNTIF(PARAMETRI!$I$16:$I$18,P113)&lt;&gt;1),"EFFICACIA NON VALIDA",""))))))))))))))),""))</f>
        <v/>
      </c>
    </row>
    <row r="114" spans="1:23" ht="103.95" customHeight="1">
      <c r="A114" s="69" t="s">
        <v>257</v>
      </c>
      <c r="B114" s="66" t="str">
        <f>IFERROR(INDEX(CATALOGO!$B$9:$B$168,MATCH($A114,CATALOGO!$A$9:$A$168,0)),"ID NON TROVATO")</f>
        <v>11 | Misurazione e riesame</v>
      </c>
      <c r="C114" s="66" t="str">
        <f>IFERROR(INDEX(CHECKLIST!$F$9:$F$168,MATCH($A114,CHECKLIST!$A$9:$A$168,0)),"ID NON TROVATO")</f>
        <v>Da verificare</v>
      </c>
      <c r="D114" s="66" t="str">
        <f>IFERROR(INDEX(CHECKLIST!$O$9:$O$168,MATCH($A114,CHECKLIST!$A$9:$A$168,0)),"ID NON TROVATO")</f>
        <v>Verifica</v>
      </c>
      <c r="E114" s="66" t="str">
        <f>IFERROR(INDEX(CHECKLIST!$K$9:$K$168,MATCH($A114,CHECKLIST!$A$9:$A$168,0)),"ID NON TROVATO")</f>
        <v>Eseguire la verifica senza dedurre condizioni personali. Esaminare: Indicatori aggregati; confronto con il perimetro; motivazioni delle differenze. Poi registrare esito, evidenza, data e verificatore.</v>
      </c>
      <c r="F114" s="64"/>
      <c r="G114" s="64"/>
      <c r="H114" s="66" t="str">
        <f>IF(OR(D114="Miglioramento",D114="Verifica"),IF(G114&lt;&gt;"",G114,IF(D114="Verifica",PARAMETRI!$E$9,INDEX(CATALOGO!$I$9:$I$168,MATCH($A114,CATALOGO!$A$9:$A$168,0)))),"")</f>
        <v>P3 - Media</v>
      </c>
      <c r="I114" s="64"/>
      <c r="J114" s="65"/>
      <c r="K114" s="80" t="str">
        <f>IF(AND(OR(D114="Miglioramento",D114="Verifica"),COUNTIF(PARAMETRI!$E$7:$E$10,H114)=1),IF(ISNUMBER(J114),J114+IFERROR(VLOOKUP(H114,PARAMETRI!$E$7:$F$10,2,FALSE),0),IF(ISNUMBER(AZIENDA!$E$14),AZIENDA!$E$14+IFERROR(VLOOKUP(H114,PARAMETRI!$E$7:$F$10,2,FALSE),0),"")),"")</f>
        <v/>
      </c>
      <c r="L114" s="65"/>
      <c r="M114" s="64"/>
      <c r="N114" s="65"/>
      <c r="O114" s="64"/>
      <c r="P114" s="64"/>
      <c r="Q114" s="65"/>
      <c r="R114" s="64"/>
      <c r="S114" s="64"/>
      <c r="T114" s="80" t="str">
        <f t="shared" si="3"/>
        <v/>
      </c>
      <c r="U114" s="81" t="str">
        <f ca="1">IF(AND(ISNUMBER(T114),V114&lt;&gt;"CHIUSA VALIDATA"),T114-AZIENDA!$E$20,"")</f>
        <v/>
      </c>
      <c r="V114" s="66" t="str">
        <f ca="1">IF(D114="Mantenimento","MANTENIMENTO",IF(D114="Non applicabile","NON APPLICABILE",IF(W114&lt;&gt;"","DATI DA CORREGGERE",IF(M114="Chiusa",IF(AND(INDEX(CHECKLIST!$N$9:$N$168,MATCH($A114,CHECKLIST!$A$9:$A$168,0))="Completa",LEN(TRIM(F114))&gt;0,LEN(TRIM(I114))&gt;0,ISNUMBER(J114),ISNUMBER(T114),ISNUMBER(N114),LEN(TRIM(O114))&gt;0,P114="Efficace",ISNUMBER(Q114),LEN(TRIM(R114))&gt;0),"CHIUSA VALIDATA","CHIUSURA DA VALIDARE"),IF(P114="Non efficace","DA RIESAMINARE",IF(AND(ISNUMBER(T114),T114&lt;AZIENDA!$E$20),"SCADUTA",IF(OR(LEN(TRIM(F114))=0,LEN(TRIM(I114))=0,NOT(ISNUMBER(J114)),M114=""),"DA PIANIFICARE",IF(NOT(ISNUMBER(T114)),"SENZA SCADENZA",IF(M114="Attuata","VERIFICA EFFICACIA",IF(AND(ISNUMBER(T114),T114&lt;=AZIENDA!$E$20+PARAMETRI!$B$16),"IN SCADENZA",IF(M114="Sospesa","SOSPESA",UPPER(M114))))))))))))</f>
        <v>DA PIANIFICARE</v>
      </c>
      <c r="W114" s="68" t="str">
        <f ca="1">IF(COUNTIF(CHECKLIST!$A$9:$A$168,A114)&lt;&gt;1,"ID DA CONTROLLARE",IF(OR(D114="Miglioramento",D114="Verifica"),IF(COUNTIF(CHECKLIST!$A$9:$A$168,A114)&lt;&gt;1,"ID DA CONTROLLARE",IF(COUNTIF(PARAMETRI!$E$7:$E$10,H114)&lt;&gt;1,"PRIORITÀ NON VALIDA",IF(AND(J114&lt;&gt;"",NOT(ISNUMBER(J114))),"APERTURA NON VALIDA",IF(AND(ISNUMBER(J114),OR(J114&lt;1,J114&gt;AZIENDA!$E$20)),"APERTURA FUTURA / ERRATA",IF(AND(L114&lt;&gt;"",NOT(ISNUMBER(L114))),"SCADENZA NON VALIDA",IF(AND(ISNUMBER(T114),T114&lt;1),"SCADENZA ERRATA",IF(AND(ISNUMBER(T114),ISNUMBER(J114),T114&lt;J114),"SCADENZA &lt; APERTURA",IF(AND(N114&lt;&gt;"",NOT(ISNUMBER(N114))),"ATTUAZIONE NON VALIDA",IF(AND(ISNUMBER(N114),OR(N114&lt;1,N114&gt;AZIENDA!$E$20)),"ATTUAZIONE FUTURA / ERRATA",IF(AND(ISNUMBER(N114),ISNUMBER(J114),N114&lt;J114),"ATTUAZIONE &lt; APERTURA",IF(AND(Q114&lt;&gt;"",NOT(ISNUMBER(Q114))),"VERIFICA NON VALIDA",IF(AND(ISNUMBER(Q114),OR(Q114&lt;1,Q114&gt;AZIENDA!$E$20)),"VERIFICA FUTURA / ERRATA",IF(AND(ISNUMBER(Q114),ISNUMBER(N114),Q114&lt;N114),"VERIFICA &lt; ATTUAZIONE",IF(AND(M114&lt;&gt;"",COUNTIF(PARAMETRI!$I$7:$I$12,M114)&lt;&gt;1),"STATO NON VALIDO",IF(AND(P114&lt;&gt;"",COUNTIF(PARAMETRI!$I$16:$I$18,P114)&lt;&gt;1),"EFFICACIA NON VALIDA",""))))))))))))))),""))</f>
        <v/>
      </c>
    </row>
    <row r="115" spans="1:23" ht="103.95" customHeight="1">
      <c r="A115" s="61" t="s">
        <v>258</v>
      </c>
      <c r="B115" s="66" t="str">
        <f>IFERROR(INDEX(CATALOGO!$B$9:$B$168,MATCH($A115,CATALOGO!$A$9:$A$168,0)),"ID NON TROVATO")</f>
        <v>11 | Misurazione e riesame</v>
      </c>
      <c r="C115" s="66" t="str">
        <f>IFERROR(INDEX(CHECKLIST!$F$9:$F$168,MATCH($A115,CHECKLIST!$A$9:$A$168,0)),"ID NON TROVATO")</f>
        <v>Da verificare</v>
      </c>
      <c r="D115" s="66" t="str">
        <f>IFERROR(INDEX(CHECKLIST!$O$9:$O$168,MATCH($A115,CHECKLIST!$A$9:$A$168,0)),"ID NON TROVATO")</f>
        <v>Verifica</v>
      </c>
      <c r="E115" s="66" t="str">
        <f>IFERROR(INDEX(CHECKLIST!$K$9:$K$168,MATCH($A115,CHECKLIST!$A$9:$A$168,0)),"ID NON TROVATO")</f>
        <v>Eseguire la verifica senza dedurre condizioni personali. Esaminare: Dati aggregati; analisi dei trend; criteri di interpretazione. Poi registrare esito, evidenza, data e verificatore.</v>
      </c>
      <c r="F115" s="64"/>
      <c r="G115" s="64"/>
      <c r="H115" s="66" t="str">
        <f>IF(OR(D115="Miglioramento",D115="Verifica"),IF(G115&lt;&gt;"",G115,IF(D115="Verifica",PARAMETRI!$E$9,INDEX(CATALOGO!$I$9:$I$168,MATCH($A115,CATALOGO!$A$9:$A$168,0)))),"")</f>
        <v>P3 - Media</v>
      </c>
      <c r="I115" s="64"/>
      <c r="J115" s="65"/>
      <c r="K115" s="80" t="str">
        <f>IF(AND(OR(D115="Miglioramento",D115="Verifica"),COUNTIF(PARAMETRI!$E$7:$E$10,H115)=1),IF(ISNUMBER(J115),J115+IFERROR(VLOOKUP(H115,PARAMETRI!$E$7:$F$10,2,FALSE),0),IF(ISNUMBER(AZIENDA!$E$14),AZIENDA!$E$14+IFERROR(VLOOKUP(H115,PARAMETRI!$E$7:$F$10,2,FALSE),0),"")),"")</f>
        <v/>
      </c>
      <c r="L115" s="65"/>
      <c r="M115" s="64"/>
      <c r="N115" s="65"/>
      <c r="O115" s="64"/>
      <c r="P115" s="64"/>
      <c r="Q115" s="65"/>
      <c r="R115" s="64"/>
      <c r="S115" s="64"/>
      <c r="T115" s="80" t="str">
        <f t="shared" si="3"/>
        <v/>
      </c>
      <c r="U115" s="81" t="str">
        <f ca="1">IF(AND(ISNUMBER(T115),V115&lt;&gt;"CHIUSA VALIDATA"),T115-AZIENDA!$E$20,"")</f>
        <v/>
      </c>
      <c r="V115" s="66" t="str">
        <f ca="1">IF(D115="Mantenimento","MANTENIMENTO",IF(D115="Non applicabile","NON APPLICABILE",IF(W115&lt;&gt;"","DATI DA CORREGGERE",IF(M115="Chiusa",IF(AND(INDEX(CHECKLIST!$N$9:$N$168,MATCH($A115,CHECKLIST!$A$9:$A$168,0))="Completa",LEN(TRIM(F115))&gt;0,LEN(TRIM(I115))&gt;0,ISNUMBER(J115),ISNUMBER(T115),ISNUMBER(N115),LEN(TRIM(O115))&gt;0,P115="Efficace",ISNUMBER(Q115),LEN(TRIM(R115))&gt;0),"CHIUSA VALIDATA","CHIUSURA DA VALIDARE"),IF(P115="Non efficace","DA RIESAMINARE",IF(AND(ISNUMBER(T115),T115&lt;AZIENDA!$E$20),"SCADUTA",IF(OR(LEN(TRIM(F115))=0,LEN(TRIM(I115))=0,NOT(ISNUMBER(J115)),M115=""),"DA PIANIFICARE",IF(NOT(ISNUMBER(T115)),"SENZA SCADENZA",IF(M115="Attuata","VERIFICA EFFICACIA",IF(AND(ISNUMBER(T115),T115&lt;=AZIENDA!$E$20+PARAMETRI!$B$16),"IN SCADENZA",IF(M115="Sospesa","SOSPESA",UPPER(M115))))))))))))</f>
        <v>DA PIANIFICARE</v>
      </c>
      <c r="W115" s="68" t="str">
        <f ca="1">IF(COUNTIF(CHECKLIST!$A$9:$A$168,A115)&lt;&gt;1,"ID DA CONTROLLARE",IF(OR(D115="Miglioramento",D115="Verifica"),IF(COUNTIF(CHECKLIST!$A$9:$A$168,A115)&lt;&gt;1,"ID DA CONTROLLARE",IF(COUNTIF(PARAMETRI!$E$7:$E$10,H115)&lt;&gt;1,"PRIORITÀ NON VALIDA",IF(AND(J115&lt;&gt;"",NOT(ISNUMBER(J115))),"APERTURA NON VALIDA",IF(AND(ISNUMBER(J115),OR(J115&lt;1,J115&gt;AZIENDA!$E$20)),"APERTURA FUTURA / ERRATA",IF(AND(L115&lt;&gt;"",NOT(ISNUMBER(L115))),"SCADENZA NON VALIDA",IF(AND(ISNUMBER(T115),T115&lt;1),"SCADENZA ERRATA",IF(AND(ISNUMBER(T115),ISNUMBER(J115),T115&lt;J115),"SCADENZA &lt; APERTURA",IF(AND(N115&lt;&gt;"",NOT(ISNUMBER(N115))),"ATTUAZIONE NON VALIDA",IF(AND(ISNUMBER(N115),OR(N115&lt;1,N115&gt;AZIENDA!$E$20)),"ATTUAZIONE FUTURA / ERRATA",IF(AND(ISNUMBER(N115),ISNUMBER(J115),N115&lt;J115),"ATTUAZIONE &lt; APERTURA",IF(AND(Q115&lt;&gt;"",NOT(ISNUMBER(Q115))),"VERIFICA NON VALIDA",IF(AND(ISNUMBER(Q115),OR(Q115&lt;1,Q115&gt;AZIENDA!$E$20)),"VERIFICA FUTURA / ERRATA",IF(AND(ISNUMBER(Q115),ISNUMBER(N115),Q115&lt;N115),"VERIFICA &lt; ATTUAZIONE",IF(AND(M115&lt;&gt;"",COUNTIF(PARAMETRI!$I$7:$I$12,M115)&lt;&gt;1),"STATO NON VALIDO",IF(AND(P115&lt;&gt;"",COUNTIF(PARAMETRI!$I$16:$I$18,P115)&lt;&gt;1),"EFFICACIA NON VALIDA",""))))))))))))))),""))</f>
        <v/>
      </c>
    </row>
    <row r="116" spans="1:23" ht="103.95" customHeight="1">
      <c r="A116" s="69" t="s">
        <v>259</v>
      </c>
      <c r="B116" s="66" t="str">
        <f>IFERROR(INDEX(CATALOGO!$B$9:$B$168,MATCH($A116,CATALOGO!$A$9:$A$168,0)),"ID NON TROVATO")</f>
        <v>11 | Misurazione e riesame</v>
      </c>
      <c r="C116" s="66" t="str">
        <f>IFERROR(INDEX(CHECKLIST!$F$9:$F$168,MATCH($A116,CHECKLIST!$A$9:$A$168,0)),"ID NON TROVATO")</f>
        <v>Da verificare</v>
      </c>
      <c r="D116" s="66" t="str">
        <f>IFERROR(INDEX(CHECKLIST!$O$9:$O$168,MATCH($A116,CHECKLIST!$A$9:$A$168,0)),"ID NON TROVATO")</f>
        <v>Verifica</v>
      </c>
      <c r="E116" s="66" t="str">
        <f>IFERROR(INDEX(CHECKLIST!$K$9:$K$168,MATCH($A116,CHECKLIST!$A$9:$A$168,0)),"ID NON TROVATO")</f>
        <v>Eseguire la verifica senza dedurre condizioni personali. Esaminare: Definizioni degli indicatori; cambi delle categorie; confronto tra periodi. Poi registrare esito, evidenza, data e verificatore.</v>
      </c>
      <c r="F116" s="64"/>
      <c r="G116" s="64"/>
      <c r="H116" s="66" t="str">
        <f>IF(OR(D116="Miglioramento",D116="Verifica"),IF(G116&lt;&gt;"",G116,IF(D116="Verifica",PARAMETRI!$E$9,INDEX(CATALOGO!$I$9:$I$168,MATCH($A116,CATALOGO!$A$9:$A$168,0)))),"")</f>
        <v>P3 - Media</v>
      </c>
      <c r="I116" s="64"/>
      <c r="J116" s="65"/>
      <c r="K116" s="80" t="str">
        <f>IF(AND(OR(D116="Miglioramento",D116="Verifica"),COUNTIF(PARAMETRI!$E$7:$E$10,H116)=1),IF(ISNUMBER(J116),J116+IFERROR(VLOOKUP(H116,PARAMETRI!$E$7:$F$10,2,FALSE),0),IF(ISNUMBER(AZIENDA!$E$14),AZIENDA!$E$14+IFERROR(VLOOKUP(H116,PARAMETRI!$E$7:$F$10,2,FALSE),0),"")),"")</f>
        <v/>
      </c>
      <c r="L116" s="65"/>
      <c r="M116" s="64"/>
      <c r="N116" s="65"/>
      <c r="O116" s="64"/>
      <c r="P116" s="64"/>
      <c r="Q116" s="65"/>
      <c r="R116" s="64"/>
      <c r="S116" s="64"/>
      <c r="T116" s="80" t="str">
        <f t="shared" si="3"/>
        <v/>
      </c>
      <c r="U116" s="81" t="str">
        <f ca="1">IF(AND(ISNUMBER(T116),V116&lt;&gt;"CHIUSA VALIDATA"),T116-AZIENDA!$E$20,"")</f>
        <v/>
      </c>
      <c r="V116" s="66" t="str">
        <f ca="1">IF(D116="Mantenimento","MANTENIMENTO",IF(D116="Non applicabile","NON APPLICABILE",IF(W116&lt;&gt;"","DATI DA CORREGGERE",IF(M116="Chiusa",IF(AND(INDEX(CHECKLIST!$N$9:$N$168,MATCH($A116,CHECKLIST!$A$9:$A$168,0))="Completa",LEN(TRIM(F116))&gt;0,LEN(TRIM(I116))&gt;0,ISNUMBER(J116),ISNUMBER(T116),ISNUMBER(N116),LEN(TRIM(O116))&gt;0,P116="Efficace",ISNUMBER(Q116),LEN(TRIM(R116))&gt;0),"CHIUSA VALIDATA","CHIUSURA DA VALIDARE"),IF(P116="Non efficace","DA RIESAMINARE",IF(AND(ISNUMBER(T116),T116&lt;AZIENDA!$E$20),"SCADUTA",IF(OR(LEN(TRIM(F116))=0,LEN(TRIM(I116))=0,NOT(ISNUMBER(J116)),M116=""),"DA PIANIFICARE",IF(NOT(ISNUMBER(T116)),"SENZA SCADENZA",IF(M116="Attuata","VERIFICA EFFICACIA",IF(AND(ISNUMBER(T116),T116&lt;=AZIENDA!$E$20+PARAMETRI!$B$16),"IN SCADENZA",IF(M116="Sospesa","SOSPESA",UPPER(M116))))))))))))</f>
        <v>DA PIANIFICARE</v>
      </c>
      <c r="W116" s="68" t="str">
        <f ca="1">IF(COUNTIF(CHECKLIST!$A$9:$A$168,A116)&lt;&gt;1,"ID DA CONTROLLARE",IF(OR(D116="Miglioramento",D116="Verifica"),IF(COUNTIF(CHECKLIST!$A$9:$A$168,A116)&lt;&gt;1,"ID DA CONTROLLARE",IF(COUNTIF(PARAMETRI!$E$7:$E$10,H116)&lt;&gt;1,"PRIORITÀ NON VALIDA",IF(AND(J116&lt;&gt;"",NOT(ISNUMBER(J116))),"APERTURA NON VALIDA",IF(AND(ISNUMBER(J116),OR(J116&lt;1,J116&gt;AZIENDA!$E$20)),"APERTURA FUTURA / ERRATA",IF(AND(L116&lt;&gt;"",NOT(ISNUMBER(L116))),"SCADENZA NON VALIDA",IF(AND(ISNUMBER(T116),T116&lt;1),"SCADENZA ERRATA",IF(AND(ISNUMBER(T116),ISNUMBER(J116),T116&lt;J116),"SCADENZA &lt; APERTURA",IF(AND(N116&lt;&gt;"",NOT(ISNUMBER(N116))),"ATTUAZIONE NON VALIDA",IF(AND(ISNUMBER(N116),OR(N116&lt;1,N116&gt;AZIENDA!$E$20)),"ATTUAZIONE FUTURA / ERRATA",IF(AND(ISNUMBER(N116),ISNUMBER(J116),N116&lt;J116),"ATTUAZIONE &lt; APERTURA",IF(AND(Q116&lt;&gt;"",NOT(ISNUMBER(Q116))),"VERIFICA NON VALIDA",IF(AND(ISNUMBER(Q116),OR(Q116&lt;1,Q116&gt;AZIENDA!$E$20)),"VERIFICA FUTURA / ERRATA",IF(AND(ISNUMBER(Q116),ISNUMBER(N116),Q116&lt;N116),"VERIFICA &lt; ATTUAZIONE",IF(AND(M116&lt;&gt;"",COUNTIF(PARAMETRI!$I$7:$I$12,M116)&lt;&gt;1),"STATO NON VALIDO",IF(AND(P116&lt;&gt;"",COUNTIF(PARAMETRI!$I$16:$I$18,P116)&lt;&gt;1),"EFFICACIA NON VALIDA",""))))))))))))))),""))</f>
        <v/>
      </c>
    </row>
    <row r="117" spans="1:23" ht="103.95" customHeight="1">
      <c r="A117" s="61" t="s">
        <v>260</v>
      </c>
      <c r="B117" s="66" t="str">
        <f>IFERROR(INDEX(CATALOGO!$B$9:$B$168,MATCH($A117,CATALOGO!$A$9:$A$168,0)),"ID NON TROVATO")</f>
        <v>11 | Misurazione e riesame</v>
      </c>
      <c r="C117" s="66" t="str">
        <f>IFERROR(INDEX(CHECKLIST!$F$9:$F$168,MATCH($A117,CHECKLIST!$A$9:$A$168,0)),"ID NON TROVATO")</f>
        <v>Da verificare</v>
      </c>
      <c r="D117" s="66" t="str">
        <f>IFERROR(INDEX(CHECKLIST!$O$9:$O$168,MATCH($A117,CHECKLIST!$A$9:$A$168,0)),"ID NON TROVATO")</f>
        <v>Verifica</v>
      </c>
      <c r="E117" s="66" t="str">
        <f>IFERROR(INDEX(CHECKLIST!$K$9:$K$168,MATCH($A117,CHECKLIST!$A$9:$A$168,0)),"ID NON TROVATO")</f>
        <v>Eseguire la verifica senza dedurre condizioni personali. Esaminare: Traccia dei colloqui; sintesi aggregate; azioni conseguenti. Poi registrare esito, evidenza, data e verificatore.</v>
      </c>
      <c r="F117" s="64"/>
      <c r="G117" s="64"/>
      <c r="H117" s="66" t="str">
        <f>IF(OR(D117="Miglioramento",D117="Verifica"),IF(G117&lt;&gt;"",G117,IF(D117="Verifica",PARAMETRI!$E$9,INDEX(CATALOGO!$I$9:$I$168,MATCH($A117,CATALOGO!$A$9:$A$168,0)))),"")</f>
        <v>P3 - Media</v>
      </c>
      <c r="I117" s="64"/>
      <c r="J117" s="65"/>
      <c r="K117" s="80" t="str">
        <f>IF(AND(OR(D117="Miglioramento",D117="Verifica"),COUNTIF(PARAMETRI!$E$7:$E$10,H117)=1),IF(ISNUMBER(J117),J117+IFERROR(VLOOKUP(H117,PARAMETRI!$E$7:$F$10,2,FALSE),0),IF(ISNUMBER(AZIENDA!$E$14),AZIENDA!$E$14+IFERROR(VLOOKUP(H117,PARAMETRI!$E$7:$F$10,2,FALSE),0),"")),"")</f>
        <v/>
      </c>
      <c r="L117" s="65"/>
      <c r="M117" s="64"/>
      <c r="N117" s="65"/>
      <c r="O117" s="64"/>
      <c r="P117" s="64"/>
      <c r="Q117" s="65"/>
      <c r="R117" s="64"/>
      <c r="S117" s="64"/>
      <c r="T117" s="80" t="str">
        <f t="shared" si="3"/>
        <v/>
      </c>
      <c r="U117" s="81" t="str">
        <f ca="1">IF(AND(ISNUMBER(T117),V117&lt;&gt;"CHIUSA VALIDATA"),T117-AZIENDA!$E$20,"")</f>
        <v/>
      </c>
      <c r="V117" s="66" t="str">
        <f ca="1">IF(D117="Mantenimento","MANTENIMENTO",IF(D117="Non applicabile","NON APPLICABILE",IF(W117&lt;&gt;"","DATI DA CORREGGERE",IF(M117="Chiusa",IF(AND(INDEX(CHECKLIST!$N$9:$N$168,MATCH($A117,CHECKLIST!$A$9:$A$168,0))="Completa",LEN(TRIM(F117))&gt;0,LEN(TRIM(I117))&gt;0,ISNUMBER(J117),ISNUMBER(T117),ISNUMBER(N117),LEN(TRIM(O117))&gt;0,P117="Efficace",ISNUMBER(Q117),LEN(TRIM(R117))&gt;0),"CHIUSA VALIDATA","CHIUSURA DA VALIDARE"),IF(P117="Non efficace","DA RIESAMINARE",IF(AND(ISNUMBER(T117),T117&lt;AZIENDA!$E$20),"SCADUTA",IF(OR(LEN(TRIM(F117))=0,LEN(TRIM(I117))=0,NOT(ISNUMBER(J117)),M117=""),"DA PIANIFICARE",IF(NOT(ISNUMBER(T117)),"SENZA SCADENZA",IF(M117="Attuata","VERIFICA EFFICACIA",IF(AND(ISNUMBER(T117),T117&lt;=AZIENDA!$E$20+PARAMETRI!$B$16),"IN SCADENZA",IF(M117="Sospesa","SOSPESA",UPPER(M117))))))))))))</f>
        <v>DA PIANIFICARE</v>
      </c>
      <c r="W117" s="68" t="str">
        <f ca="1">IF(COUNTIF(CHECKLIST!$A$9:$A$168,A117)&lt;&gt;1,"ID DA CONTROLLARE",IF(OR(D117="Miglioramento",D117="Verifica"),IF(COUNTIF(CHECKLIST!$A$9:$A$168,A117)&lt;&gt;1,"ID DA CONTROLLARE",IF(COUNTIF(PARAMETRI!$E$7:$E$10,H117)&lt;&gt;1,"PRIORITÀ NON VALIDA",IF(AND(J117&lt;&gt;"",NOT(ISNUMBER(J117))),"APERTURA NON VALIDA",IF(AND(ISNUMBER(J117),OR(J117&lt;1,J117&gt;AZIENDA!$E$20)),"APERTURA FUTURA / ERRATA",IF(AND(L117&lt;&gt;"",NOT(ISNUMBER(L117))),"SCADENZA NON VALIDA",IF(AND(ISNUMBER(T117),T117&lt;1),"SCADENZA ERRATA",IF(AND(ISNUMBER(T117),ISNUMBER(J117),T117&lt;J117),"SCADENZA &lt; APERTURA",IF(AND(N117&lt;&gt;"",NOT(ISNUMBER(N117))),"ATTUAZIONE NON VALIDA",IF(AND(ISNUMBER(N117),OR(N117&lt;1,N117&gt;AZIENDA!$E$20)),"ATTUAZIONE FUTURA / ERRATA",IF(AND(ISNUMBER(N117),ISNUMBER(J117),N117&lt;J117),"ATTUAZIONE &lt; APERTURA",IF(AND(Q117&lt;&gt;"",NOT(ISNUMBER(Q117))),"VERIFICA NON VALIDA",IF(AND(ISNUMBER(Q117),OR(Q117&lt;1,Q117&gt;AZIENDA!$E$20)),"VERIFICA FUTURA / ERRATA",IF(AND(ISNUMBER(Q117),ISNUMBER(N117),Q117&lt;N117),"VERIFICA &lt; ATTUAZIONE",IF(AND(M117&lt;&gt;"",COUNTIF(PARAMETRI!$I$7:$I$12,M117)&lt;&gt;1),"STATO NON VALIDO",IF(AND(P117&lt;&gt;"",COUNTIF(PARAMETRI!$I$16:$I$18,P117)&lt;&gt;1),"EFFICACIA NON VALIDA",""))))))))))))))),""))</f>
        <v/>
      </c>
    </row>
    <row r="118" spans="1:23" ht="103.95" customHeight="1">
      <c r="A118" s="69" t="s">
        <v>261</v>
      </c>
      <c r="B118" s="66" t="str">
        <f>IFERROR(INDEX(CATALOGO!$B$9:$B$168,MATCH($A118,CATALOGO!$A$9:$A$168,0)),"ID NON TROVATO")</f>
        <v>11 | Misurazione e riesame</v>
      </c>
      <c r="C118" s="66" t="str">
        <f>IFERROR(INDEX(CHECKLIST!$F$9:$F$168,MATCH($A118,CHECKLIST!$A$9:$A$168,0)),"ID NON TROVATO")</f>
        <v>Da verificare</v>
      </c>
      <c r="D118" s="66" t="str">
        <f>IFERROR(INDEX(CHECKLIST!$O$9:$O$168,MATCH($A118,CHECKLIST!$A$9:$A$168,0)),"ID NON TROVATO")</f>
        <v>Verifica</v>
      </c>
      <c r="E118" s="66" t="str">
        <f>IFERROR(INDEX(CHECKLIST!$K$9:$K$168,MATCH($A118,CHECKLIST!$A$9:$A$168,0)),"ID NON TROVATO")</f>
        <v>Eseguire la verifica senza dedurre condizioni personali. Esaminare: Questionari; informazioni ai partecipanti; criteri di aggregazione e accesso. Poi registrare esito, evidenza, data e verificatore.</v>
      </c>
      <c r="F118" s="64"/>
      <c r="G118" s="64"/>
      <c r="H118" s="66" t="str">
        <f>IF(OR(D118="Miglioramento",D118="Verifica"),IF(G118&lt;&gt;"",G118,IF(D118="Verifica",PARAMETRI!$E$9,INDEX(CATALOGO!$I$9:$I$168,MATCH($A118,CATALOGO!$A$9:$A$168,0)))),"")</f>
        <v>P3 - Media</v>
      </c>
      <c r="I118" s="64"/>
      <c r="J118" s="65"/>
      <c r="K118" s="80" t="str">
        <f>IF(AND(OR(D118="Miglioramento",D118="Verifica"),COUNTIF(PARAMETRI!$E$7:$E$10,H118)=1),IF(ISNUMBER(J118),J118+IFERROR(VLOOKUP(H118,PARAMETRI!$E$7:$F$10,2,FALSE),0),IF(ISNUMBER(AZIENDA!$E$14),AZIENDA!$E$14+IFERROR(VLOOKUP(H118,PARAMETRI!$E$7:$F$10,2,FALSE),0),"")),"")</f>
        <v/>
      </c>
      <c r="L118" s="65"/>
      <c r="M118" s="64"/>
      <c r="N118" s="65"/>
      <c r="O118" s="64"/>
      <c r="P118" s="64"/>
      <c r="Q118" s="65"/>
      <c r="R118" s="64"/>
      <c r="S118" s="64"/>
      <c r="T118" s="80" t="str">
        <f t="shared" si="3"/>
        <v/>
      </c>
      <c r="U118" s="81" t="str">
        <f ca="1">IF(AND(ISNUMBER(T118),V118&lt;&gt;"CHIUSA VALIDATA"),T118-AZIENDA!$E$20,"")</f>
        <v/>
      </c>
      <c r="V118" s="66" t="str">
        <f ca="1">IF(D118="Mantenimento","MANTENIMENTO",IF(D118="Non applicabile","NON APPLICABILE",IF(W118&lt;&gt;"","DATI DA CORREGGERE",IF(M118="Chiusa",IF(AND(INDEX(CHECKLIST!$N$9:$N$168,MATCH($A118,CHECKLIST!$A$9:$A$168,0))="Completa",LEN(TRIM(F118))&gt;0,LEN(TRIM(I118))&gt;0,ISNUMBER(J118),ISNUMBER(T118),ISNUMBER(N118),LEN(TRIM(O118))&gt;0,P118="Efficace",ISNUMBER(Q118),LEN(TRIM(R118))&gt;0),"CHIUSA VALIDATA","CHIUSURA DA VALIDARE"),IF(P118="Non efficace","DA RIESAMINARE",IF(AND(ISNUMBER(T118),T118&lt;AZIENDA!$E$20),"SCADUTA",IF(OR(LEN(TRIM(F118))=0,LEN(TRIM(I118))=0,NOT(ISNUMBER(J118)),M118=""),"DA PIANIFICARE",IF(NOT(ISNUMBER(T118)),"SENZA SCADENZA",IF(M118="Attuata","VERIFICA EFFICACIA",IF(AND(ISNUMBER(T118),T118&lt;=AZIENDA!$E$20+PARAMETRI!$B$16),"IN SCADENZA",IF(M118="Sospesa","SOSPESA",UPPER(M118))))))))))))</f>
        <v>DA PIANIFICARE</v>
      </c>
      <c r="W118" s="68" t="str">
        <f ca="1">IF(COUNTIF(CHECKLIST!$A$9:$A$168,A118)&lt;&gt;1,"ID DA CONTROLLARE",IF(OR(D118="Miglioramento",D118="Verifica"),IF(COUNTIF(CHECKLIST!$A$9:$A$168,A118)&lt;&gt;1,"ID DA CONTROLLARE",IF(COUNTIF(PARAMETRI!$E$7:$E$10,H118)&lt;&gt;1,"PRIORITÀ NON VALIDA",IF(AND(J118&lt;&gt;"",NOT(ISNUMBER(J118))),"APERTURA NON VALIDA",IF(AND(ISNUMBER(J118),OR(J118&lt;1,J118&gt;AZIENDA!$E$20)),"APERTURA FUTURA / ERRATA",IF(AND(L118&lt;&gt;"",NOT(ISNUMBER(L118))),"SCADENZA NON VALIDA",IF(AND(ISNUMBER(T118),T118&lt;1),"SCADENZA ERRATA",IF(AND(ISNUMBER(T118),ISNUMBER(J118),T118&lt;J118),"SCADENZA &lt; APERTURA",IF(AND(N118&lt;&gt;"",NOT(ISNUMBER(N118))),"ATTUAZIONE NON VALIDA",IF(AND(ISNUMBER(N118),OR(N118&lt;1,N118&gt;AZIENDA!$E$20)),"ATTUAZIONE FUTURA / ERRATA",IF(AND(ISNUMBER(N118),ISNUMBER(J118),N118&lt;J118),"ATTUAZIONE &lt; APERTURA",IF(AND(Q118&lt;&gt;"",NOT(ISNUMBER(Q118))),"VERIFICA NON VALIDA",IF(AND(ISNUMBER(Q118),OR(Q118&lt;1,Q118&gt;AZIENDA!$E$20)),"VERIFICA FUTURA / ERRATA",IF(AND(ISNUMBER(Q118),ISNUMBER(N118),Q118&lt;N118),"VERIFICA &lt; ATTUAZIONE",IF(AND(M118&lt;&gt;"",COUNTIF(PARAMETRI!$I$7:$I$12,M118)&lt;&gt;1),"STATO NON VALIDO",IF(AND(P118&lt;&gt;"",COUNTIF(PARAMETRI!$I$16:$I$18,P118)&lt;&gt;1),"EFFICACIA NON VALIDA",""))))))))))))))),""))</f>
        <v/>
      </c>
    </row>
    <row r="119" spans="1:23" ht="103.95" customHeight="1">
      <c r="A119" s="61" t="s">
        <v>262</v>
      </c>
      <c r="B119" s="66" t="str">
        <f>IFERROR(INDEX(CATALOGO!$B$9:$B$168,MATCH($A119,CATALOGO!$A$9:$A$168,0)),"ID NON TROVATO")</f>
        <v>11 | Misurazione e riesame</v>
      </c>
      <c r="C119" s="66" t="str">
        <f>IFERROR(INDEX(CHECKLIST!$F$9:$F$168,MATCH($A119,CHECKLIST!$A$9:$A$168,0)),"ID NON TROVATO")</f>
        <v>Da verificare</v>
      </c>
      <c r="D119" s="66" t="str">
        <f>IFERROR(INDEX(CHECKLIST!$O$9:$O$168,MATCH($A119,CHECKLIST!$A$9:$A$168,0)),"ID NON TROVATO")</f>
        <v>Verifica</v>
      </c>
      <c r="E119" s="66" t="str">
        <f>IFERROR(INDEX(CHECKLIST!$K$9:$K$168,MATCH($A119,CHECKLIST!$A$9:$A$168,0)),"ID NON TROVATO")</f>
        <v>Eseguire la verifica senza dedurre condizioni personali. Esaminare: Presenze; accessi aggregati; obiettivi; report periodici. Poi registrare esito, evidenza, data e verificatore.</v>
      </c>
      <c r="F119" s="64"/>
      <c r="G119" s="64"/>
      <c r="H119" s="66" t="str">
        <f>IF(OR(D119="Miglioramento",D119="Verifica"),IF(G119&lt;&gt;"",G119,IF(D119="Verifica",PARAMETRI!$E$9,INDEX(CATALOGO!$I$9:$I$168,MATCH($A119,CATALOGO!$A$9:$A$168,0)))),"")</f>
        <v>P3 - Media</v>
      </c>
      <c r="I119" s="64"/>
      <c r="J119" s="65"/>
      <c r="K119" s="80" t="str">
        <f>IF(AND(OR(D119="Miglioramento",D119="Verifica"),COUNTIF(PARAMETRI!$E$7:$E$10,H119)=1),IF(ISNUMBER(J119),J119+IFERROR(VLOOKUP(H119,PARAMETRI!$E$7:$F$10,2,FALSE),0),IF(ISNUMBER(AZIENDA!$E$14),AZIENDA!$E$14+IFERROR(VLOOKUP(H119,PARAMETRI!$E$7:$F$10,2,FALSE),0),"")),"")</f>
        <v/>
      </c>
      <c r="L119" s="65"/>
      <c r="M119" s="64"/>
      <c r="N119" s="65"/>
      <c r="O119" s="64"/>
      <c r="P119" s="64"/>
      <c r="Q119" s="65"/>
      <c r="R119" s="64"/>
      <c r="S119" s="64"/>
      <c r="T119" s="80" t="str">
        <f t="shared" si="3"/>
        <v/>
      </c>
      <c r="U119" s="81" t="str">
        <f ca="1">IF(AND(ISNUMBER(T119),V119&lt;&gt;"CHIUSA VALIDATA"),T119-AZIENDA!$E$20,"")</f>
        <v/>
      </c>
      <c r="V119" s="66" t="str">
        <f ca="1">IF(D119="Mantenimento","MANTENIMENTO",IF(D119="Non applicabile","NON APPLICABILE",IF(W119&lt;&gt;"","DATI DA CORREGGERE",IF(M119="Chiusa",IF(AND(INDEX(CHECKLIST!$N$9:$N$168,MATCH($A119,CHECKLIST!$A$9:$A$168,0))="Completa",LEN(TRIM(F119))&gt;0,LEN(TRIM(I119))&gt;0,ISNUMBER(J119),ISNUMBER(T119),ISNUMBER(N119),LEN(TRIM(O119))&gt;0,P119="Efficace",ISNUMBER(Q119),LEN(TRIM(R119))&gt;0),"CHIUSA VALIDATA","CHIUSURA DA VALIDARE"),IF(P119="Non efficace","DA RIESAMINARE",IF(AND(ISNUMBER(T119),T119&lt;AZIENDA!$E$20),"SCADUTA",IF(OR(LEN(TRIM(F119))=0,LEN(TRIM(I119))=0,NOT(ISNUMBER(J119)),M119=""),"DA PIANIFICARE",IF(NOT(ISNUMBER(T119)),"SENZA SCADENZA",IF(M119="Attuata","VERIFICA EFFICACIA",IF(AND(ISNUMBER(T119),T119&lt;=AZIENDA!$E$20+PARAMETRI!$B$16),"IN SCADENZA",IF(M119="Sospesa","SOSPESA",UPPER(M119))))))))))))</f>
        <v>DA PIANIFICARE</v>
      </c>
      <c r="W119" s="68" t="str">
        <f ca="1">IF(COUNTIF(CHECKLIST!$A$9:$A$168,A119)&lt;&gt;1,"ID DA CONTROLLARE",IF(OR(D119="Miglioramento",D119="Verifica"),IF(COUNTIF(CHECKLIST!$A$9:$A$168,A119)&lt;&gt;1,"ID DA CONTROLLARE",IF(COUNTIF(PARAMETRI!$E$7:$E$10,H119)&lt;&gt;1,"PRIORITÀ NON VALIDA",IF(AND(J119&lt;&gt;"",NOT(ISNUMBER(J119))),"APERTURA NON VALIDA",IF(AND(ISNUMBER(J119),OR(J119&lt;1,J119&gt;AZIENDA!$E$20)),"APERTURA FUTURA / ERRATA",IF(AND(L119&lt;&gt;"",NOT(ISNUMBER(L119))),"SCADENZA NON VALIDA",IF(AND(ISNUMBER(T119),T119&lt;1),"SCADENZA ERRATA",IF(AND(ISNUMBER(T119),ISNUMBER(J119),T119&lt;J119),"SCADENZA &lt; APERTURA",IF(AND(N119&lt;&gt;"",NOT(ISNUMBER(N119))),"ATTUAZIONE NON VALIDA",IF(AND(ISNUMBER(N119),OR(N119&lt;1,N119&gt;AZIENDA!$E$20)),"ATTUAZIONE FUTURA / ERRATA",IF(AND(ISNUMBER(N119),ISNUMBER(J119),N119&lt;J119),"ATTUAZIONE &lt; APERTURA",IF(AND(Q119&lt;&gt;"",NOT(ISNUMBER(Q119))),"VERIFICA NON VALIDA",IF(AND(ISNUMBER(Q119),OR(Q119&lt;1,Q119&gt;AZIENDA!$E$20)),"VERIFICA FUTURA / ERRATA",IF(AND(ISNUMBER(Q119),ISNUMBER(N119),Q119&lt;N119),"VERIFICA &lt; ATTUAZIONE",IF(AND(M119&lt;&gt;"",COUNTIF(PARAMETRI!$I$7:$I$12,M119)&lt;&gt;1),"STATO NON VALIDO",IF(AND(P119&lt;&gt;"",COUNTIF(PARAMETRI!$I$16:$I$18,P119)&lt;&gt;1),"EFFICACIA NON VALIDA",""))))))))))))))),""))</f>
        <v/>
      </c>
    </row>
    <row r="120" spans="1:23" ht="103.95" customHeight="1">
      <c r="A120" s="69" t="s">
        <v>263</v>
      </c>
      <c r="B120" s="66" t="str">
        <f>IFERROR(INDEX(CATALOGO!$B$9:$B$168,MATCH($A120,CATALOGO!$A$9:$A$168,0)),"ID NON TROVATO")</f>
        <v>11 | Misurazione e riesame</v>
      </c>
      <c r="C120" s="66" t="str">
        <f>IFERROR(INDEX(CHECKLIST!$F$9:$F$168,MATCH($A120,CHECKLIST!$A$9:$A$168,0)),"ID NON TROVATO")</f>
        <v>Da verificare</v>
      </c>
      <c r="D120" s="66" t="str">
        <f>IFERROR(INDEX(CHECKLIST!$O$9:$O$168,MATCH($A120,CHECKLIST!$A$9:$A$168,0)),"ID NON TROVATO")</f>
        <v>Verifica</v>
      </c>
      <c r="E120" s="66" t="str">
        <f>IFERROR(INDEX(CHECKLIST!$K$9:$K$168,MATCH($A120,CHECKLIST!$A$9:$A$168,0)),"ID NON TROVATO")</f>
        <v>Eseguire la verifica senza dedurre condizioni personali. Esaminare: Canali; registro riservato; sintesi aggregate; azioni di prevenzione. Poi registrare esito, evidenza, data e verificatore.</v>
      </c>
      <c r="F120" s="64"/>
      <c r="G120" s="64"/>
      <c r="H120" s="66" t="str">
        <f>IF(OR(D120="Miglioramento",D120="Verifica"),IF(G120&lt;&gt;"",G120,IF(D120="Verifica",PARAMETRI!$E$9,INDEX(CATALOGO!$I$9:$I$168,MATCH($A120,CATALOGO!$A$9:$A$168,0)))),"")</f>
        <v>P3 - Media</v>
      </c>
      <c r="I120" s="64"/>
      <c r="J120" s="65"/>
      <c r="K120" s="80" t="str">
        <f>IF(AND(OR(D120="Miglioramento",D120="Verifica"),COUNTIF(PARAMETRI!$E$7:$E$10,H120)=1),IF(ISNUMBER(J120),J120+IFERROR(VLOOKUP(H120,PARAMETRI!$E$7:$F$10,2,FALSE),0),IF(ISNUMBER(AZIENDA!$E$14),AZIENDA!$E$14+IFERROR(VLOOKUP(H120,PARAMETRI!$E$7:$F$10,2,FALSE),0),"")),"")</f>
        <v/>
      </c>
      <c r="L120" s="65"/>
      <c r="M120" s="64"/>
      <c r="N120" s="65"/>
      <c r="O120" s="64"/>
      <c r="P120" s="64"/>
      <c r="Q120" s="65"/>
      <c r="R120" s="64"/>
      <c r="S120" s="64"/>
      <c r="T120" s="80" t="str">
        <f t="shared" si="3"/>
        <v/>
      </c>
      <c r="U120" s="81" t="str">
        <f ca="1">IF(AND(ISNUMBER(T120),V120&lt;&gt;"CHIUSA VALIDATA"),T120-AZIENDA!$E$20,"")</f>
        <v/>
      </c>
      <c r="V120" s="66" t="str">
        <f ca="1">IF(D120="Mantenimento","MANTENIMENTO",IF(D120="Non applicabile","NON APPLICABILE",IF(W120&lt;&gt;"","DATI DA CORREGGERE",IF(M120="Chiusa",IF(AND(INDEX(CHECKLIST!$N$9:$N$168,MATCH($A120,CHECKLIST!$A$9:$A$168,0))="Completa",LEN(TRIM(F120))&gt;0,LEN(TRIM(I120))&gt;0,ISNUMBER(J120),ISNUMBER(T120),ISNUMBER(N120),LEN(TRIM(O120))&gt;0,P120="Efficace",ISNUMBER(Q120),LEN(TRIM(R120))&gt;0),"CHIUSA VALIDATA","CHIUSURA DA VALIDARE"),IF(P120="Non efficace","DA RIESAMINARE",IF(AND(ISNUMBER(T120),T120&lt;AZIENDA!$E$20),"SCADUTA",IF(OR(LEN(TRIM(F120))=0,LEN(TRIM(I120))=0,NOT(ISNUMBER(J120)),M120=""),"DA PIANIFICARE",IF(NOT(ISNUMBER(T120)),"SENZA SCADENZA",IF(M120="Attuata","VERIFICA EFFICACIA",IF(AND(ISNUMBER(T120),T120&lt;=AZIENDA!$E$20+PARAMETRI!$B$16),"IN SCADENZA",IF(M120="Sospesa","SOSPESA",UPPER(M120))))))))))))</f>
        <v>DA PIANIFICARE</v>
      </c>
      <c r="W120" s="68" t="str">
        <f ca="1">IF(COUNTIF(CHECKLIST!$A$9:$A$168,A120)&lt;&gt;1,"ID DA CONTROLLARE",IF(OR(D120="Miglioramento",D120="Verifica"),IF(COUNTIF(CHECKLIST!$A$9:$A$168,A120)&lt;&gt;1,"ID DA CONTROLLARE",IF(COUNTIF(PARAMETRI!$E$7:$E$10,H120)&lt;&gt;1,"PRIORITÀ NON VALIDA",IF(AND(J120&lt;&gt;"",NOT(ISNUMBER(J120))),"APERTURA NON VALIDA",IF(AND(ISNUMBER(J120),OR(J120&lt;1,J120&gt;AZIENDA!$E$20)),"APERTURA FUTURA / ERRATA",IF(AND(L120&lt;&gt;"",NOT(ISNUMBER(L120))),"SCADENZA NON VALIDA",IF(AND(ISNUMBER(T120),T120&lt;1),"SCADENZA ERRATA",IF(AND(ISNUMBER(T120),ISNUMBER(J120),T120&lt;J120),"SCADENZA &lt; APERTURA",IF(AND(N120&lt;&gt;"",NOT(ISNUMBER(N120))),"ATTUAZIONE NON VALIDA",IF(AND(ISNUMBER(N120),OR(N120&lt;1,N120&gt;AZIENDA!$E$20)),"ATTUAZIONE FUTURA / ERRATA",IF(AND(ISNUMBER(N120),ISNUMBER(J120),N120&lt;J120),"ATTUAZIONE &lt; APERTURA",IF(AND(Q120&lt;&gt;"",NOT(ISNUMBER(Q120))),"VERIFICA NON VALIDA",IF(AND(ISNUMBER(Q120),OR(Q120&lt;1,Q120&gt;AZIENDA!$E$20)),"VERIFICA FUTURA / ERRATA",IF(AND(ISNUMBER(Q120),ISNUMBER(N120),Q120&lt;N120),"VERIFICA &lt; ATTUAZIONE",IF(AND(M120&lt;&gt;"",COUNTIF(PARAMETRI!$I$7:$I$12,M120)&lt;&gt;1),"STATO NON VALIDO",IF(AND(P120&lt;&gt;"",COUNTIF(PARAMETRI!$I$16:$I$18,P120)&lt;&gt;1),"EFFICACIA NON VALIDA",""))))))))))))))),""))</f>
        <v/>
      </c>
    </row>
    <row r="121" spans="1:23" ht="103.95" customHeight="1">
      <c r="A121" s="61" t="s">
        <v>264</v>
      </c>
      <c r="B121" s="66" t="str">
        <f>IFERROR(INDEX(CATALOGO!$B$9:$B$168,MATCH($A121,CATALOGO!$A$9:$A$168,0)),"ID NON TROVATO")</f>
        <v>11 | Misurazione e riesame</v>
      </c>
      <c r="C121" s="66" t="str">
        <f>IFERROR(INDEX(CHECKLIST!$F$9:$F$168,MATCH($A121,CHECKLIST!$A$9:$A$168,0)),"ID NON TROVATO")</f>
        <v>Da verificare</v>
      </c>
      <c r="D121" s="66" t="str">
        <f>IFERROR(INDEX(CHECKLIST!$O$9:$O$168,MATCH($A121,CHECKLIST!$A$9:$A$168,0)),"ID NON TROVATO")</f>
        <v>Verifica</v>
      </c>
      <c r="E121" s="66" t="str">
        <f>IFERROR(INDEX(CHECKLIST!$K$9:$K$168,MATCH($A121,CHECKLIST!$A$9:$A$168,0)),"ID NON TROVATO")</f>
        <v>Eseguire la verifica senza dedurre condizioni personali. Esaminare: Report aggregati dei fornitori; condizioni di condivisione; soglie di aggregazione aziendali. Poi registrare esito, evidenza, data e verificatore.</v>
      </c>
      <c r="F121" s="64"/>
      <c r="G121" s="64"/>
      <c r="H121" s="66" t="str">
        <f>IF(OR(D121="Miglioramento",D121="Verifica"),IF(G121&lt;&gt;"",G121,IF(D121="Verifica",PARAMETRI!$E$9,INDEX(CATALOGO!$I$9:$I$168,MATCH($A121,CATALOGO!$A$9:$A$168,0)))),"")</f>
        <v>P3 - Media</v>
      </c>
      <c r="I121" s="64"/>
      <c r="J121" s="65"/>
      <c r="K121" s="80" t="str">
        <f>IF(AND(OR(D121="Miglioramento",D121="Verifica"),COUNTIF(PARAMETRI!$E$7:$E$10,H121)=1),IF(ISNUMBER(J121),J121+IFERROR(VLOOKUP(H121,PARAMETRI!$E$7:$F$10,2,FALSE),0),IF(ISNUMBER(AZIENDA!$E$14),AZIENDA!$E$14+IFERROR(VLOOKUP(H121,PARAMETRI!$E$7:$F$10,2,FALSE),0),"")),"")</f>
        <v/>
      </c>
      <c r="L121" s="65"/>
      <c r="M121" s="64"/>
      <c r="N121" s="65"/>
      <c r="O121" s="64"/>
      <c r="P121" s="64"/>
      <c r="Q121" s="65"/>
      <c r="R121" s="64"/>
      <c r="S121" s="64"/>
      <c r="T121" s="80" t="str">
        <f t="shared" si="3"/>
        <v/>
      </c>
      <c r="U121" s="81" t="str">
        <f ca="1">IF(AND(ISNUMBER(T121),V121&lt;&gt;"CHIUSA VALIDATA"),T121-AZIENDA!$E$20,"")</f>
        <v/>
      </c>
      <c r="V121" s="66" t="str">
        <f ca="1">IF(D121="Mantenimento","MANTENIMENTO",IF(D121="Non applicabile","NON APPLICABILE",IF(W121&lt;&gt;"","DATI DA CORREGGERE",IF(M121="Chiusa",IF(AND(INDEX(CHECKLIST!$N$9:$N$168,MATCH($A121,CHECKLIST!$A$9:$A$168,0))="Completa",LEN(TRIM(F121))&gt;0,LEN(TRIM(I121))&gt;0,ISNUMBER(J121),ISNUMBER(T121),ISNUMBER(N121),LEN(TRIM(O121))&gt;0,P121="Efficace",ISNUMBER(Q121),LEN(TRIM(R121))&gt;0),"CHIUSA VALIDATA","CHIUSURA DA VALIDARE"),IF(P121="Non efficace","DA RIESAMINARE",IF(AND(ISNUMBER(T121),T121&lt;AZIENDA!$E$20),"SCADUTA",IF(OR(LEN(TRIM(F121))=0,LEN(TRIM(I121))=0,NOT(ISNUMBER(J121)),M121=""),"DA PIANIFICARE",IF(NOT(ISNUMBER(T121)),"SENZA SCADENZA",IF(M121="Attuata","VERIFICA EFFICACIA",IF(AND(ISNUMBER(T121),T121&lt;=AZIENDA!$E$20+PARAMETRI!$B$16),"IN SCADENZA",IF(M121="Sospesa","SOSPESA",UPPER(M121))))))))))))</f>
        <v>DA PIANIFICARE</v>
      </c>
      <c r="W121" s="68" t="str">
        <f ca="1">IF(COUNTIF(CHECKLIST!$A$9:$A$168,A121)&lt;&gt;1,"ID DA CONTROLLARE",IF(OR(D121="Miglioramento",D121="Verifica"),IF(COUNTIF(CHECKLIST!$A$9:$A$168,A121)&lt;&gt;1,"ID DA CONTROLLARE",IF(COUNTIF(PARAMETRI!$E$7:$E$10,H121)&lt;&gt;1,"PRIORITÀ NON VALIDA",IF(AND(J121&lt;&gt;"",NOT(ISNUMBER(J121))),"APERTURA NON VALIDA",IF(AND(ISNUMBER(J121),OR(J121&lt;1,J121&gt;AZIENDA!$E$20)),"APERTURA FUTURA / ERRATA",IF(AND(L121&lt;&gt;"",NOT(ISNUMBER(L121))),"SCADENZA NON VALIDA",IF(AND(ISNUMBER(T121),T121&lt;1),"SCADENZA ERRATA",IF(AND(ISNUMBER(T121),ISNUMBER(J121),T121&lt;J121),"SCADENZA &lt; APERTURA",IF(AND(N121&lt;&gt;"",NOT(ISNUMBER(N121))),"ATTUAZIONE NON VALIDA",IF(AND(ISNUMBER(N121),OR(N121&lt;1,N121&gt;AZIENDA!$E$20)),"ATTUAZIONE FUTURA / ERRATA",IF(AND(ISNUMBER(N121),ISNUMBER(J121),N121&lt;J121),"ATTUAZIONE &lt; APERTURA",IF(AND(Q121&lt;&gt;"",NOT(ISNUMBER(Q121))),"VERIFICA NON VALIDA",IF(AND(ISNUMBER(Q121),OR(Q121&lt;1,Q121&gt;AZIENDA!$E$20)),"VERIFICA FUTURA / ERRATA",IF(AND(ISNUMBER(Q121),ISNUMBER(N121),Q121&lt;N121),"VERIFICA &lt; ATTUAZIONE",IF(AND(M121&lt;&gt;"",COUNTIF(PARAMETRI!$I$7:$I$12,M121)&lt;&gt;1),"STATO NON VALIDO",IF(AND(P121&lt;&gt;"",COUNTIF(PARAMETRI!$I$16:$I$18,P121)&lt;&gt;1),"EFFICACIA NON VALIDA",""))))))))))))))),""))</f>
        <v/>
      </c>
    </row>
    <row r="122" spans="1:23" ht="103.95" customHeight="1">
      <c r="A122" s="69" t="s">
        <v>265</v>
      </c>
      <c r="B122" s="66" t="str">
        <f>IFERROR(INDEX(CATALOGO!$B$9:$B$168,MATCH($A122,CATALOGO!$A$9:$A$168,0)),"ID NON TROVATO")</f>
        <v>11 | Misurazione e riesame</v>
      </c>
      <c r="C122" s="66" t="str">
        <f>IFERROR(INDEX(CHECKLIST!$F$9:$F$168,MATCH($A122,CHECKLIST!$A$9:$A$168,0)),"ID NON TROVATO")</f>
        <v>Da verificare</v>
      </c>
      <c r="D122" s="66" t="str">
        <f>IFERROR(INDEX(CHECKLIST!$O$9:$O$168,MATCH($A122,CHECKLIST!$A$9:$A$168,0)),"ID NON TROVATO")</f>
        <v>Verifica</v>
      </c>
      <c r="E122" s="66" t="str">
        <f>IFERROR(INDEX(CHECKLIST!$K$9:$K$168,MATCH($A122,CHECKLIST!$A$9:$A$168,0)),"ID NON TROVATO")</f>
        <v>Eseguire la verifica senza dedurre condizioni personali. Esaminare: Verbali di riesame; analisi dei fattori concomitanti; feedback dei lavoratori. Poi registrare esito, evidenza, data e verificatore.</v>
      </c>
      <c r="F122" s="64"/>
      <c r="G122" s="64"/>
      <c r="H122" s="66" t="str">
        <f>IF(OR(D122="Miglioramento",D122="Verifica"),IF(G122&lt;&gt;"",G122,IF(D122="Verifica",PARAMETRI!$E$9,INDEX(CATALOGO!$I$9:$I$168,MATCH($A122,CATALOGO!$A$9:$A$168,0)))),"")</f>
        <v>P3 - Media</v>
      </c>
      <c r="I122" s="64"/>
      <c r="J122" s="65"/>
      <c r="K122" s="80" t="str">
        <f>IF(AND(OR(D122="Miglioramento",D122="Verifica"),COUNTIF(PARAMETRI!$E$7:$E$10,H122)=1),IF(ISNUMBER(J122),J122+IFERROR(VLOOKUP(H122,PARAMETRI!$E$7:$F$10,2,FALSE),0),IF(ISNUMBER(AZIENDA!$E$14),AZIENDA!$E$14+IFERROR(VLOOKUP(H122,PARAMETRI!$E$7:$F$10,2,FALSE),0),"")),"")</f>
        <v/>
      </c>
      <c r="L122" s="65"/>
      <c r="M122" s="64"/>
      <c r="N122" s="65"/>
      <c r="O122" s="64"/>
      <c r="P122" s="64"/>
      <c r="Q122" s="65"/>
      <c r="R122" s="64"/>
      <c r="S122" s="64"/>
      <c r="T122" s="80" t="str">
        <f t="shared" si="3"/>
        <v/>
      </c>
      <c r="U122" s="81" t="str">
        <f ca="1">IF(AND(ISNUMBER(T122),V122&lt;&gt;"CHIUSA VALIDATA"),T122-AZIENDA!$E$20,"")</f>
        <v/>
      </c>
      <c r="V122" s="66" t="str">
        <f ca="1">IF(D122="Mantenimento","MANTENIMENTO",IF(D122="Non applicabile","NON APPLICABILE",IF(W122&lt;&gt;"","DATI DA CORREGGERE",IF(M122="Chiusa",IF(AND(INDEX(CHECKLIST!$N$9:$N$168,MATCH($A122,CHECKLIST!$A$9:$A$168,0))="Completa",LEN(TRIM(F122))&gt;0,LEN(TRIM(I122))&gt;0,ISNUMBER(J122),ISNUMBER(T122),ISNUMBER(N122),LEN(TRIM(O122))&gt;0,P122="Efficace",ISNUMBER(Q122),LEN(TRIM(R122))&gt;0),"CHIUSA VALIDATA","CHIUSURA DA VALIDARE"),IF(P122="Non efficace","DA RIESAMINARE",IF(AND(ISNUMBER(T122),T122&lt;AZIENDA!$E$20),"SCADUTA",IF(OR(LEN(TRIM(F122))=0,LEN(TRIM(I122))=0,NOT(ISNUMBER(J122)),M122=""),"DA PIANIFICARE",IF(NOT(ISNUMBER(T122)),"SENZA SCADENZA",IF(M122="Attuata","VERIFICA EFFICACIA",IF(AND(ISNUMBER(T122),T122&lt;=AZIENDA!$E$20+PARAMETRI!$B$16),"IN SCADENZA",IF(M122="Sospesa","SOSPESA",UPPER(M122))))))))))))</f>
        <v>DA PIANIFICARE</v>
      </c>
      <c r="W122" s="68" t="str">
        <f ca="1">IF(COUNTIF(CHECKLIST!$A$9:$A$168,A122)&lt;&gt;1,"ID DA CONTROLLARE",IF(OR(D122="Miglioramento",D122="Verifica"),IF(COUNTIF(CHECKLIST!$A$9:$A$168,A122)&lt;&gt;1,"ID DA CONTROLLARE",IF(COUNTIF(PARAMETRI!$E$7:$E$10,H122)&lt;&gt;1,"PRIORITÀ NON VALIDA",IF(AND(J122&lt;&gt;"",NOT(ISNUMBER(J122))),"APERTURA NON VALIDA",IF(AND(ISNUMBER(J122),OR(J122&lt;1,J122&gt;AZIENDA!$E$20)),"APERTURA FUTURA / ERRATA",IF(AND(L122&lt;&gt;"",NOT(ISNUMBER(L122))),"SCADENZA NON VALIDA",IF(AND(ISNUMBER(T122),T122&lt;1),"SCADENZA ERRATA",IF(AND(ISNUMBER(T122),ISNUMBER(J122),T122&lt;J122),"SCADENZA &lt; APERTURA",IF(AND(N122&lt;&gt;"",NOT(ISNUMBER(N122))),"ATTUAZIONE NON VALIDA",IF(AND(ISNUMBER(N122),OR(N122&lt;1,N122&gt;AZIENDA!$E$20)),"ATTUAZIONE FUTURA / ERRATA",IF(AND(ISNUMBER(N122),ISNUMBER(J122),N122&lt;J122),"ATTUAZIONE &lt; APERTURA",IF(AND(Q122&lt;&gt;"",NOT(ISNUMBER(Q122))),"VERIFICA NON VALIDA",IF(AND(ISNUMBER(Q122),OR(Q122&lt;1,Q122&gt;AZIENDA!$E$20)),"VERIFICA FUTURA / ERRATA",IF(AND(ISNUMBER(Q122),ISNUMBER(N122),Q122&lt;N122),"VERIFICA &lt; ATTUAZIONE",IF(AND(M122&lt;&gt;"",COUNTIF(PARAMETRI!$I$7:$I$12,M122)&lt;&gt;1),"STATO NON VALIDO",IF(AND(P122&lt;&gt;"",COUNTIF(PARAMETRI!$I$16:$I$18,P122)&lt;&gt;1),"EFFICACIA NON VALIDA",""))))))))))))))),""))</f>
        <v/>
      </c>
    </row>
    <row r="123" spans="1:23" ht="103.95" customHeight="1">
      <c r="A123" s="61" t="s">
        <v>266</v>
      </c>
      <c r="B123" s="66" t="str">
        <f>IFERROR(INDEX(CATALOGO!$B$9:$B$168,MATCH($A123,CATALOGO!$A$9:$A$168,0)),"ID NON TROVATO")</f>
        <v>12 | Strumenti per i manager</v>
      </c>
      <c r="C123" s="66" t="str">
        <f>IFERROR(INDEX(CHECKLIST!$F$9:$F$168,MATCH($A123,CHECKLIST!$A$9:$A$168,0)),"ID NON TROVATO")</f>
        <v>Da verificare</v>
      </c>
      <c r="D123" s="66" t="str">
        <f>IFERROR(INDEX(CHECKLIST!$O$9:$O$168,MATCH($A123,CHECKLIST!$A$9:$A$168,0)),"ID NON TROVATO")</f>
        <v>Verifica</v>
      </c>
      <c r="E123" s="66" t="str">
        <f>IFERROR(INDEX(CHECKLIST!$K$9:$K$168,MATCH($A123,CHECKLIST!$A$9:$A$168,0)),"ID NON TROVATO")</f>
        <v>Eseguire la verifica senza dedurre condizioni personali. Esaminare: Procedura del colloquio; disponibilità delle istruzioni; formazione. Poi registrare esito, evidenza, data e verificatore.</v>
      </c>
      <c r="F123" s="64"/>
      <c r="G123" s="64"/>
      <c r="H123" s="66" t="str">
        <f>IF(OR(D123="Miglioramento",D123="Verifica"),IF(G123&lt;&gt;"",G123,IF(D123="Verifica",PARAMETRI!$E$9,INDEX(CATALOGO!$I$9:$I$168,MATCH($A123,CATALOGO!$A$9:$A$168,0)))),"")</f>
        <v>P3 - Media</v>
      </c>
      <c r="I123" s="64"/>
      <c r="J123" s="65"/>
      <c r="K123" s="80" t="str">
        <f>IF(AND(OR(D123="Miglioramento",D123="Verifica"),COUNTIF(PARAMETRI!$E$7:$E$10,H123)=1),IF(ISNUMBER(J123),J123+IFERROR(VLOOKUP(H123,PARAMETRI!$E$7:$F$10,2,FALSE),0),IF(ISNUMBER(AZIENDA!$E$14),AZIENDA!$E$14+IFERROR(VLOOKUP(H123,PARAMETRI!$E$7:$F$10,2,FALSE),0),"")),"")</f>
        <v/>
      </c>
      <c r="L123" s="65"/>
      <c r="M123" s="64"/>
      <c r="N123" s="65"/>
      <c r="O123" s="64"/>
      <c r="P123" s="64"/>
      <c r="Q123" s="65"/>
      <c r="R123" s="64"/>
      <c r="S123" s="64"/>
      <c r="T123" s="80" t="str">
        <f t="shared" si="3"/>
        <v/>
      </c>
      <c r="U123" s="81" t="str">
        <f ca="1">IF(AND(ISNUMBER(T123),V123&lt;&gt;"CHIUSA VALIDATA"),T123-AZIENDA!$E$20,"")</f>
        <v/>
      </c>
      <c r="V123" s="66" t="str">
        <f ca="1">IF(D123="Mantenimento","MANTENIMENTO",IF(D123="Non applicabile","NON APPLICABILE",IF(W123&lt;&gt;"","DATI DA CORREGGERE",IF(M123="Chiusa",IF(AND(INDEX(CHECKLIST!$N$9:$N$168,MATCH($A123,CHECKLIST!$A$9:$A$168,0))="Completa",LEN(TRIM(F123))&gt;0,LEN(TRIM(I123))&gt;0,ISNUMBER(J123),ISNUMBER(T123),ISNUMBER(N123),LEN(TRIM(O123))&gt;0,P123="Efficace",ISNUMBER(Q123),LEN(TRIM(R123))&gt;0),"CHIUSA VALIDATA","CHIUSURA DA VALIDARE"),IF(P123="Non efficace","DA RIESAMINARE",IF(AND(ISNUMBER(T123),T123&lt;AZIENDA!$E$20),"SCADUTA",IF(OR(LEN(TRIM(F123))=0,LEN(TRIM(I123))=0,NOT(ISNUMBER(J123)),M123=""),"DA PIANIFICARE",IF(NOT(ISNUMBER(T123)),"SENZA SCADENZA",IF(M123="Attuata","VERIFICA EFFICACIA",IF(AND(ISNUMBER(T123),T123&lt;=AZIENDA!$E$20+PARAMETRI!$B$16),"IN SCADENZA",IF(M123="Sospesa","SOSPESA",UPPER(M123))))))))))))</f>
        <v>DA PIANIFICARE</v>
      </c>
      <c r="W123" s="68" t="str">
        <f ca="1">IF(COUNTIF(CHECKLIST!$A$9:$A$168,A123)&lt;&gt;1,"ID DA CONTROLLARE",IF(OR(D123="Miglioramento",D123="Verifica"),IF(COUNTIF(CHECKLIST!$A$9:$A$168,A123)&lt;&gt;1,"ID DA CONTROLLARE",IF(COUNTIF(PARAMETRI!$E$7:$E$10,H123)&lt;&gt;1,"PRIORITÀ NON VALIDA",IF(AND(J123&lt;&gt;"",NOT(ISNUMBER(J123))),"APERTURA NON VALIDA",IF(AND(ISNUMBER(J123),OR(J123&lt;1,J123&gt;AZIENDA!$E$20)),"APERTURA FUTURA / ERRATA",IF(AND(L123&lt;&gt;"",NOT(ISNUMBER(L123))),"SCADENZA NON VALIDA",IF(AND(ISNUMBER(T123),T123&lt;1),"SCADENZA ERRATA",IF(AND(ISNUMBER(T123),ISNUMBER(J123),T123&lt;J123),"SCADENZA &lt; APERTURA",IF(AND(N123&lt;&gt;"",NOT(ISNUMBER(N123))),"ATTUAZIONE NON VALIDA",IF(AND(ISNUMBER(N123),OR(N123&lt;1,N123&gt;AZIENDA!$E$20)),"ATTUAZIONE FUTURA / ERRATA",IF(AND(ISNUMBER(N123),ISNUMBER(J123),N123&lt;J123),"ATTUAZIONE &lt; APERTURA",IF(AND(Q123&lt;&gt;"",NOT(ISNUMBER(Q123))),"VERIFICA NON VALIDA",IF(AND(ISNUMBER(Q123),OR(Q123&lt;1,Q123&gt;AZIENDA!$E$20)),"VERIFICA FUTURA / ERRATA",IF(AND(ISNUMBER(Q123),ISNUMBER(N123),Q123&lt;N123),"VERIFICA &lt; ATTUAZIONE",IF(AND(M123&lt;&gt;"",COUNTIF(PARAMETRI!$I$7:$I$12,M123)&lt;&gt;1),"STATO NON VALIDO",IF(AND(P123&lt;&gt;"",COUNTIF(PARAMETRI!$I$16:$I$18,P123)&lt;&gt;1),"EFFICACIA NON VALIDA",""))))))))))))))),""))</f>
        <v/>
      </c>
    </row>
    <row r="124" spans="1:23" ht="103.95" customHeight="1">
      <c r="A124" s="69" t="s">
        <v>267</v>
      </c>
      <c r="B124" s="66" t="str">
        <f>IFERROR(INDEX(CATALOGO!$B$9:$B$168,MATCH($A124,CATALOGO!$A$9:$A$168,0)),"ID NON TROVATO")</f>
        <v>12 | Strumenti per i manager</v>
      </c>
      <c r="C124" s="66" t="str">
        <f>IFERROR(INDEX(CHECKLIST!$F$9:$F$168,MATCH($A124,CHECKLIST!$A$9:$A$168,0)),"ID NON TROVATO")</f>
        <v>Da verificare</v>
      </c>
      <c r="D124" s="66" t="str">
        <f>IFERROR(INDEX(CHECKLIST!$O$9:$O$168,MATCH($A124,CHECKLIST!$A$9:$A$168,0)),"ID NON TROVATO")</f>
        <v>Verifica</v>
      </c>
      <c r="E124" s="66" t="str">
        <f>IFERROR(INDEX(CHECKLIST!$K$9:$K$168,MATCH($A124,CHECKLIST!$A$9:$A$168,0)),"ID NON TROVATO")</f>
        <v>Eseguire la verifica senza dedurre condizioni personali. Esaminare: Elenco dei referenti; percorso alternativo; comunicazione ai lavoratori. Poi registrare esito, evidenza, data e verificatore.</v>
      </c>
      <c r="F124" s="64"/>
      <c r="G124" s="64"/>
      <c r="H124" s="66" t="str">
        <f>IF(OR(D124="Miglioramento",D124="Verifica"),IF(G124&lt;&gt;"",G124,IF(D124="Verifica",PARAMETRI!$E$9,INDEX(CATALOGO!$I$9:$I$168,MATCH($A124,CATALOGO!$A$9:$A$168,0)))),"")</f>
        <v>P3 - Media</v>
      </c>
      <c r="I124" s="64"/>
      <c r="J124" s="65"/>
      <c r="K124" s="80" t="str">
        <f>IF(AND(OR(D124="Miglioramento",D124="Verifica"),COUNTIF(PARAMETRI!$E$7:$E$10,H124)=1),IF(ISNUMBER(J124),J124+IFERROR(VLOOKUP(H124,PARAMETRI!$E$7:$F$10,2,FALSE),0),IF(ISNUMBER(AZIENDA!$E$14),AZIENDA!$E$14+IFERROR(VLOOKUP(H124,PARAMETRI!$E$7:$F$10,2,FALSE),0),"")),"")</f>
        <v/>
      </c>
      <c r="L124" s="65"/>
      <c r="M124" s="64"/>
      <c r="N124" s="65"/>
      <c r="O124" s="64"/>
      <c r="P124" s="64"/>
      <c r="Q124" s="65"/>
      <c r="R124" s="64"/>
      <c r="S124" s="64"/>
      <c r="T124" s="80" t="str">
        <f t="shared" si="3"/>
        <v/>
      </c>
      <c r="U124" s="81" t="str">
        <f ca="1">IF(AND(ISNUMBER(T124),V124&lt;&gt;"CHIUSA VALIDATA"),T124-AZIENDA!$E$20,"")</f>
        <v/>
      </c>
      <c r="V124" s="66" t="str">
        <f ca="1">IF(D124="Mantenimento","MANTENIMENTO",IF(D124="Non applicabile","NON APPLICABILE",IF(W124&lt;&gt;"","DATI DA CORREGGERE",IF(M124="Chiusa",IF(AND(INDEX(CHECKLIST!$N$9:$N$168,MATCH($A124,CHECKLIST!$A$9:$A$168,0))="Completa",LEN(TRIM(F124))&gt;0,LEN(TRIM(I124))&gt;0,ISNUMBER(J124),ISNUMBER(T124),ISNUMBER(N124),LEN(TRIM(O124))&gt;0,P124="Efficace",ISNUMBER(Q124),LEN(TRIM(R124))&gt;0),"CHIUSA VALIDATA","CHIUSURA DA VALIDARE"),IF(P124="Non efficace","DA RIESAMINARE",IF(AND(ISNUMBER(T124),T124&lt;AZIENDA!$E$20),"SCADUTA",IF(OR(LEN(TRIM(F124))=0,LEN(TRIM(I124))=0,NOT(ISNUMBER(J124)),M124=""),"DA PIANIFICARE",IF(NOT(ISNUMBER(T124)),"SENZA SCADENZA",IF(M124="Attuata","VERIFICA EFFICACIA",IF(AND(ISNUMBER(T124),T124&lt;=AZIENDA!$E$20+PARAMETRI!$B$16),"IN SCADENZA",IF(M124="Sospesa","SOSPESA",UPPER(M124))))))))))))</f>
        <v>DA PIANIFICARE</v>
      </c>
      <c r="W124" s="68" t="str">
        <f ca="1">IF(COUNTIF(CHECKLIST!$A$9:$A$168,A124)&lt;&gt;1,"ID DA CONTROLLARE",IF(OR(D124="Miglioramento",D124="Verifica"),IF(COUNTIF(CHECKLIST!$A$9:$A$168,A124)&lt;&gt;1,"ID DA CONTROLLARE",IF(COUNTIF(PARAMETRI!$E$7:$E$10,H124)&lt;&gt;1,"PRIORITÀ NON VALIDA",IF(AND(J124&lt;&gt;"",NOT(ISNUMBER(J124))),"APERTURA NON VALIDA",IF(AND(ISNUMBER(J124),OR(J124&lt;1,J124&gt;AZIENDA!$E$20)),"APERTURA FUTURA / ERRATA",IF(AND(L124&lt;&gt;"",NOT(ISNUMBER(L124))),"SCADENZA NON VALIDA",IF(AND(ISNUMBER(T124),T124&lt;1),"SCADENZA ERRATA",IF(AND(ISNUMBER(T124),ISNUMBER(J124),T124&lt;J124),"SCADENZA &lt; APERTURA",IF(AND(N124&lt;&gt;"",NOT(ISNUMBER(N124))),"ATTUAZIONE NON VALIDA",IF(AND(ISNUMBER(N124),OR(N124&lt;1,N124&gt;AZIENDA!$E$20)),"ATTUAZIONE FUTURA / ERRATA",IF(AND(ISNUMBER(N124),ISNUMBER(J124),N124&lt;J124),"ATTUAZIONE &lt; APERTURA",IF(AND(Q124&lt;&gt;"",NOT(ISNUMBER(Q124))),"VERIFICA NON VALIDA",IF(AND(ISNUMBER(Q124),OR(Q124&lt;1,Q124&gt;AZIENDA!$E$20)),"VERIFICA FUTURA / ERRATA",IF(AND(ISNUMBER(Q124),ISNUMBER(N124),Q124&lt;N124),"VERIFICA &lt; ATTUAZIONE",IF(AND(M124&lt;&gt;"",COUNTIF(PARAMETRI!$I$7:$I$12,M124)&lt;&gt;1),"STATO NON VALIDO",IF(AND(P124&lt;&gt;"",COUNTIF(PARAMETRI!$I$16:$I$18,P124)&lt;&gt;1),"EFFICACIA NON VALIDA",""))))))))))))))),""))</f>
        <v/>
      </c>
    </row>
    <row r="125" spans="1:23" ht="103.95" customHeight="1">
      <c r="A125" s="61" t="s">
        <v>268</v>
      </c>
      <c r="B125" s="66" t="str">
        <f>IFERROR(INDEX(CATALOGO!$B$9:$B$168,MATCH($A125,CATALOGO!$A$9:$A$168,0)),"ID NON TROVATO")</f>
        <v>12 | Strumenti per i manager</v>
      </c>
      <c r="C125" s="66" t="str">
        <f>IFERROR(INDEX(CHECKLIST!$F$9:$F$168,MATCH($A125,CHECKLIST!$A$9:$A$168,0)),"ID NON TROVATO")</f>
        <v>Da verificare</v>
      </c>
      <c r="D125" s="66" t="str">
        <f>IFERROR(INDEX(CHECKLIST!$O$9:$O$168,MATCH($A125,CHECKLIST!$A$9:$A$168,0)),"ID NON TROVATO")</f>
        <v>Verifica</v>
      </c>
      <c r="E125" s="66" t="str">
        <f>IFERROR(INDEX(CHECKLIST!$K$9:$K$168,MATCH($A125,CHECKLIST!$A$9:$A$168,0)),"ID NON TROVATO")</f>
        <v>Eseguire la verifica senza dedurre condizioni personali. Esaminare: Regole del colloquio; informazioni fornite; disponibilità di accompagnamento. Poi registrare esito, evidenza, data e verificatore.</v>
      </c>
      <c r="F125" s="64"/>
      <c r="G125" s="64"/>
      <c r="H125" s="66" t="str">
        <f>IF(OR(D125="Miglioramento",D125="Verifica"),IF(G125&lt;&gt;"",G125,IF(D125="Verifica",PARAMETRI!$E$9,INDEX(CATALOGO!$I$9:$I$168,MATCH($A125,CATALOGO!$A$9:$A$168,0)))),"")</f>
        <v>P3 - Media</v>
      </c>
      <c r="I125" s="64"/>
      <c r="J125" s="65"/>
      <c r="K125" s="80" t="str">
        <f>IF(AND(OR(D125="Miglioramento",D125="Verifica"),COUNTIF(PARAMETRI!$E$7:$E$10,H125)=1),IF(ISNUMBER(J125),J125+IFERROR(VLOOKUP(H125,PARAMETRI!$E$7:$F$10,2,FALSE),0),IF(ISNUMBER(AZIENDA!$E$14),AZIENDA!$E$14+IFERROR(VLOOKUP(H125,PARAMETRI!$E$7:$F$10,2,FALSE),0),"")),"")</f>
        <v/>
      </c>
      <c r="L125" s="65"/>
      <c r="M125" s="64"/>
      <c r="N125" s="65"/>
      <c r="O125" s="64"/>
      <c r="P125" s="64"/>
      <c r="Q125" s="65"/>
      <c r="R125" s="64"/>
      <c r="S125" s="64"/>
      <c r="T125" s="80" t="str">
        <f t="shared" si="3"/>
        <v/>
      </c>
      <c r="U125" s="81" t="str">
        <f ca="1">IF(AND(ISNUMBER(T125),V125&lt;&gt;"CHIUSA VALIDATA"),T125-AZIENDA!$E$20,"")</f>
        <v/>
      </c>
      <c r="V125" s="66" t="str">
        <f ca="1">IF(D125="Mantenimento","MANTENIMENTO",IF(D125="Non applicabile","NON APPLICABILE",IF(W125&lt;&gt;"","DATI DA CORREGGERE",IF(M125="Chiusa",IF(AND(INDEX(CHECKLIST!$N$9:$N$168,MATCH($A125,CHECKLIST!$A$9:$A$168,0))="Completa",LEN(TRIM(F125))&gt;0,LEN(TRIM(I125))&gt;0,ISNUMBER(J125),ISNUMBER(T125),ISNUMBER(N125),LEN(TRIM(O125))&gt;0,P125="Efficace",ISNUMBER(Q125),LEN(TRIM(R125))&gt;0),"CHIUSA VALIDATA","CHIUSURA DA VALIDARE"),IF(P125="Non efficace","DA RIESAMINARE",IF(AND(ISNUMBER(T125),T125&lt;AZIENDA!$E$20),"SCADUTA",IF(OR(LEN(TRIM(F125))=0,LEN(TRIM(I125))=0,NOT(ISNUMBER(J125)),M125=""),"DA PIANIFICARE",IF(NOT(ISNUMBER(T125)),"SENZA SCADENZA",IF(M125="Attuata","VERIFICA EFFICACIA",IF(AND(ISNUMBER(T125),T125&lt;=AZIENDA!$E$20+PARAMETRI!$B$16),"IN SCADENZA",IF(M125="Sospesa","SOSPESA",UPPER(M125))))))))))))</f>
        <v>DA PIANIFICARE</v>
      </c>
      <c r="W125" s="68" t="str">
        <f ca="1">IF(COUNTIF(CHECKLIST!$A$9:$A$168,A125)&lt;&gt;1,"ID DA CONTROLLARE",IF(OR(D125="Miglioramento",D125="Verifica"),IF(COUNTIF(CHECKLIST!$A$9:$A$168,A125)&lt;&gt;1,"ID DA CONTROLLARE",IF(COUNTIF(PARAMETRI!$E$7:$E$10,H125)&lt;&gt;1,"PRIORITÀ NON VALIDA",IF(AND(J125&lt;&gt;"",NOT(ISNUMBER(J125))),"APERTURA NON VALIDA",IF(AND(ISNUMBER(J125),OR(J125&lt;1,J125&gt;AZIENDA!$E$20)),"APERTURA FUTURA / ERRATA",IF(AND(L125&lt;&gt;"",NOT(ISNUMBER(L125))),"SCADENZA NON VALIDA",IF(AND(ISNUMBER(T125),T125&lt;1),"SCADENZA ERRATA",IF(AND(ISNUMBER(T125),ISNUMBER(J125),T125&lt;J125),"SCADENZA &lt; APERTURA",IF(AND(N125&lt;&gt;"",NOT(ISNUMBER(N125))),"ATTUAZIONE NON VALIDA",IF(AND(ISNUMBER(N125),OR(N125&lt;1,N125&gt;AZIENDA!$E$20)),"ATTUAZIONE FUTURA / ERRATA",IF(AND(ISNUMBER(N125),ISNUMBER(J125),N125&lt;J125),"ATTUAZIONE &lt; APERTURA",IF(AND(Q125&lt;&gt;"",NOT(ISNUMBER(Q125))),"VERIFICA NON VALIDA",IF(AND(ISNUMBER(Q125),OR(Q125&lt;1,Q125&gt;AZIENDA!$E$20)),"VERIFICA FUTURA / ERRATA",IF(AND(ISNUMBER(Q125),ISNUMBER(N125),Q125&lt;N125),"VERIFICA &lt; ATTUAZIONE",IF(AND(M125&lt;&gt;"",COUNTIF(PARAMETRI!$I$7:$I$12,M125)&lt;&gt;1),"STATO NON VALIDO",IF(AND(P125&lt;&gt;"",COUNTIF(PARAMETRI!$I$16:$I$18,P125)&lt;&gt;1),"EFFICACIA NON VALIDA",""))))))))))))))),""))</f>
        <v/>
      </c>
    </row>
    <row r="126" spans="1:23" ht="103.95" customHeight="1">
      <c r="A126" s="69" t="s">
        <v>269</v>
      </c>
      <c r="B126" s="66" t="str">
        <f>IFERROR(INDEX(CATALOGO!$B$9:$B$168,MATCH($A126,CATALOGO!$A$9:$A$168,0)),"ID NON TROVATO")</f>
        <v>12 | Strumenti per i manager</v>
      </c>
      <c r="C126" s="66" t="str">
        <f>IFERROR(INDEX(CHECKLIST!$F$9:$F$168,MATCH($A126,CHECKLIST!$A$9:$A$168,0)),"ID NON TROVATO")</f>
        <v>Da verificare</v>
      </c>
      <c r="D126" s="66" t="str">
        <f>IFERROR(INDEX(CHECKLIST!$O$9:$O$168,MATCH($A126,CHECKLIST!$A$9:$A$168,0)),"ID NON TROVATO")</f>
        <v>Verifica</v>
      </c>
      <c r="E126" s="66" t="str">
        <f>IFERROR(INDEX(CHECKLIST!$K$9:$K$168,MATCH($A126,CHECKLIST!$A$9:$A$168,0)),"ID NON TROVATO")</f>
        <v>Eseguire la verifica senza dedurre condizioni personali. Esaminare: Spazi; regole di prenotazione; formazione; feedback non identificanti. Poi registrare esito, evidenza, data e verificatore.</v>
      </c>
      <c r="F126" s="64"/>
      <c r="G126" s="64"/>
      <c r="H126" s="66" t="str">
        <f>IF(OR(D126="Miglioramento",D126="Verifica"),IF(G126&lt;&gt;"",G126,IF(D126="Verifica",PARAMETRI!$E$9,INDEX(CATALOGO!$I$9:$I$168,MATCH($A126,CATALOGO!$A$9:$A$168,0)))),"")</f>
        <v>P3 - Media</v>
      </c>
      <c r="I126" s="64"/>
      <c r="J126" s="65"/>
      <c r="K126" s="80" t="str">
        <f>IF(AND(OR(D126="Miglioramento",D126="Verifica"),COUNTIF(PARAMETRI!$E$7:$E$10,H126)=1),IF(ISNUMBER(J126),J126+IFERROR(VLOOKUP(H126,PARAMETRI!$E$7:$F$10,2,FALSE),0),IF(ISNUMBER(AZIENDA!$E$14),AZIENDA!$E$14+IFERROR(VLOOKUP(H126,PARAMETRI!$E$7:$F$10,2,FALSE),0),"")),"")</f>
        <v/>
      </c>
      <c r="L126" s="65"/>
      <c r="M126" s="64"/>
      <c r="N126" s="65"/>
      <c r="O126" s="64"/>
      <c r="P126" s="64"/>
      <c r="Q126" s="65"/>
      <c r="R126" s="64"/>
      <c r="S126" s="64"/>
      <c r="T126" s="80" t="str">
        <f t="shared" si="3"/>
        <v/>
      </c>
      <c r="U126" s="81" t="str">
        <f ca="1">IF(AND(ISNUMBER(T126),V126&lt;&gt;"CHIUSA VALIDATA"),T126-AZIENDA!$E$20,"")</f>
        <v/>
      </c>
      <c r="V126" s="66" t="str">
        <f ca="1">IF(D126="Mantenimento","MANTENIMENTO",IF(D126="Non applicabile","NON APPLICABILE",IF(W126&lt;&gt;"","DATI DA CORREGGERE",IF(M126="Chiusa",IF(AND(INDEX(CHECKLIST!$N$9:$N$168,MATCH($A126,CHECKLIST!$A$9:$A$168,0))="Completa",LEN(TRIM(F126))&gt;0,LEN(TRIM(I126))&gt;0,ISNUMBER(J126),ISNUMBER(T126),ISNUMBER(N126),LEN(TRIM(O126))&gt;0,P126="Efficace",ISNUMBER(Q126),LEN(TRIM(R126))&gt;0),"CHIUSA VALIDATA","CHIUSURA DA VALIDARE"),IF(P126="Non efficace","DA RIESAMINARE",IF(AND(ISNUMBER(T126),T126&lt;AZIENDA!$E$20),"SCADUTA",IF(OR(LEN(TRIM(F126))=0,LEN(TRIM(I126))=0,NOT(ISNUMBER(J126)),M126=""),"DA PIANIFICARE",IF(NOT(ISNUMBER(T126)),"SENZA SCADENZA",IF(M126="Attuata","VERIFICA EFFICACIA",IF(AND(ISNUMBER(T126),T126&lt;=AZIENDA!$E$20+PARAMETRI!$B$16),"IN SCADENZA",IF(M126="Sospesa","SOSPESA",UPPER(M126))))))))))))</f>
        <v>DA PIANIFICARE</v>
      </c>
      <c r="W126" s="68" t="str">
        <f ca="1">IF(COUNTIF(CHECKLIST!$A$9:$A$168,A126)&lt;&gt;1,"ID DA CONTROLLARE",IF(OR(D126="Miglioramento",D126="Verifica"),IF(COUNTIF(CHECKLIST!$A$9:$A$168,A126)&lt;&gt;1,"ID DA CONTROLLARE",IF(COUNTIF(PARAMETRI!$E$7:$E$10,H126)&lt;&gt;1,"PRIORITÀ NON VALIDA",IF(AND(J126&lt;&gt;"",NOT(ISNUMBER(J126))),"APERTURA NON VALIDA",IF(AND(ISNUMBER(J126),OR(J126&lt;1,J126&gt;AZIENDA!$E$20)),"APERTURA FUTURA / ERRATA",IF(AND(L126&lt;&gt;"",NOT(ISNUMBER(L126))),"SCADENZA NON VALIDA",IF(AND(ISNUMBER(T126),T126&lt;1),"SCADENZA ERRATA",IF(AND(ISNUMBER(T126),ISNUMBER(J126),T126&lt;J126),"SCADENZA &lt; APERTURA",IF(AND(N126&lt;&gt;"",NOT(ISNUMBER(N126))),"ATTUAZIONE NON VALIDA",IF(AND(ISNUMBER(N126),OR(N126&lt;1,N126&gt;AZIENDA!$E$20)),"ATTUAZIONE FUTURA / ERRATA",IF(AND(ISNUMBER(N126),ISNUMBER(J126),N126&lt;J126),"ATTUAZIONE &lt; APERTURA",IF(AND(Q126&lt;&gt;"",NOT(ISNUMBER(Q126))),"VERIFICA NON VALIDA",IF(AND(ISNUMBER(Q126),OR(Q126&lt;1,Q126&gt;AZIENDA!$E$20)),"VERIFICA FUTURA / ERRATA",IF(AND(ISNUMBER(Q126),ISNUMBER(N126),Q126&lt;N126),"VERIFICA &lt; ATTUAZIONE",IF(AND(M126&lt;&gt;"",COUNTIF(PARAMETRI!$I$7:$I$12,M126)&lt;&gt;1),"STATO NON VALIDO",IF(AND(P126&lt;&gt;"",COUNTIF(PARAMETRI!$I$16:$I$18,P126)&lt;&gt;1),"EFFICACIA NON VALIDA",""))))))))))))))),""))</f>
        <v/>
      </c>
    </row>
    <row r="127" spans="1:23" ht="103.95" customHeight="1">
      <c r="A127" s="61" t="s">
        <v>270</v>
      </c>
      <c r="B127" s="66" t="str">
        <f>IFERROR(INDEX(CATALOGO!$B$9:$B$168,MATCH($A127,CATALOGO!$A$9:$A$168,0)),"ID NON TROVATO")</f>
        <v>12 | Strumenti per i manager</v>
      </c>
      <c r="C127" s="66" t="str">
        <f>IFERROR(INDEX(CHECKLIST!$F$9:$F$168,MATCH($A127,CHECKLIST!$A$9:$A$168,0)),"ID NON TROVATO")</f>
        <v>Da verificare</v>
      </c>
      <c r="D127" s="66" t="str">
        <f>IFERROR(INDEX(CHECKLIST!$O$9:$O$168,MATCH($A127,CHECKLIST!$A$9:$A$168,0)),"ID NON TROVATO")</f>
        <v>Verifica</v>
      </c>
      <c r="E127" s="66" t="str">
        <f>IFERROR(INDEX(CHECKLIST!$K$9:$K$168,MATCH($A127,CHECKLIST!$A$9:$A$168,0)),"ID NON TROVATO")</f>
        <v>Eseguire la verifica senza dedurre condizioni personali. Esaminare: Programma formativo; limiti del ruolo; riferimenti di supporto. Poi registrare esito, evidenza, data e verificatore.</v>
      </c>
      <c r="F127" s="64"/>
      <c r="G127" s="64"/>
      <c r="H127" s="66" t="str">
        <f>IF(OR(D127="Miglioramento",D127="Verifica"),IF(G127&lt;&gt;"",G127,IF(D127="Verifica",PARAMETRI!$E$9,INDEX(CATALOGO!$I$9:$I$168,MATCH($A127,CATALOGO!$A$9:$A$168,0)))),"")</f>
        <v>P3 - Media</v>
      </c>
      <c r="I127" s="64"/>
      <c r="J127" s="65"/>
      <c r="K127" s="80" t="str">
        <f>IF(AND(OR(D127="Miglioramento",D127="Verifica"),COUNTIF(PARAMETRI!$E$7:$E$10,H127)=1),IF(ISNUMBER(J127),J127+IFERROR(VLOOKUP(H127,PARAMETRI!$E$7:$F$10,2,FALSE),0),IF(ISNUMBER(AZIENDA!$E$14),AZIENDA!$E$14+IFERROR(VLOOKUP(H127,PARAMETRI!$E$7:$F$10,2,FALSE),0),"")),"")</f>
        <v/>
      </c>
      <c r="L127" s="65"/>
      <c r="M127" s="64"/>
      <c r="N127" s="65"/>
      <c r="O127" s="64"/>
      <c r="P127" s="64"/>
      <c r="Q127" s="65"/>
      <c r="R127" s="64"/>
      <c r="S127" s="64"/>
      <c r="T127" s="80" t="str">
        <f t="shared" si="3"/>
        <v/>
      </c>
      <c r="U127" s="81" t="str">
        <f ca="1">IF(AND(ISNUMBER(T127),V127&lt;&gt;"CHIUSA VALIDATA"),T127-AZIENDA!$E$20,"")</f>
        <v/>
      </c>
      <c r="V127" s="66" t="str">
        <f ca="1">IF(D127="Mantenimento","MANTENIMENTO",IF(D127="Non applicabile","NON APPLICABILE",IF(W127&lt;&gt;"","DATI DA CORREGGERE",IF(M127="Chiusa",IF(AND(INDEX(CHECKLIST!$N$9:$N$168,MATCH($A127,CHECKLIST!$A$9:$A$168,0))="Completa",LEN(TRIM(F127))&gt;0,LEN(TRIM(I127))&gt;0,ISNUMBER(J127),ISNUMBER(T127),ISNUMBER(N127),LEN(TRIM(O127))&gt;0,P127="Efficace",ISNUMBER(Q127),LEN(TRIM(R127))&gt;0),"CHIUSA VALIDATA","CHIUSURA DA VALIDARE"),IF(P127="Non efficace","DA RIESAMINARE",IF(AND(ISNUMBER(T127),T127&lt;AZIENDA!$E$20),"SCADUTA",IF(OR(LEN(TRIM(F127))=0,LEN(TRIM(I127))=0,NOT(ISNUMBER(J127)),M127=""),"DA PIANIFICARE",IF(NOT(ISNUMBER(T127)),"SENZA SCADENZA",IF(M127="Attuata","VERIFICA EFFICACIA",IF(AND(ISNUMBER(T127),T127&lt;=AZIENDA!$E$20+PARAMETRI!$B$16),"IN SCADENZA",IF(M127="Sospesa","SOSPESA",UPPER(M127))))))))))))</f>
        <v>DA PIANIFICARE</v>
      </c>
      <c r="W127" s="68" t="str">
        <f ca="1">IF(COUNTIF(CHECKLIST!$A$9:$A$168,A127)&lt;&gt;1,"ID DA CONTROLLARE",IF(OR(D127="Miglioramento",D127="Verifica"),IF(COUNTIF(CHECKLIST!$A$9:$A$168,A127)&lt;&gt;1,"ID DA CONTROLLARE",IF(COUNTIF(PARAMETRI!$E$7:$E$10,H127)&lt;&gt;1,"PRIORITÀ NON VALIDA",IF(AND(J127&lt;&gt;"",NOT(ISNUMBER(J127))),"APERTURA NON VALIDA",IF(AND(ISNUMBER(J127),OR(J127&lt;1,J127&gt;AZIENDA!$E$20)),"APERTURA FUTURA / ERRATA",IF(AND(L127&lt;&gt;"",NOT(ISNUMBER(L127))),"SCADENZA NON VALIDA",IF(AND(ISNUMBER(T127),T127&lt;1),"SCADENZA ERRATA",IF(AND(ISNUMBER(T127),ISNUMBER(J127),T127&lt;J127),"SCADENZA &lt; APERTURA",IF(AND(N127&lt;&gt;"",NOT(ISNUMBER(N127))),"ATTUAZIONE NON VALIDA",IF(AND(ISNUMBER(N127),OR(N127&lt;1,N127&gt;AZIENDA!$E$20)),"ATTUAZIONE FUTURA / ERRATA",IF(AND(ISNUMBER(N127),ISNUMBER(J127),N127&lt;J127),"ATTUAZIONE &lt; APERTURA",IF(AND(Q127&lt;&gt;"",NOT(ISNUMBER(Q127))),"VERIFICA NON VALIDA",IF(AND(ISNUMBER(Q127),OR(Q127&lt;1,Q127&gt;AZIENDA!$E$20)),"VERIFICA FUTURA / ERRATA",IF(AND(ISNUMBER(Q127),ISNUMBER(N127),Q127&lt;N127),"VERIFICA &lt; ATTUAZIONE",IF(AND(M127&lt;&gt;"",COUNTIF(PARAMETRI!$I$7:$I$12,M127)&lt;&gt;1),"STATO NON VALIDO",IF(AND(P127&lt;&gt;"",COUNTIF(PARAMETRI!$I$16:$I$18,P127)&lt;&gt;1),"EFFICACIA NON VALIDA",""))))))))))))))),""))</f>
        <v/>
      </c>
    </row>
    <row r="128" spans="1:23" ht="103.95" customHeight="1">
      <c r="A128" s="69" t="s">
        <v>271</v>
      </c>
      <c r="B128" s="66" t="str">
        <f>IFERROR(INDEX(CATALOGO!$B$9:$B$168,MATCH($A128,CATALOGO!$A$9:$A$168,0)),"ID NON TROVATO")</f>
        <v>12 | Strumenti per i manager</v>
      </c>
      <c r="C128" s="66" t="str">
        <f>IFERROR(INDEX(CHECKLIST!$F$9:$F$168,MATCH($A128,CHECKLIST!$A$9:$A$168,0)),"ID NON TROVATO")</f>
        <v>Da verificare</v>
      </c>
      <c r="D128" s="66" t="str">
        <f>IFERROR(INDEX(CHECKLIST!$O$9:$O$168,MATCH($A128,CHECKLIST!$A$9:$A$168,0)),"ID NON TROVATO")</f>
        <v>Verifica</v>
      </c>
      <c r="E128" s="66" t="str">
        <f>IFERROR(INDEX(CHECKLIST!$K$9:$K$168,MATCH($A128,CHECKLIST!$A$9:$A$168,0)),"ID NON TROVATO")</f>
        <v>Eseguire la verifica senza dedurre condizioni personali. Esaminare: Accordi organizzativi minimizzati; piano azioni; registrazione del seguito. Poi registrare esito, evidenza, data e verificatore.</v>
      </c>
      <c r="F128" s="64"/>
      <c r="G128" s="64"/>
      <c r="H128" s="66" t="str">
        <f>IF(OR(D128="Miglioramento",D128="Verifica"),IF(G128&lt;&gt;"",G128,IF(D128="Verifica",PARAMETRI!$E$9,INDEX(CATALOGO!$I$9:$I$168,MATCH($A128,CATALOGO!$A$9:$A$168,0)))),"")</f>
        <v>P3 - Media</v>
      </c>
      <c r="I128" s="64"/>
      <c r="J128" s="65"/>
      <c r="K128" s="80" t="str">
        <f>IF(AND(OR(D128="Miglioramento",D128="Verifica"),COUNTIF(PARAMETRI!$E$7:$E$10,H128)=1),IF(ISNUMBER(J128),J128+IFERROR(VLOOKUP(H128,PARAMETRI!$E$7:$F$10,2,FALSE),0),IF(ISNUMBER(AZIENDA!$E$14),AZIENDA!$E$14+IFERROR(VLOOKUP(H128,PARAMETRI!$E$7:$F$10,2,FALSE),0),"")),"")</f>
        <v/>
      </c>
      <c r="L128" s="65"/>
      <c r="M128" s="64"/>
      <c r="N128" s="65"/>
      <c r="O128" s="64"/>
      <c r="P128" s="64"/>
      <c r="Q128" s="65"/>
      <c r="R128" s="64"/>
      <c r="S128" s="64"/>
      <c r="T128" s="80" t="str">
        <f t="shared" si="3"/>
        <v/>
      </c>
      <c r="U128" s="81" t="str">
        <f ca="1">IF(AND(ISNUMBER(T128),V128&lt;&gt;"CHIUSA VALIDATA"),T128-AZIENDA!$E$20,"")</f>
        <v/>
      </c>
      <c r="V128" s="66" t="str">
        <f ca="1">IF(D128="Mantenimento","MANTENIMENTO",IF(D128="Non applicabile","NON APPLICABILE",IF(W128&lt;&gt;"","DATI DA CORREGGERE",IF(M128="Chiusa",IF(AND(INDEX(CHECKLIST!$N$9:$N$168,MATCH($A128,CHECKLIST!$A$9:$A$168,0))="Completa",LEN(TRIM(F128))&gt;0,LEN(TRIM(I128))&gt;0,ISNUMBER(J128),ISNUMBER(T128),ISNUMBER(N128),LEN(TRIM(O128))&gt;0,P128="Efficace",ISNUMBER(Q128),LEN(TRIM(R128))&gt;0),"CHIUSA VALIDATA","CHIUSURA DA VALIDARE"),IF(P128="Non efficace","DA RIESAMINARE",IF(AND(ISNUMBER(T128),T128&lt;AZIENDA!$E$20),"SCADUTA",IF(OR(LEN(TRIM(F128))=0,LEN(TRIM(I128))=0,NOT(ISNUMBER(J128)),M128=""),"DA PIANIFICARE",IF(NOT(ISNUMBER(T128)),"SENZA SCADENZA",IF(M128="Attuata","VERIFICA EFFICACIA",IF(AND(ISNUMBER(T128),T128&lt;=AZIENDA!$E$20+PARAMETRI!$B$16),"IN SCADENZA",IF(M128="Sospesa","SOSPESA",UPPER(M128))))))))))))</f>
        <v>DA PIANIFICARE</v>
      </c>
      <c r="W128" s="68" t="str">
        <f ca="1">IF(COUNTIF(CHECKLIST!$A$9:$A$168,A128)&lt;&gt;1,"ID DA CONTROLLARE",IF(OR(D128="Miglioramento",D128="Verifica"),IF(COUNTIF(CHECKLIST!$A$9:$A$168,A128)&lt;&gt;1,"ID DA CONTROLLARE",IF(COUNTIF(PARAMETRI!$E$7:$E$10,H128)&lt;&gt;1,"PRIORITÀ NON VALIDA",IF(AND(J128&lt;&gt;"",NOT(ISNUMBER(J128))),"APERTURA NON VALIDA",IF(AND(ISNUMBER(J128),OR(J128&lt;1,J128&gt;AZIENDA!$E$20)),"APERTURA FUTURA / ERRATA",IF(AND(L128&lt;&gt;"",NOT(ISNUMBER(L128))),"SCADENZA NON VALIDA",IF(AND(ISNUMBER(T128),T128&lt;1),"SCADENZA ERRATA",IF(AND(ISNUMBER(T128),ISNUMBER(J128),T128&lt;J128),"SCADENZA &lt; APERTURA",IF(AND(N128&lt;&gt;"",NOT(ISNUMBER(N128))),"ATTUAZIONE NON VALIDA",IF(AND(ISNUMBER(N128),OR(N128&lt;1,N128&gt;AZIENDA!$E$20)),"ATTUAZIONE FUTURA / ERRATA",IF(AND(ISNUMBER(N128),ISNUMBER(J128),N128&lt;J128),"ATTUAZIONE &lt; APERTURA",IF(AND(Q128&lt;&gt;"",NOT(ISNUMBER(Q128))),"VERIFICA NON VALIDA",IF(AND(ISNUMBER(Q128),OR(Q128&lt;1,Q128&gt;AZIENDA!$E$20)),"VERIFICA FUTURA / ERRATA",IF(AND(ISNUMBER(Q128),ISNUMBER(N128),Q128&lt;N128),"VERIFICA &lt; ATTUAZIONE",IF(AND(M128&lt;&gt;"",COUNTIF(PARAMETRI!$I$7:$I$12,M128)&lt;&gt;1),"STATO NON VALIDO",IF(AND(P128&lt;&gt;"",COUNTIF(PARAMETRI!$I$16:$I$18,P128)&lt;&gt;1),"EFFICACIA NON VALIDA",""))))))))))))))),""))</f>
        <v/>
      </c>
    </row>
    <row r="129" spans="1:23" ht="103.95" customHeight="1">
      <c r="A129" s="61" t="s">
        <v>272</v>
      </c>
      <c r="B129" s="66" t="str">
        <f>IFERROR(INDEX(CATALOGO!$B$9:$B$168,MATCH($A129,CATALOGO!$A$9:$A$168,0)),"ID NON TROVATO")</f>
        <v>12 | Strumenti per i manager</v>
      </c>
      <c r="C129" s="66" t="str">
        <f>IFERROR(INDEX(CHECKLIST!$F$9:$F$168,MATCH($A129,CHECKLIST!$A$9:$A$168,0)),"ID NON TROVATO")</f>
        <v>Da verificare</v>
      </c>
      <c r="D129" s="66" t="str">
        <f>IFERROR(INDEX(CHECKLIST!$O$9:$O$168,MATCH($A129,CHECKLIST!$A$9:$A$168,0)),"ID NON TROVATO")</f>
        <v>Verifica</v>
      </c>
      <c r="E129" s="66" t="str">
        <f>IFERROR(INDEX(CHECKLIST!$K$9:$K$168,MATCH($A129,CHECKLIST!$A$9:$A$168,0)),"ID NON TROVATO")</f>
        <v>Eseguire la verifica senza dedurre condizioni personali. Esaminare: Regole di gestione; criteri automatici; revisione dei meccanismi di allerta. Poi registrare esito, evidenza, data e verificatore.</v>
      </c>
      <c r="F129" s="64"/>
      <c r="G129" s="64"/>
      <c r="H129" s="66" t="str">
        <f>IF(OR(D129="Miglioramento",D129="Verifica"),IF(G129&lt;&gt;"",G129,IF(D129="Verifica",PARAMETRI!$E$9,INDEX(CATALOGO!$I$9:$I$168,MATCH($A129,CATALOGO!$A$9:$A$168,0)))),"")</f>
        <v>P3 - Media</v>
      </c>
      <c r="I129" s="64"/>
      <c r="J129" s="65"/>
      <c r="K129" s="80" t="str">
        <f>IF(AND(OR(D129="Miglioramento",D129="Verifica"),COUNTIF(PARAMETRI!$E$7:$E$10,H129)=1),IF(ISNUMBER(J129),J129+IFERROR(VLOOKUP(H129,PARAMETRI!$E$7:$F$10,2,FALSE),0),IF(ISNUMBER(AZIENDA!$E$14),AZIENDA!$E$14+IFERROR(VLOOKUP(H129,PARAMETRI!$E$7:$F$10,2,FALSE),0),"")),"")</f>
        <v/>
      </c>
      <c r="L129" s="65"/>
      <c r="M129" s="64"/>
      <c r="N129" s="65"/>
      <c r="O129" s="64"/>
      <c r="P129" s="64"/>
      <c r="Q129" s="65"/>
      <c r="R129" s="64"/>
      <c r="S129" s="64"/>
      <c r="T129" s="80" t="str">
        <f t="shared" si="3"/>
        <v/>
      </c>
      <c r="U129" s="81" t="str">
        <f ca="1">IF(AND(ISNUMBER(T129),V129&lt;&gt;"CHIUSA VALIDATA"),T129-AZIENDA!$E$20,"")</f>
        <v/>
      </c>
      <c r="V129" s="66" t="str">
        <f ca="1">IF(D129="Mantenimento","MANTENIMENTO",IF(D129="Non applicabile","NON APPLICABILE",IF(W129&lt;&gt;"","DATI DA CORREGGERE",IF(M129="Chiusa",IF(AND(INDEX(CHECKLIST!$N$9:$N$168,MATCH($A129,CHECKLIST!$A$9:$A$168,0))="Completa",LEN(TRIM(F129))&gt;0,LEN(TRIM(I129))&gt;0,ISNUMBER(J129),ISNUMBER(T129),ISNUMBER(N129),LEN(TRIM(O129))&gt;0,P129="Efficace",ISNUMBER(Q129),LEN(TRIM(R129))&gt;0),"CHIUSA VALIDATA","CHIUSURA DA VALIDARE"),IF(P129="Non efficace","DA RIESAMINARE",IF(AND(ISNUMBER(T129),T129&lt;AZIENDA!$E$20),"SCADUTA",IF(OR(LEN(TRIM(F129))=0,LEN(TRIM(I129))=0,NOT(ISNUMBER(J129)),M129=""),"DA PIANIFICARE",IF(NOT(ISNUMBER(T129)),"SENZA SCADENZA",IF(M129="Attuata","VERIFICA EFFICACIA",IF(AND(ISNUMBER(T129),T129&lt;=AZIENDA!$E$20+PARAMETRI!$B$16),"IN SCADENZA",IF(M129="Sospesa","SOSPESA",UPPER(M129))))))))))))</f>
        <v>DA PIANIFICARE</v>
      </c>
      <c r="W129" s="68" t="str">
        <f ca="1">IF(COUNTIF(CHECKLIST!$A$9:$A$168,A129)&lt;&gt;1,"ID DA CONTROLLARE",IF(OR(D129="Miglioramento",D129="Verifica"),IF(COUNTIF(CHECKLIST!$A$9:$A$168,A129)&lt;&gt;1,"ID DA CONTROLLARE",IF(COUNTIF(PARAMETRI!$E$7:$E$10,H129)&lt;&gt;1,"PRIORITÀ NON VALIDA",IF(AND(J129&lt;&gt;"",NOT(ISNUMBER(J129))),"APERTURA NON VALIDA",IF(AND(ISNUMBER(J129),OR(J129&lt;1,J129&gt;AZIENDA!$E$20)),"APERTURA FUTURA / ERRATA",IF(AND(L129&lt;&gt;"",NOT(ISNUMBER(L129))),"SCADENZA NON VALIDA",IF(AND(ISNUMBER(T129),T129&lt;1),"SCADENZA ERRATA",IF(AND(ISNUMBER(T129),ISNUMBER(J129),T129&lt;J129),"SCADENZA &lt; APERTURA",IF(AND(N129&lt;&gt;"",NOT(ISNUMBER(N129))),"ATTUAZIONE NON VALIDA",IF(AND(ISNUMBER(N129),OR(N129&lt;1,N129&gt;AZIENDA!$E$20)),"ATTUAZIONE FUTURA / ERRATA",IF(AND(ISNUMBER(N129),ISNUMBER(J129),N129&lt;J129),"ATTUAZIONE &lt; APERTURA",IF(AND(Q129&lt;&gt;"",NOT(ISNUMBER(Q129))),"VERIFICA NON VALIDA",IF(AND(ISNUMBER(Q129),OR(Q129&lt;1,Q129&gt;AZIENDA!$E$20)),"VERIFICA FUTURA / ERRATA",IF(AND(ISNUMBER(Q129),ISNUMBER(N129),Q129&lt;N129),"VERIFICA &lt; ATTUAZIONE",IF(AND(M129&lt;&gt;"",COUNTIF(PARAMETRI!$I$7:$I$12,M129)&lt;&gt;1),"STATO NON VALIDO",IF(AND(P129&lt;&gt;"",COUNTIF(PARAMETRI!$I$16:$I$18,P129)&lt;&gt;1),"EFFICACIA NON VALIDA",""))))))))))))))),""))</f>
        <v/>
      </c>
    </row>
    <row r="130" spans="1:23" ht="103.95" customHeight="1">
      <c r="A130" s="69" t="s">
        <v>273</v>
      </c>
      <c r="B130" s="66" t="str">
        <f>IFERROR(INDEX(CATALOGO!$B$9:$B$168,MATCH($A130,CATALOGO!$A$9:$A$168,0)),"ID NON TROVATO")</f>
        <v>12 | Strumenti per i manager</v>
      </c>
      <c r="C130" s="66" t="str">
        <f>IFERROR(INDEX(CHECKLIST!$F$9:$F$168,MATCH($A130,CHECKLIST!$A$9:$A$168,0)),"ID NON TROVATO")</f>
        <v>Da verificare</v>
      </c>
      <c r="D130" s="66" t="str">
        <f>IFERROR(INDEX(CHECKLIST!$O$9:$O$168,MATCH($A130,CHECKLIST!$A$9:$A$168,0)),"ID NON TROVATO")</f>
        <v>Verifica</v>
      </c>
      <c r="E130" s="66" t="str">
        <f>IFERROR(INDEX(CHECKLIST!$K$9:$K$168,MATCH($A130,CHECKLIST!$A$9:$A$168,0)),"ID NON TROVATO")</f>
        <v>Eseguire la verifica senza dedurre condizioni personali. Esaminare: Prassi dei responsabili; colloqui; piani di gestione già concordati. Poi registrare esito, evidenza, data e verificatore.</v>
      </c>
      <c r="F130" s="64"/>
      <c r="G130" s="64"/>
      <c r="H130" s="66" t="str">
        <f>IF(OR(D130="Miglioramento",D130="Verifica"),IF(G130&lt;&gt;"",G130,IF(D130="Verifica",PARAMETRI!$E$9,INDEX(CATALOGO!$I$9:$I$168,MATCH($A130,CATALOGO!$A$9:$A$168,0)))),"")</f>
        <v>P3 - Media</v>
      </c>
      <c r="I130" s="64"/>
      <c r="J130" s="65"/>
      <c r="K130" s="80" t="str">
        <f>IF(AND(OR(D130="Miglioramento",D130="Verifica"),COUNTIF(PARAMETRI!$E$7:$E$10,H130)=1),IF(ISNUMBER(J130),J130+IFERROR(VLOOKUP(H130,PARAMETRI!$E$7:$F$10,2,FALSE),0),IF(ISNUMBER(AZIENDA!$E$14),AZIENDA!$E$14+IFERROR(VLOOKUP(H130,PARAMETRI!$E$7:$F$10,2,FALSE),0),"")),"")</f>
        <v/>
      </c>
      <c r="L130" s="65"/>
      <c r="M130" s="64"/>
      <c r="N130" s="65"/>
      <c r="O130" s="64"/>
      <c r="P130" s="64"/>
      <c r="Q130" s="65"/>
      <c r="R130" s="64"/>
      <c r="S130" s="64"/>
      <c r="T130" s="80" t="str">
        <f t="shared" si="3"/>
        <v/>
      </c>
      <c r="U130" s="81" t="str">
        <f ca="1">IF(AND(ISNUMBER(T130),V130&lt;&gt;"CHIUSA VALIDATA"),T130-AZIENDA!$E$20,"")</f>
        <v/>
      </c>
      <c r="V130" s="66" t="str">
        <f ca="1">IF(D130="Mantenimento","MANTENIMENTO",IF(D130="Non applicabile","NON APPLICABILE",IF(W130&lt;&gt;"","DATI DA CORREGGERE",IF(M130="Chiusa",IF(AND(INDEX(CHECKLIST!$N$9:$N$168,MATCH($A130,CHECKLIST!$A$9:$A$168,0))="Completa",LEN(TRIM(F130))&gt;0,LEN(TRIM(I130))&gt;0,ISNUMBER(J130),ISNUMBER(T130),ISNUMBER(N130),LEN(TRIM(O130))&gt;0,P130="Efficace",ISNUMBER(Q130),LEN(TRIM(R130))&gt;0),"CHIUSA VALIDATA","CHIUSURA DA VALIDARE"),IF(P130="Non efficace","DA RIESAMINARE",IF(AND(ISNUMBER(T130),T130&lt;AZIENDA!$E$20),"SCADUTA",IF(OR(LEN(TRIM(F130))=0,LEN(TRIM(I130))=0,NOT(ISNUMBER(J130)),M130=""),"DA PIANIFICARE",IF(NOT(ISNUMBER(T130)),"SENZA SCADENZA",IF(M130="Attuata","VERIFICA EFFICACIA",IF(AND(ISNUMBER(T130),T130&lt;=AZIENDA!$E$20+PARAMETRI!$B$16),"IN SCADENZA",IF(M130="Sospesa","SOSPESA",UPPER(M130))))))))))))</f>
        <v>DA PIANIFICARE</v>
      </c>
      <c r="W130" s="68" t="str">
        <f ca="1">IF(COUNTIF(CHECKLIST!$A$9:$A$168,A130)&lt;&gt;1,"ID DA CONTROLLARE",IF(OR(D130="Miglioramento",D130="Verifica"),IF(COUNTIF(CHECKLIST!$A$9:$A$168,A130)&lt;&gt;1,"ID DA CONTROLLARE",IF(COUNTIF(PARAMETRI!$E$7:$E$10,H130)&lt;&gt;1,"PRIORITÀ NON VALIDA",IF(AND(J130&lt;&gt;"",NOT(ISNUMBER(J130))),"APERTURA NON VALIDA",IF(AND(ISNUMBER(J130),OR(J130&lt;1,J130&gt;AZIENDA!$E$20)),"APERTURA FUTURA / ERRATA",IF(AND(L130&lt;&gt;"",NOT(ISNUMBER(L130))),"SCADENZA NON VALIDA",IF(AND(ISNUMBER(T130),T130&lt;1),"SCADENZA ERRATA",IF(AND(ISNUMBER(T130),ISNUMBER(J130),T130&lt;J130),"SCADENZA &lt; APERTURA",IF(AND(N130&lt;&gt;"",NOT(ISNUMBER(N130))),"ATTUAZIONE NON VALIDA",IF(AND(ISNUMBER(N130),OR(N130&lt;1,N130&gt;AZIENDA!$E$20)),"ATTUAZIONE FUTURA / ERRATA",IF(AND(ISNUMBER(N130),ISNUMBER(J130),N130&lt;J130),"ATTUAZIONE &lt; APERTURA",IF(AND(Q130&lt;&gt;"",NOT(ISNUMBER(Q130))),"VERIFICA NON VALIDA",IF(AND(ISNUMBER(Q130),OR(Q130&lt;1,Q130&gt;AZIENDA!$E$20)),"VERIFICA FUTURA / ERRATA",IF(AND(ISNUMBER(Q130),ISNUMBER(N130),Q130&lt;N130),"VERIFICA &lt; ATTUAZIONE",IF(AND(M130&lt;&gt;"",COUNTIF(PARAMETRI!$I$7:$I$12,M130)&lt;&gt;1),"STATO NON VALIDO",IF(AND(P130&lt;&gt;"",COUNTIF(PARAMETRI!$I$16:$I$18,P130)&lt;&gt;1),"EFFICACIA NON VALIDA",""))))))))))))))),""))</f>
        <v/>
      </c>
    </row>
    <row r="131" spans="1:23" ht="103.95" customHeight="1">
      <c r="A131" s="61" t="s">
        <v>274</v>
      </c>
      <c r="B131" s="66" t="str">
        <f>IFERROR(INDEX(CATALOGO!$B$9:$B$168,MATCH($A131,CATALOGO!$A$9:$A$168,0)),"ID NON TROVATO")</f>
        <v>13 | Valutazione dei rischi</v>
      </c>
      <c r="C131" s="66" t="str">
        <f>IFERROR(INDEX(CHECKLIST!$F$9:$F$168,MATCH($A131,CHECKLIST!$A$9:$A$168,0)),"ID NON TROVATO")</f>
        <v>Da verificare</v>
      </c>
      <c r="D131" s="66" t="str">
        <f>IFERROR(INDEX(CHECKLIST!$O$9:$O$168,MATCH($A131,CHECKLIST!$A$9:$A$168,0)),"ID NON TROVATO")</f>
        <v>Verifica</v>
      </c>
      <c r="E131" s="66" t="str">
        <f>IFERROR(INDEX(CHECKLIST!$K$9:$K$168,MATCH($A131,CHECKLIST!$A$9:$A$168,0)),"ID NON TROVATO")</f>
        <v>Eseguire la verifica senza dedurre condizioni personali. Esaminare: Valutazioni tecniche; competenze; approvazioni e verifica dei controlli esistenti. Poi registrare esito, evidenza, data e verificatore.</v>
      </c>
      <c r="F131" s="64"/>
      <c r="G131" s="64"/>
      <c r="H131" s="66" t="str">
        <f>IF(OR(D131="Miglioramento",D131="Verifica"),IF(G131&lt;&gt;"",G131,IF(D131="Verifica",PARAMETRI!$E$9,INDEX(CATALOGO!$I$9:$I$168,MATCH($A131,CATALOGO!$A$9:$A$168,0)))),"")</f>
        <v>P3 - Media</v>
      </c>
      <c r="I131" s="64"/>
      <c r="J131" s="65"/>
      <c r="K131" s="80" t="str">
        <f>IF(AND(OR(D131="Miglioramento",D131="Verifica"),COUNTIF(PARAMETRI!$E$7:$E$10,H131)=1),IF(ISNUMBER(J131),J131+IFERROR(VLOOKUP(H131,PARAMETRI!$E$7:$F$10,2,FALSE),0),IF(ISNUMBER(AZIENDA!$E$14),AZIENDA!$E$14+IFERROR(VLOOKUP(H131,PARAMETRI!$E$7:$F$10,2,FALSE),0),"")),"")</f>
        <v/>
      </c>
      <c r="L131" s="65"/>
      <c r="M131" s="64"/>
      <c r="N131" s="65"/>
      <c r="O131" s="64"/>
      <c r="P131" s="64"/>
      <c r="Q131" s="65"/>
      <c r="R131" s="64"/>
      <c r="S131" s="64"/>
      <c r="T131" s="80" t="str">
        <f t="shared" si="3"/>
        <v/>
      </c>
      <c r="U131" s="81" t="str">
        <f ca="1">IF(AND(ISNUMBER(T131),V131&lt;&gt;"CHIUSA VALIDATA"),T131-AZIENDA!$E$20,"")</f>
        <v/>
      </c>
      <c r="V131" s="66" t="str">
        <f ca="1">IF(D131="Mantenimento","MANTENIMENTO",IF(D131="Non applicabile","NON APPLICABILE",IF(W131&lt;&gt;"","DATI DA CORREGGERE",IF(M131="Chiusa",IF(AND(INDEX(CHECKLIST!$N$9:$N$168,MATCH($A131,CHECKLIST!$A$9:$A$168,0))="Completa",LEN(TRIM(F131))&gt;0,LEN(TRIM(I131))&gt;0,ISNUMBER(J131),ISNUMBER(T131),ISNUMBER(N131),LEN(TRIM(O131))&gt;0,P131="Efficace",ISNUMBER(Q131),LEN(TRIM(R131))&gt;0),"CHIUSA VALIDATA","CHIUSURA DA VALIDARE"),IF(P131="Non efficace","DA RIESAMINARE",IF(AND(ISNUMBER(T131),T131&lt;AZIENDA!$E$20),"SCADUTA",IF(OR(LEN(TRIM(F131))=0,LEN(TRIM(I131))=0,NOT(ISNUMBER(J131)),M131=""),"DA PIANIFICARE",IF(NOT(ISNUMBER(T131)),"SENZA SCADENZA",IF(M131="Attuata","VERIFICA EFFICACIA",IF(AND(ISNUMBER(T131),T131&lt;=AZIENDA!$E$20+PARAMETRI!$B$16),"IN SCADENZA",IF(M131="Sospesa","SOSPESA",UPPER(M131))))))))))))</f>
        <v>DA PIANIFICARE</v>
      </c>
      <c r="W131" s="68" t="str">
        <f ca="1">IF(COUNTIF(CHECKLIST!$A$9:$A$168,A131)&lt;&gt;1,"ID DA CONTROLLARE",IF(OR(D131="Miglioramento",D131="Verifica"),IF(COUNTIF(CHECKLIST!$A$9:$A$168,A131)&lt;&gt;1,"ID DA CONTROLLARE",IF(COUNTIF(PARAMETRI!$E$7:$E$10,H131)&lt;&gt;1,"PRIORITÀ NON VALIDA",IF(AND(J131&lt;&gt;"",NOT(ISNUMBER(J131))),"APERTURA NON VALIDA",IF(AND(ISNUMBER(J131),OR(J131&lt;1,J131&gt;AZIENDA!$E$20)),"APERTURA FUTURA / ERRATA",IF(AND(L131&lt;&gt;"",NOT(ISNUMBER(L131))),"SCADENZA NON VALIDA",IF(AND(ISNUMBER(T131),T131&lt;1),"SCADENZA ERRATA",IF(AND(ISNUMBER(T131),ISNUMBER(J131),T131&lt;J131),"SCADENZA &lt; APERTURA",IF(AND(N131&lt;&gt;"",NOT(ISNUMBER(N131))),"ATTUAZIONE NON VALIDA",IF(AND(ISNUMBER(N131),OR(N131&lt;1,N131&gt;AZIENDA!$E$20)),"ATTUAZIONE FUTURA / ERRATA",IF(AND(ISNUMBER(N131),ISNUMBER(J131),N131&lt;J131),"ATTUAZIONE &lt; APERTURA",IF(AND(Q131&lt;&gt;"",NOT(ISNUMBER(Q131))),"VERIFICA NON VALIDA",IF(AND(ISNUMBER(Q131),OR(Q131&lt;1,Q131&gt;AZIENDA!$E$20)),"VERIFICA FUTURA / ERRATA",IF(AND(ISNUMBER(Q131),ISNUMBER(N131),Q131&lt;N131),"VERIFICA &lt; ATTUAZIONE",IF(AND(M131&lt;&gt;"",COUNTIF(PARAMETRI!$I$7:$I$12,M131)&lt;&gt;1),"STATO NON VALIDO",IF(AND(P131&lt;&gt;"",COUNTIF(PARAMETRI!$I$16:$I$18,P131)&lt;&gt;1),"EFFICACIA NON VALIDA",""))))))))))))))),""))</f>
        <v/>
      </c>
    </row>
    <row r="132" spans="1:23" ht="103.95" customHeight="1">
      <c r="A132" s="69" t="s">
        <v>275</v>
      </c>
      <c r="B132" s="66" t="str">
        <f>IFERROR(INDEX(CATALOGO!$B$9:$B$168,MATCH($A132,CATALOGO!$A$9:$A$168,0)),"ID NON TROVATO")</f>
        <v>13 | Valutazione dei rischi</v>
      </c>
      <c r="C132" s="66" t="str">
        <f>IFERROR(INDEX(CHECKLIST!$F$9:$F$168,MATCH($A132,CHECKLIST!$A$9:$A$168,0)),"ID NON TROVATO")</f>
        <v>Da verificare</v>
      </c>
      <c r="D132" s="66" t="str">
        <f>IFERROR(INDEX(CHECKLIST!$O$9:$O$168,MATCH($A132,CHECKLIST!$A$9:$A$168,0)),"ID NON TROVATO")</f>
        <v>Verifica</v>
      </c>
      <c r="E132" s="66" t="str">
        <f>IFERROR(INDEX(CHECKLIST!$K$9:$K$168,MATCH($A132,CHECKLIST!$A$9:$A$168,0)),"ID NON TROVATO")</f>
        <v>Eseguire la verifica senza dedurre condizioni personali. Esaminare: Analisi dei carichi; confronto con i lavoratori; possibilità di modifica. Poi registrare esito, evidenza, data e verificatore.</v>
      </c>
      <c r="F132" s="64"/>
      <c r="G132" s="64"/>
      <c r="H132" s="66" t="str">
        <f>IF(OR(D132="Miglioramento",D132="Verifica"),IF(G132&lt;&gt;"",G132,IF(D132="Verifica",PARAMETRI!$E$9,INDEX(CATALOGO!$I$9:$I$168,MATCH($A132,CATALOGO!$A$9:$A$168,0)))),"")</f>
        <v>P3 - Media</v>
      </c>
      <c r="I132" s="64"/>
      <c r="J132" s="65"/>
      <c r="K132" s="80" t="str">
        <f>IF(AND(OR(D132="Miglioramento",D132="Verifica"),COUNTIF(PARAMETRI!$E$7:$E$10,H132)=1),IF(ISNUMBER(J132),J132+IFERROR(VLOOKUP(H132,PARAMETRI!$E$7:$F$10,2,FALSE),0),IF(ISNUMBER(AZIENDA!$E$14),AZIENDA!$E$14+IFERROR(VLOOKUP(H132,PARAMETRI!$E$7:$F$10,2,FALSE),0),"")),"")</f>
        <v/>
      </c>
      <c r="L132" s="65"/>
      <c r="M132" s="64"/>
      <c r="N132" s="65"/>
      <c r="O132" s="64"/>
      <c r="P132" s="64"/>
      <c r="Q132" s="65"/>
      <c r="R132" s="64"/>
      <c r="S132" s="64"/>
      <c r="T132" s="80" t="str">
        <f t="shared" si="3"/>
        <v/>
      </c>
      <c r="U132" s="81" t="str">
        <f ca="1">IF(AND(ISNUMBER(T132),V132&lt;&gt;"CHIUSA VALIDATA"),T132-AZIENDA!$E$20,"")</f>
        <v/>
      </c>
      <c r="V132" s="66" t="str">
        <f ca="1">IF(D132="Mantenimento","MANTENIMENTO",IF(D132="Non applicabile","NON APPLICABILE",IF(W132&lt;&gt;"","DATI DA CORREGGERE",IF(M132="Chiusa",IF(AND(INDEX(CHECKLIST!$N$9:$N$168,MATCH($A132,CHECKLIST!$A$9:$A$168,0))="Completa",LEN(TRIM(F132))&gt;0,LEN(TRIM(I132))&gt;0,ISNUMBER(J132),ISNUMBER(T132),ISNUMBER(N132),LEN(TRIM(O132))&gt;0,P132="Efficace",ISNUMBER(Q132),LEN(TRIM(R132))&gt;0),"CHIUSA VALIDATA","CHIUSURA DA VALIDARE"),IF(P132="Non efficace","DA RIESAMINARE",IF(AND(ISNUMBER(T132),T132&lt;AZIENDA!$E$20),"SCADUTA",IF(OR(LEN(TRIM(F132))=0,LEN(TRIM(I132))=0,NOT(ISNUMBER(J132)),M132=""),"DA PIANIFICARE",IF(NOT(ISNUMBER(T132)),"SENZA SCADENZA",IF(M132="Attuata","VERIFICA EFFICACIA",IF(AND(ISNUMBER(T132),T132&lt;=AZIENDA!$E$20+PARAMETRI!$B$16),"IN SCADENZA",IF(M132="Sospesa","SOSPESA",UPPER(M132))))))))))))</f>
        <v>DA PIANIFICARE</v>
      </c>
      <c r="W132" s="68" t="str">
        <f ca="1">IF(COUNTIF(CHECKLIST!$A$9:$A$168,A132)&lt;&gt;1,"ID DA CONTROLLARE",IF(OR(D132="Miglioramento",D132="Verifica"),IF(COUNTIF(CHECKLIST!$A$9:$A$168,A132)&lt;&gt;1,"ID DA CONTROLLARE",IF(COUNTIF(PARAMETRI!$E$7:$E$10,H132)&lt;&gt;1,"PRIORITÀ NON VALIDA",IF(AND(J132&lt;&gt;"",NOT(ISNUMBER(J132))),"APERTURA NON VALIDA",IF(AND(ISNUMBER(J132),OR(J132&lt;1,J132&gt;AZIENDA!$E$20)),"APERTURA FUTURA / ERRATA",IF(AND(L132&lt;&gt;"",NOT(ISNUMBER(L132))),"SCADENZA NON VALIDA",IF(AND(ISNUMBER(T132),T132&lt;1),"SCADENZA ERRATA",IF(AND(ISNUMBER(T132),ISNUMBER(J132),T132&lt;J132),"SCADENZA &lt; APERTURA",IF(AND(N132&lt;&gt;"",NOT(ISNUMBER(N132))),"ATTUAZIONE NON VALIDA",IF(AND(ISNUMBER(N132),OR(N132&lt;1,N132&gt;AZIENDA!$E$20)),"ATTUAZIONE FUTURA / ERRATA",IF(AND(ISNUMBER(N132),ISNUMBER(J132),N132&lt;J132),"ATTUAZIONE &lt; APERTURA",IF(AND(Q132&lt;&gt;"",NOT(ISNUMBER(Q132))),"VERIFICA NON VALIDA",IF(AND(ISNUMBER(Q132),OR(Q132&lt;1,Q132&gt;AZIENDA!$E$20)),"VERIFICA FUTURA / ERRATA",IF(AND(ISNUMBER(Q132),ISNUMBER(N132),Q132&lt;N132),"VERIFICA &lt; ATTUAZIONE",IF(AND(M132&lt;&gt;"",COUNTIF(PARAMETRI!$I$7:$I$12,M132)&lt;&gt;1),"STATO NON VALIDO",IF(AND(P132&lt;&gt;"",COUNTIF(PARAMETRI!$I$16:$I$18,P132)&lt;&gt;1),"EFFICACIA NON VALIDA",""))))))))))))))),""))</f>
        <v/>
      </c>
    </row>
    <row r="133" spans="1:23" ht="103.95" customHeight="1">
      <c r="A133" s="61" t="s">
        <v>276</v>
      </c>
      <c r="B133" s="66" t="str">
        <f>IFERROR(INDEX(CATALOGO!$B$9:$B$168,MATCH($A133,CATALOGO!$A$9:$A$168,0)),"ID NON TROVATO")</f>
        <v>13 | Valutazione dei rischi</v>
      </c>
      <c r="C133" s="66" t="str">
        <f>IFERROR(INDEX(CHECKLIST!$F$9:$F$168,MATCH($A133,CHECKLIST!$A$9:$A$168,0)),"ID NON TROVATO")</f>
        <v>Da verificare</v>
      </c>
      <c r="D133" s="66" t="str">
        <f>IFERROR(INDEX(CHECKLIST!$O$9:$O$168,MATCH($A133,CHECKLIST!$A$9:$A$168,0)),"ID NON TROVATO")</f>
        <v>Verifica</v>
      </c>
      <c r="E133" s="66" t="str">
        <f>IFERROR(INDEX(CHECKLIST!$K$9:$K$168,MATCH($A133,CHECKLIST!$A$9:$A$168,0)),"ID NON TROVATO")</f>
        <v>Eseguire la verifica senza dedurre condizioni personali. Esaminare: Analisi dei vincoli; margini decisionali; possibilità di pause e spostamenti. Poi registrare esito, evidenza, data e verificatore.</v>
      </c>
      <c r="F133" s="64"/>
      <c r="G133" s="64"/>
      <c r="H133" s="66" t="str">
        <f>IF(OR(D133="Miglioramento",D133="Verifica"),IF(G133&lt;&gt;"",G133,IF(D133="Verifica",PARAMETRI!$E$9,INDEX(CATALOGO!$I$9:$I$168,MATCH($A133,CATALOGO!$A$9:$A$168,0)))),"")</f>
        <v>P3 - Media</v>
      </c>
      <c r="I133" s="64"/>
      <c r="J133" s="65"/>
      <c r="K133" s="80" t="str">
        <f>IF(AND(OR(D133="Miglioramento",D133="Verifica"),COUNTIF(PARAMETRI!$E$7:$E$10,H133)=1),IF(ISNUMBER(J133),J133+IFERROR(VLOOKUP(H133,PARAMETRI!$E$7:$F$10,2,FALSE),0),IF(ISNUMBER(AZIENDA!$E$14),AZIENDA!$E$14+IFERROR(VLOOKUP(H133,PARAMETRI!$E$7:$F$10,2,FALSE),0),"")),"")</f>
        <v/>
      </c>
      <c r="L133" s="65"/>
      <c r="M133" s="64"/>
      <c r="N133" s="65"/>
      <c r="O133" s="64"/>
      <c r="P133" s="64"/>
      <c r="Q133" s="65"/>
      <c r="R133" s="64"/>
      <c r="S133" s="64"/>
      <c r="T133" s="80" t="str">
        <f t="shared" si="3"/>
        <v/>
      </c>
      <c r="U133" s="81" t="str">
        <f ca="1">IF(AND(ISNUMBER(T133),V133&lt;&gt;"CHIUSA VALIDATA"),T133-AZIENDA!$E$20,"")</f>
        <v/>
      </c>
      <c r="V133" s="66" t="str">
        <f ca="1">IF(D133="Mantenimento","MANTENIMENTO",IF(D133="Non applicabile","NON APPLICABILE",IF(W133&lt;&gt;"","DATI DA CORREGGERE",IF(M133="Chiusa",IF(AND(INDEX(CHECKLIST!$N$9:$N$168,MATCH($A133,CHECKLIST!$A$9:$A$168,0))="Completa",LEN(TRIM(F133))&gt;0,LEN(TRIM(I133))&gt;0,ISNUMBER(J133),ISNUMBER(T133),ISNUMBER(N133),LEN(TRIM(O133))&gt;0,P133="Efficace",ISNUMBER(Q133),LEN(TRIM(R133))&gt;0),"CHIUSA VALIDATA","CHIUSURA DA VALIDARE"),IF(P133="Non efficace","DA RIESAMINARE",IF(AND(ISNUMBER(T133),T133&lt;AZIENDA!$E$20),"SCADUTA",IF(OR(LEN(TRIM(F133))=0,LEN(TRIM(I133))=0,NOT(ISNUMBER(J133)),M133=""),"DA PIANIFICARE",IF(NOT(ISNUMBER(T133)),"SENZA SCADENZA",IF(M133="Attuata","VERIFICA EFFICACIA",IF(AND(ISNUMBER(T133),T133&lt;=AZIENDA!$E$20+PARAMETRI!$B$16),"IN SCADENZA",IF(M133="Sospesa","SOSPESA",UPPER(M133))))))))))))</f>
        <v>DA PIANIFICARE</v>
      </c>
      <c r="W133" s="68" t="str">
        <f ca="1">IF(COUNTIF(CHECKLIST!$A$9:$A$168,A133)&lt;&gt;1,"ID DA CONTROLLARE",IF(OR(D133="Miglioramento",D133="Verifica"),IF(COUNTIF(CHECKLIST!$A$9:$A$168,A133)&lt;&gt;1,"ID DA CONTROLLARE",IF(COUNTIF(PARAMETRI!$E$7:$E$10,H133)&lt;&gt;1,"PRIORITÀ NON VALIDA",IF(AND(J133&lt;&gt;"",NOT(ISNUMBER(J133))),"APERTURA NON VALIDA",IF(AND(ISNUMBER(J133),OR(J133&lt;1,J133&gt;AZIENDA!$E$20)),"APERTURA FUTURA / ERRATA",IF(AND(L133&lt;&gt;"",NOT(ISNUMBER(L133))),"SCADENZA NON VALIDA",IF(AND(ISNUMBER(T133),T133&lt;1),"SCADENZA ERRATA",IF(AND(ISNUMBER(T133),ISNUMBER(J133),T133&lt;J133),"SCADENZA &lt; APERTURA",IF(AND(N133&lt;&gt;"",NOT(ISNUMBER(N133))),"ATTUAZIONE NON VALIDA",IF(AND(ISNUMBER(N133),OR(N133&lt;1,N133&gt;AZIENDA!$E$20)),"ATTUAZIONE FUTURA / ERRATA",IF(AND(ISNUMBER(N133),ISNUMBER(J133),N133&lt;J133),"ATTUAZIONE &lt; APERTURA",IF(AND(Q133&lt;&gt;"",NOT(ISNUMBER(Q133))),"VERIFICA NON VALIDA",IF(AND(ISNUMBER(Q133),OR(Q133&lt;1,Q133&gt;AZIENDA!$E$20)),"VERIFICA FUTURA / ERRATA",IF(AND(ISNUMBER(Q133),ISNUMBER(N133),Q133&lt;N133),"VERIFICA &lt; ATTUAZIONE",IF(AND(M133&lt;&gt;"",COUNTIF(PARAMETRI!$I$7:$I$12,M133)&lt;&gt;1),"STATO NON VALIDO",IF(AND(P133&lt;&gt;"",COUNTIF(PARAMETRI!$I$16:$I$18,P133)&lt;&gt;1),"EFFICACIA NON VALIDA",""))))))))))))))),""))</f>
        <v/>
      </c>
    </row>
    <row r="134" spans="1:23" ht="103.95" customHeight="1">
      <c r="A134" s="69" t="s">
        <v>277</v>
      </c>
      <c r="B134" s="66" t="str">
        <f>IFERROR(INDEX(CATALOGO!$B$9:$B$168,MATCH($A134,CATALOGO!$A$9:$A$168,0)),"ID NON TROVATO")</f>
        <v>13 | Valutazione dei rischi</v>
      </c>
      <c r="C134" s="66" t="str">
        <f>IFERROR(INDEX(CHECKLIST!$F$9:$F$168,MATCH($A134,CHECKLIST!$A$9:$A$168,0)),"ID NON TROVATO")</f>
        <v>Da verificare</v>
      </c>
      <c r="D134" s="66" t="str">
        <f>IFERROR(INDEX(CHECKLIST!$O$9:$O$168,MATCH($A134,CHECKLIST!$A$9:$A$168,0)),"ID NON TROVATO")</f>
        <v>Verifica</v>
      </c>
      <c r="E134" s="66" t="str">
        <f>IFERROR(INDEX(CHECKLIST!$K$9:$K$168,MATCH($A134,CHECKLIST!$A$9:$A$168,0)),"ID NON TROVATO")</f>
        <v>Eseguire la verifica senza dedurre condizioni personali. Esaminare: Risorse interne ed esterne; formazione; canali di segnalazione e supporto. Poi registrare esito, evidenza, data e verificatore.</v>
      </c>
      <c r="F134" s="64"/>
      <c r="G134" s="64"/>
      <c r="H134" s="66" t="str">
        <f>IF(OR(D134="Miglioramento",D134="Verifica"),IF(G134&lt;&gt;"",G134,IF(D134="Verifica",PARAMETRI!$E$9,INDEX(CATALOGO!$I$9:$I$168,MATCH($A134,CATALOGO!$A$9:$A$168,0)))),"")</f>
        <v>P3 - Media</v>
      </c>
      <c r="I134" s="64"/>
      <c r="J134" s="65"/>
      <c r="K134" s="80" t="str">
        <f>IF(AND(OR(D134="Miglioramento",D134="Verifica"),COUNTIF(PARAMETRI!$E$7:$E$10,H134)=1),IF(ISNUMBER(J134),J134+IFERROR(VLOOKUP(H134,PARAMETRI!$E$7:$F$10,2,FALSE),0),IF(ISNUMBER(AZIENDA!$E$14),AZIENDA!$E$14+IFERROR(VLOOKUP(H134,PARAMETRI!$E$7:$F$10,2,FALSE),0),"")),"")</f>
        <v/>
      </c>
      <c r="L134" s="65"/>
      <c r="M134" s="64"/>
      <c r="N134" s="65"/>
      <c r="O134" s="64"/>
      <c r="P134" s="64"/>
      <c r="Q134" s="65"/>
      <c r="R134" s="64"/>
      <c r="S134" s="64"/>
      <c r="T134" s="80" t="str">
        <f t="shared" si="3"/>
        <v/>
      </c>
      <c r="U134" s="81" t="str">
        <f ca="1">IF(AND(ISNUMBER(T134),V134&lt;&gt;"CHIUSA VALIDATA"),T134-AZIENDA!$E$20,"")</f>
        <v/>
      </c>
      <c r="V134" s="66" t="str">
        <f ca="1">IF(D134="Mantenimento","MANTENIMENTO",IF(D134="Non applicabile","NON APPLICABILE",IF(W134&lt;&gt;"","DATI DA CORREGGERE",IF(M134="Chiusa",IF(AND(INDEX(CHECKLIST!$N$9:$N$168,MATCH($A134,CHECKLIST!$A$9:$A$168,0))="Completa",LEN(TRIM(F134))&gt;0,LEN(TRIM(I134))&gt;0,ISNUMBER(J134),ISNUMBER(T134),ISNUMBER(N134),LEN(TRIM(O134))&gt;0,P134="Efficace",ISNUMBER(Q134),LEN(TRIM(R134))&gt;0),"CHIUSA VALIDATA","CHIUSURA DA VALIDARE"),IF(P134="Non efficace","DA RIESAMINARE",IF(AND(ISNUMBER(T134),T134&lt;AZIENDA!$E$20),"SCADUTA",IF(OR(LEN(TRIM(F134))=0,LEN(TRIM(I134))=0,NOT(ISNUMBER(J134)),M134=""),"DA PIANIFICARE",IF(NOT(ISNUMBER(T134)),"SENZA SCADENZA",IF(M134="Attuata","VERIFICA EFFICACIA",IF(AND(ISNUMBER(T134),T134&lt;=AZIENDA!$E$20+PARAMETRI!$B$16),"IN SCADENZA",IF(M134="Sospesa","SOSPESA",UPPER(M134))))))))))))</f>
        <v>DA PIANIFICARE</v>
      </c>
      <c r="W134" s="68" t="str">
        <f ca="1">IF(COUNTIF(CHECKLIST!$A$9:$A$168,A134)&lt;&gt;1,"ID DA CONTROLLARE",IF(OR(D134="Miglioramento",D134="Verifica"),IF(COUNTIF(CHECKLIST!$A$9:$A$168,A134)&lt;&gt;1,"ID DA CONTROLLARE",IF(COUNTIF(PARAMETRI!$E$7:$E$10,H134)&lt;&gt;1,"PRIORITÀ NON VALIDA",IF(AND(J134&lt;&gt;"",NOT(ISNUMBER(J134))),"APERTURA NON VALIDA",IF(AND(ISNUMBER(J134),OR(J134&lt;1,J134&gt;AZIENDA!$E$20)),"APERTURA FUTURA / ERRATA",IF(AND(L134&lt;&gt;"",NOT(ISNUMBER(L134))),"SCADENZA NON VALIDA",IF(AND(ISNUMBER(T134),T134&lt;1),"SCADENZA ERRATA",IF(AND(ISNUMBER(T134),ISNUMBER(J134),T134&lt;J134),"SCADENZA &lt; APERTURA",IF(AND(N134&lt;&gt;"",NOT(ISNUMBER(N134))),"ATTUAZIONE NON VALIDA",IF(AND(ISNUMBER(N134),OR(N134&lt;1,N134&gt;AZIENDA!$E$20)),"ATTUAZIONE FUTURA / ERRATA",IF(AND(ISNUMBER(N134),ISNUMBER(J134),N134&lt;J134),"ATTUAZIONE &lt; APERTURA",IF(AND(Q134&lt;&gt;"",NOT(ISNUMBER(Q134))),"VERIFICA NON VALIDA",IF(AND(ISNUMBER(Q134),OR(Q134&lt;1,Q134&gt;AZIENDA!$E$20)),"VERIFICA FUTURA / ERRATA",IF(AND(ISNUMBER(Q134),ISNUMBER(N134),Q134&lt;N134),"VERIFICA &lt; ATTUAZIONE",IF(AND(M134&lt;&gt;"",COUNTIF(PARAMETRI!$I$7:$I$12,M134)&lt;&gt;1),"STATO NON VALIDO",IF(AND(P134&lt;&gt;"",COUNTIF(PARAMETRI!$I$16:$I$18,P134)&lt;&gt;1),"EFFICACIA NON VALIDA",""))))))))))))))),""))</f>
        <v/>
      </c>
    </row>
    <row r="135" spans="1:23" ht="103.95" customHeight="1">
      <c r="A135" s="61" t="s">
        <v>278</v>
      </c>
      <c r="B135" s="66" t="str">
        <f>IFERROR(INDEX(CATALOGO!$B$9:$B$168,MATCH($A135,CATALOGO!$A$9:$A$168,0)),"ID NON TROVATO")</f>
        <v>13 | Valutazione dei rischi</v>
      </c>
      <c r="C135" s="66" t="str">
        <f>IFERROR(INDEX(CHECKLIST!$F$9:$F$168,MATCH($A135,CHECKLIST!$A$9:$A$168,0)),"ID NON TROVATO")</f>
        <v>Da verificare</v>
      </c>
      <c r="D135" s="66" t="str">
        <f>IFERROR(INDEX(CHECKLIST!$O$9:$O$168,MATCH($A135,CHECKLIST!$A$9:$A$168,0)),"ID NON TROVATO")</f>
        <v>Verifica</v>
      </c>
      <c r="E135" s="66" t="str">
        <f>IFERROR(INDEX(CHECKLIST!$K$9:$K$168,MATCH($A135,CHECKLIST!$A$9:$A$168,0)),"ID NON TROVATO")</f>
        <v>Eseguire la verifica senza dedurre condizioni personali. Esaminare: Consultazione riservata; indagini di clima; gestione delle segnalazioni. Poi registrare esito, evidenza, data e verificatore.</v>
      </c>
      <c r="F135" s="64"/>
      <c r="G135" s="64"/>
      <c r="H135" s="66" t="str">
        <f>IF(OR(D135="Miglioramento",D135="Verifica"),IF(G135&lt;&gt;"",G135,IF(D135="Verifica",PARAMETRI!$E$9,INDEX(CATALOGO!$I$9:$I$168,MATCH($A135,CATALOGO!$A$9:$A$168,0)))),"")</f>
        <v>P3 - Media</v>
      </c>
      <c r="I135" s="64"/>
      <c r="J135" s="65"/>
      <c r="K135" s="80" t="str">
        <f>IF(AND(OR(D135="Miglioramento",D135="Verifica"),COUNTIF(PARAMETRI!$E$7:$E$10,H135)=1),IF(ISNUMBER(J135),J135+IFERROR(VLOOKUP(H135,PARAMETRI!$E$7:$F$10,2,FALSE),0),IF(ISNUMBER(AZIENDA!$E$14),AZIENDA!$E$14+IFERROR(VLOOKUP(H135,PARAMETRI!$E$7:$F$10,2,FALSE),0),"")),"")</f>
        <v/>
      </c>
      <c r="L135" s="65"/>
      <c r="M135" s="64"/>
      <c r="N135" s="65"/>
      <c r="O135" s="64"/>
      <c r="P135" s="64"/>
      <c r="Q135" s="65"/>
      <c r="R135" s="64"/>
      <c r="S135" s="64"/>
      <c r="T135" s="80" t="str">
        <f t="shared" si="3"/>
        <v/>
      </c>
      <c r="U135" s="81" t="str">
        <f ca="1">IF(AND(ISNUMBER(T135),V135&lt;&gt;"CHIUSA VALIDATA"),T135-AZIENDA!$E$20,"")</f>
        <v/>
      </c>
      <c r="V135" s="66" t="str">
        <f ca="1">IF(D135="Mantenimento","MANTENIMENTO",IF(D135="Non applicabile","NON APPLICABILE",IF(W135&lt;&gt;"","DATI DA CORREGGERE",IF(M135="Chiusa",IF(AND(INDEX(CHECKLIST!$N$9:$N$168,MATCH($A135,CHECKLIST!$A$9:$A$168,0))="Completa",LEN(TRIM(F135))&gt;0,LEN(TRIM(I135))&gt;0,ISNUMBER(J135),ISNUMBER(T135),ISNUMBER(N135),LEN(TRIM(O135))&gt;0,P135="Efficace",ISNUMBER(Q135),LEN(TRIM(R135))&gt;0),"CHIUSA VALIDATA","CHIUSURA DA VALIDARE"),IF(P135="Non efficace","DA RIESAMINARE",IF(AND(ISNUMBER(T135),T135&lt;AZIENDA!$E$20),"SCADUTA",IF(OR(LEN(TRIM(F135))=0,LEN(TRIM(I135))=0,NOT(ISNUMBER(J135)),M135=""),"DA PIANIFICARE",IF(NOT(ISNUMBER(T135)),"SENZA SCADENZA",IF(M135="Attuata","VERIFICA EFFICACIA",IF(AND(ISNUMBER(T135),T135&lt;=AZIENDA!$E$20+PARAMETRI!$B$16),"IN SCADENZA",IF(M135="Sospesa","SOSPESA",UPPER(M135))))))))))))</f>
        <v>DA PIANIFICARE</v>
      </c>
      <c r="W135" s="68" t="str">
        <f ca="1">IF(COUNTIF(CHECKLIST!$A$9:$A$168,A135)&lt;&gt;1,"ID DA CONTROLLARE",IF(OR(D135="Miglioramento",D135="Verifica"),IF(COUNTIF(CHECKLIST!$A$9:$A$168,A135)&lt;&gt;1,"ID DA CONTROLLARE",IF(COUNTIF(PARAMETRI!$E$7:$E$10,H135)&lt;&gt;1,"PRIORITÀ NON VALIDA",IF(AND(J135&lt;&gt;"",NOT(ISNUMBER(J135))),"APERTURA NON VALIDA",IF(AND(ISNUMBER(J135),OR(J135&lt;1,J135&gt;AZIENDA!$E$20)),"APERTURA FUTURA / ERRATA",IF(AND(L135&lt;&gt;"",NOT(ISNUMBER(L135))),"SCADENZA NON VALIDA",IF(AND(ISNUMBER(T135),T135&lt;1),"SCADENZA ERRATA",IF(AND(ISNUMBER(T135),ISNUMBER(J135),T135&lt;J135),"SCADENZA &lt; APERTURA",IF(AND(N135&lt;&gt;"",NOT(ISNUMBER(N135))),"ATTUAZIONE NON VALIDA",IF(AND(ISNUMBER(N135),OR(N135&lt;1,N135&gt;AZIENDA!$E$20)),"ATTUAZIONE FUTURA / ERRATA",IF(AND(ISNUMBER(N135),ISNUMBER(J135),N135&lt;J135),"ATTUAZIONE &lt; APERTURA",IF(AND(Q135&lt;&gt;"",NOT(ISNUMBER(Q135))),"VERIFICA NON VALIDA",IF(AND(ISNUMBER(Q135),OR(Q135&lt;1,Q135&gt;AZIENDA!$E$20)),"VERIFICA FUTURA / ERRATA",IF(AND(ISNUMBER(Q135),ISNUMBER(N135),Q135&lt;N135),"VERIFICA &lt; ATTUAZIONE",IF(AND(M135&lt;&gt;"",COUNTIF(PARAMETRI!$I$7:$I$12,M135)&lt;&gt;1),"STATO NON VALIDO",IF(AND(P135&lt;&gt;"",COUNTIF(PARAMETRI!$I$16:$I$18,P135)&lt;&gt;1),"EFFICACIA NON VALIDA",""))))))))))))))),""))</f>
        <v/>
      </c>
    </row>
    <row r="136" spans="1:23" ht="103.95" customHeight="1">
      <c r="A136" s="69" t="s">
        <v>279</v>
      </c>
      <c r="B136" s="66" t="str">
        <f>IFERROR(INDEX(CATALOGO!$B$9:$B$168,MATCH($A136,CATALOGO!$A$9:$A$168,0)),"ID NON TROVATO")</f>
        <v>13 | Valutazione dei rischi</v>
      </c>
      <c r="C136" s="66" t="str">
        <f>IFERROR(INDEX(CHECKLIST!$F$9:$F$168,MATCH($A136,CHECKLIST!$A$9:$A$168,0)),"ID NON TROVATO")</f>
        <v>Da verificare</v>
      </c>
      <c r="D136" s="66" t="str">
        <f>IFERROR(INDEX(CHECKLIST!$O$9:$O$168,MATCH($A136,CHECKLIST!$A$9:$A$168,0)),"ID NON TROVATO")</f>
        <v>Verifica</v>
      </c>
      <c r="E136" s="66" t="str">
        <f>IFERROR(INDEX(CHECKLIST!$K$9:$K$168,MATCH($A136,CHECKLIST!$A$9:$A$168,0)),"ID NON TROVATO")</f>
        <v>Eseguire la verifica senza dedurre condizioni personali. Esaminare: Descrizioni delle mansioni; compiti critici; procedure di sostituzione. Poi registrare esito, evidenza, data e verificatore.</v>
      </c>
      <c r="F136" s="64"/>
      <c r="G136" s="64"/>
      <c r="H136" s="66" t="str">
        <f>IF(OR(D136="Miglioramento",D136="Verifica"),IF(G136&lt;&gt;"",G136,IF(D136="Verifica",PARAMETRI!$E$9,INDEX(CATALOGO!$I$9:$I$168,MATCH($A136,CATALOGO!$A$9:$A$168,0)))),"")</f>
        <v>P3 - Media</v>
      </c>
      <c r="I136" s="64"/>
      <c r="J136" s="65"/>
      <c r="K136" s="80" t="str">
        <f>IF(AND(OR(D136="Miglioramento",D136="Verifica"),COUNTIF(PARAMETRI!$E$7:$E$10,H136)=1),IF(ISNUMBER(J136),J136+IFERROR(VLOOKUP(H136,PARAMETRI!$E$7:$F$10,2,FALSE),0),IF(ISNUMBER(AZIENDA!$E$14),AZIENDA!$E$14+IFERROR(VLOOKUP(H136,PARAMETRI!$E$7:$F$10,2,FALSE),0),"")),"")</f>
        <v/>
      </c>
      <c r="L136" s="65"/>
      <c r="M136" s="64"/>
      <c r="N136" s="65"/>
      <c r="O136" s="64"/>
      <c r="P136" s="64"/>
      <c r="Q136" s="65"/>
      <c r="R136" s="64"/>
      <c r="S136" s="64"/>
      <c r="T136" s="80" t="str">
        <f t="shared" si="3"/>
        <v/>
      </c>
      <c r="U136" s="81" t="str">
        <f ca="1">IF(AND(ISNUMBER(T136),V136&lt;&gt;"CHIUSA VALIDATA"),T136-AZIENDA!$E$20,"")</f>
        <v/>
      </c>
      <c r="V136" s="66" t="str">
        <f ca="1">IF(D136="Mantenimento","MANTENIMENTO",IF(D136="Non applicabile","NON APPLICABILE",IF(W136&lt;&gt;"","DATI DA CORREGGERE",IF(M136="Chiusa",IF(AND(INDEX(CHECKLIST!$N$9:$N$168,MATCH($A136,CHECKLIST!$A$9:$A$168,0))="Completa",LEN(TRIM(F136))&gt;0,LEN(TRIM(I136))&gt;0,ISNUMBER(J136),ISNUMBER(T136),ISNUMBER(N136),LEN(TRIM(O136))&gt;0,P136="Efficace",ISNUMBER(Q136),LEN(TRIM(R136))&gt;0),"CHIUSA VALIDATA","CHIUSURA DA VALIDARE"),IF(P136="Non efficace","DA RIESAMINARE",IF(AND(ISNUMBER(T136),T136&lt;AZIENDA!$E$20),"SCADUTA",IF(OR(LEN(TRIM(F136))=0,LEN(TRIM(I136))=0,NOT(ISNUMBER(J136)),M136=""),"DA PIANIFICARE",IF(NOT(ISNUMBER(T136)),"SENZA SCADENZA",IF(M136="Attuata","VERIFICA EFFICACIA",IF(AND(ISNUMBER(T136),T136&lt;=AZIENDA!$E$20+PARAMETRI!$B$16),"IN SCADENZA",IF(M136="Sospesa","SOSPESA",UPPER(M136))))))))))))</f>
        <v>DA PIANIFICARE</v>
      </c>
      <c r="W136" s="68" t="str">
        <f ca="1">IF(COUNTIF(CHECKLIST!$A$9:$A$168,A136)&lt;&gt;1,"ID DA CONTROLLARE",IF(OR(D136="Miglioramento",D136="Verifica"),IF(COUNTIF(CHECKLIST!$A$9:$A$168,A136)&lt;&gt;1,"ID DA CONTROLLARE",IF(COUNTIF(PARAMETRI!$E$7:$E$10,H136)&lt;&gt;1,"PRIORITÀ NON VALIDA",IF(AND(J136&lt;&gt;"",NOT(ISNUMBER(J136))),"APERTURA NON VALIDA",IF(AND(ISNUMBER(J136),OR(J136&lt;1,J136&gt;AZIENDA!$E$20)),"APERTURA FUTURA / ERRATA",IF(AND(L136&lt;&gt;"",NOT(ISNUMBER(L136))),"SCADENZA NON VALIDA",IF(AND(ISNUMBER(T136),T136&lt;1),"SCADENZA ERRATA",IF(AND(ISNUMBER(T136),ISNUMBER(J136),T136&lt;J136),"SCADENZA &lt; APERTURA",IF(AND(N136&lt;&gt;"",NOT(ISNUMBER(N136))),"ATTUAZIONE NON VALIDA",IF(AND(ISNUMBER(N136),OR(N136&lt;1,N136&gt;AZIENDA!$E$20)),"ATTUAZIONE FUTURA / ERRATA",IF(AND(ISNUMBER(N136),ISNUMBER(J136),N136&lt;J136),"ATTUAZIONE &lt; APERTURA",IF(AND(Q136&lt;&gt;"",NOT(ISNUMBER(Q136))),"VERIFICA NON VALIDA",IF(AND(ISNUMBER(Q136),OR(Q136&lt;1,Q136&gt;AZIENDA!$E$20)),"VERIFICA FUTURA / ERRATA",IF(AND(ISNUMBER(Q136),ISNUMBER(N136),Q136&lt;N136),"VERIFICA &lt; ATTUAZIONE",IF(AND(M136&lt;&gt;"",COUNTIF(PARAMETRI!$I$7:$I$12,M136)&lt;&gt;1),"STATO NON VALIDO",IF(AND(P136&lt;&gt;"",COUNTIF(PARAMETRI!$I$16:$I$18,P136)&lt;&gt;1),"EFFICACIA NON VALIDA",""))))))))))))))),""))</f>
        <v/>
      </c>
    </row>
    <row r="137" spans="1:23" ht="103.95" customHeight="1">
      <c r="A137" s="61" t="s">
        <v>280</v>
      </c>
      <c r="B137" s="66" t="str">
        <f>IFERROR(INDEX(CATALOGO!$B$9:$B$168,MATCH($A137,CATALOGO!$A$9:$A$168,0)),"ID NON TROVATO")</f>
        <v>13 | Valutazione dei rischi</v>
      </c>
      <c r="C137" s="66" t="str">
        <f>IFERROR(INDEX(CHECKLIST!$F$9:$F$168,MATCH($A137,CHECKLIST!$A$9:$A$168,0)),"ID NON TROVATO")</f>
        <v>Da verificare</v>
      </c>
      <c r="D137" s="66" t="str">
        <f>IFERROR(INDEX(CHECKLIST!$O$9:$O$168,MATCH($A137,CHECKLIST!$A$9:$A$168,0)),"ID NON TROVATO")</f>
        <v>Verifica</v>
      </c>
      <c r="E137" s="66" t="str">
        <f>IFERROR(INDEX(CHECKLIST!$K$9:$K$168,MATCH($A137,CHECKLIST!$A$9:$A$168,0)),"ID NON TROVATO")</f>
        <v>Eseguire la verifica senza dedurre condizioni personali. Esaminare: Gestione delle modifiche; valutazioni preventive; comunicazioni e riesami. Poi registrare esito, evidenza, data e verificatore.</v>
      </c>
      <c r="F137" s="64"/>
      <c r="G137" s="64"/>
      <c r="H137" s="66" t="str">
        <f>IF(OR(D137="Miglioramento",D137="Verifica"),IF(G137&lt;&gt;"",G137,IF(D137="Verifica",PARAMETRI!$E$9,INDEX(CATALOGO!$I$9:$I$168,MATCH($A137,CATALOGO!$A$9:$A$168,0)))),"")</f>
        <v>P3 - Media</v>
      </c>
      <c r="I137" s="64"/>
      <c r="J137" s="65"/>
      <c r="K137" s="80" t="str">
        <f>IF(AND(OR(D137="Miglioramento",D137="Verifica"),COUNTIF(PARAMETRI!$E$7:$E$10,H137)=1),IF(ISNUMBER(J137),J137+IFERROR(VLOOKUP(H137,PARAMETRI!$E$7:$F$10,2,FALSE),0),IF(ISNUMBER(AZIENDA!$E$14),AZIENDA!$E$14+IFERROR(VLOOKUP(H137,PARAMETRI!$E$7:$F$10,2,FALSE),0),"")),"")</f>
        <v/>
      </c>
      <c r="L137" s="65"/>
      <c r="M137" s="64"/>
      <c r="N137" s="65"/>
      <c r="O137" s="64"/>
      <c r="P137" s="64"/>
      <c r="Q137" s="65"/>
      <c r="R137" s="64"/>
      <c r="S137" s="64"/>
      <c r="T137" s="80" t="str">
        <f t="shared" ref="T137:T168" si="4">IF(OR(D137="Miglioramento",D137="Verifica"),IF(ISNUMBER(L137),L137,IF(ISNUMBER(K137),K137,"")),"")</f>
        <v/>
      </c>
      <c r="U137" s="81" t="str">
        <f ca="1">IF(AND(ISNUMBER(T137),V137&lt;&gt;"CHIUSA VALIDATA"),T137-AZIENDA!$E$20,"")</f>
        <v/>
      </c>
      <c r="V137" s="66" t="str">
        <f ca="1">IF(D137="Mantenimento","MANTENIMENTO",IF(D137="Non applicabile","NON APPLICABILE",IF(W137&lt;&gt;"","DATI DA CORREGGERE",IF(M137="Chiusa",IF(AND(INDEX(CHECKLIST!$N$9:$N$168,MATCH($A137,CHECKLIST!$A$9:$A$168,0))="Completa",LEN(TRIM(F137))&gt;0,LEN(TRIM(I137))&gt;0,ISNUMBER(J137),ISNUMBER(T137),ISNUMBER(N137),LEN(TRIM(O137))&gt;0,P137="Efficace",ISNUMBER(Q137),LEN(TRIM(R137))&gt;0),"CHIUSA VALIDATA","CHIUSURA DA VALIDARE"),IF(P137="Non efficace","DA RIESAMINARE",IF(AND(ISNUMBER(T137),T137&lt;AZIENDA!$E$20),"SCADUTA",IF(OR(LEN(TRIM(F137))=0,LEN(TRIM(I137))=0,NOT(ISNUMBER(J137)),M137=""),"DA PIANIFICARE",IF(NOT(ISNUMBER(T137)),"SENZA SCADENZA",IF(M137="Attuata","VERIFICA EFFICACIA",IF(AND(ISNUMBER(T137),T137&lt;=AZIENDA!$E$20+PARAMETRI!$B$16),"IN SCADENZA",IF(M137="Sospesa","SOSPESA",UPPER(M137))))))))))))</f>
        <v>DA PIANIFICARE</v>
      </c>
      <c r="W137" s="68" t="str">
        <f ca="1">IF(COUNTIF(CHECKLIST!$A$9:$A$168,A137)&lt;&gt;1,"ID DA CONTROLLARE",IF(OR(D137="Miglioramento",D137="Verifica"),IF(COUNTIF(CHECKLIST!$A$9:$A$168,A137)&lt;&gt;1,"ID DA CONTROLLARE",IF(COUNTIF(PARAMETRI!$E$7:$E$10,H137)&lt;&gt;1,"PRIORITÀ NON VALIDA",IF(AND(J137&lt;&gt;"",NOT(ISNUMBER(J137))),"APERTURA NON VALIDA",IF(AND(ISNUMBER(J137),OR(J137&lt;1,J137&gt;AZIENDA!$E$20)),"APERTURA FUTURA / ERRATA",IF(AND(L137&lt;&gt;"",NOT(ISNUMBER(L137))),"SCADENZA NON VALIDA",IF(AND(ISNUMBER(T137),T137&lt;1),"SCADENZA ERRATA",IF(AND(ISNUMBER(T137),ISNUMBER(J137),T137&lt;J137),"SCADENZA &lt; APERTURA",IF(AND(N137&lt;&gt;"",NOT(ISNUMBER(N137))),"ATTUAZIONE NON VALIDA",IF(AND(ISNUMBER(N137),OR(N137&lt;1,N137&gt;AZIENDA!$E$20)),"ATTUAZIONE FUTURA / ERRATA",IF(AND(ISNUMBER(N137),ISNUMBER(J137),N137&lt;J137),"ATTUAZIONE &lt; APERTURA",IF(AND(Q137&lt;&gt;"",NOT(ISNUMBER(Q137))),"VERIFICA NON VALIDA",IF(AND(ISNUMBER(Q137),OR(Q137&lt;1,Q137&gt;AZIENDA!$E$20)),"VERIFICA FUTURA / ERRATA",IF(AND(ISNUMBER(Q137),ISNUMBER(N137),Q137&lt;N137),"VERIFICA &lt; ATTUAZIONE",IF(AND(M137&lt;&gt;"",COUNTIF(PARAMETRI!$I$7:$I$12,M137)&lt;&gt;1),"STATO NON VALIDO",IF(AND(P137&lt;&gt;"",COUNTIF(PARAMETRI!$I$16:$I$18,P137)&lt;&gt;1),"EFFICACIA NON VALIDA",""))))))))))))))),""))</f>
        <v/>
      </c>
    </row>
    <row r="138" spans="1:23" ht="103.95" customHeight="1">
      <c r="A138" s="69" t="s">
        <v>281</v>
      </c>
      <c r="B138" s="66" t="str">
        <f>IFERROR(INDEX(CATALOGO!$B$9:$B$168,MATCH($A138,CATALOGO!$A$9:$A$168,0)),"ID NON TROVATO")</f>
        <v>13 | Valutazione dei rischi</v>
      </c>
      <c r="C138" s="66" t="str">
        <f>IFERROR(INDEX(CHECKLIST!$F$9:$F$168,MATCH($A138,CHECKLIST!$A$9:$A$168,0)),"ID NON TROVATO")</f>
        <v>Da verificare</v>
      </c>
      <c r="D138" s="66" t="str">
        <f>IFERROR(INDEX(CHECKLIST!$O$9:$O$168,MATCH($A138,CHECKLIST!$A$9:$A$168,0)),"ID NON TROVATO")</f>
        <v>Verifica</v>
      </c>
      <c r="E138" s="66" t="str">
        <f>IFERROR(INDEX(CHECKLIST!$K$9:$K$168,MATCH($A138,CHECKLIST!$A$9:$A$168,0)),"ID NON TROVATO")</f>
        <v>Eseguire la verifica senza dedurre condizioni personali. Esaminare: Analisi dei fattori sociali; consultazione; misure contro comportamenti ostili. Poi registrare esito, evidenza, data e verificatore.</v>
      </c>
      <c r="F138" s="64"/>
      <c r="G138" s="64"/>
      <c r="H138" s="66" t="str">
        <f>IF(OR(D138="Miglioramento",D138="Verifica"),IF(G138&lt;&gt;"",G138,IF(D138="Verifica",PARAMETRI!$E$9,INDEX(CATALOGO!$I$9:$I$168,MATCH($A138,CATALOGO!$A$9:$A$168,0)))),"")</f>
        <v>P3 - Media</v>
      </c>
      <c r="I138" s="64"/>
      <c r="J138" s="65"/>
      <c r="K138" s="80" t="str">
        <f>IF(AND(OR(D138="Miglioramento",D138="Verifica"),COUNTIF(PARAMETRI!$E$7:$E$10,H138)=1),IF(ISNUMBER(J138),J138+IFERROR(VLOOKUP(H138,PARAMETRI!$E$7:$F$10,2,FALSE),0),IF(ISNUMBER(AZIENDA!$E$14),AZIENDA!$E$14+IFERROR(VLOOKUP(H138,PARAMETRI!$E$7:$F$10,2,FALSE),0),"")),"")</f>
        <v/>
      </c>
      <c r="L138" s="65"/>
      <c r="M138" s="64"/>
      <c r="N138" s="65"/>
      <c r="O138" s="64"/>
      <c r="P138" s="64"/>
      <c r="Q138" s="65"/>
      <c r="R138" s="64"/>
      <c r="S138" s="64"/>
      <c r="T138" s="80" t="str">
        <f t="shared" si="4"/>
        <v/>
      </c>
      <c r="U138" s="81" t="str">
        <f ca="1">IF(AND(ISNUMBER(T138),V138&lt;&gt;"CHIUSA VALIDATA"),T138-AZIENDA!$E$20,"")</f>
        <v/>
      </c>
      <c r="V138" s="66" t="str">
        <f ca="1">IF(D138="Mantenimento","MANTENIMENTO",IF(D138="Non applicabile","NON APPLICABILE",IF(W138&lt;&gt;"","DATI DA CORREGGERE",IF(M138="Chiusa",IF(AND(INDEX(CHECKLIST!$N$9:$N$168,MATCH($A138,CHECKLIST!$A$9:$A$168,0))="Completa",LEN(TRIM(F138))&gt;0,LEN(TRIM(I138))&gt;0,ISNUMBER(J138),ISNUMBER(T138),ISNUMBER(N138),LEN(TRIM(O138))&gt;0,P138="Efficace",ISNUMBER(Q138),LEN(TRIM(R138))&gt;0),"CHIUSA VALIDATA","CHIUSURA DA VALIDARE"),IF(P138="Non efficace","DA RIESAMINARE",IF(AND(ISNUMBER(T138),T138&lt;AZIENDA!$E$20),"SCADUTA",IF(OR(LEN(TRIM(F138))=0,LEN(TRIM(I138))=0,NOT(ISNUMBER(J138)),M138=""),"DA PIANIFICARE",IF(NOT(ISNUMBER(T138)),"SENZA SCADENZA",IF(M138="Attuata","VERIFICA EFFICACIA",IF(AND(ISNUMBER(T138),T138&lt;=AZIENDA!$E$20+PARAMETRI!$B$16),"IN SCADENZA",IF(M138="Sospesa","SOSPESA",UPPER(M138))))))))))))</f>
        <v>DA PIANIFICARE</v>
      </c>
      <c r="W138" s="68" t="str">
        <f ca="1">IF(COUNTIF(CHECKLIST!$A$9:$A$168,A138)&lt;&gt;1,"ID DA CONTROLLARE",IF(OR(D138="Miglioramento",D138="Verifica"),IF(COUNTIF(CHECKLIST!$A$9:$A$168,A138)&lt;&gt;1,"ID DA CONTROLLARE",IF(COUNTIF(PARAMETRI!$E$7:$E$10,H138)&lt;&gt;1,"PRIORITÀ NON VALIDA",IF(AND(J138&lt;&gt;"",NOT(ISNUMBER(J138))),"APERTURA NON VALIDA",IF(AND(ISNUMBER(J138),OR(J138&lt;1,J138&gt;AZIENDA!$E$20)),"APERTURA FUTURA / ERRATA",IF(AND(L138&lt;&gt;"",NOT(ISNUMBER(L138))),"SCADENZA NON VALIDA",IF(AND(ISNUMBER(T138),T138&lt;1),"SCADENZA ERRATA",IF(AND(ISNUMBER(T138),ISNUMBER(J138),T138&lt;J138),"SCADENZA &lt; APERTURA",IF(AND(N138&lt;&gt;"",NOT(ISNUMBER(N138))),"ATTUAZIONE NON VALIDA",IF(AND(ISNUMBER(N138),OR(N138&lt;1,N138&gt;AZIENDA!$E$20)),"ATTUAZIONE FUTURA / ERRATA",IF(AND(ISNUMBER(N138),ISNUMBER(J138),N138&lt;J138),"ATTUAZIONE &lt; APERTURA",IF(AND(Q138&lt;&gt;"",NOT(ISNUMBER(Q138))),"VERIFICA NON VALIDA",IF(AND(ISNUMBER(Q138),OR(Q138&lt;1,Q138&gt;AZIENDA!$E$20)),"VERIFICA FUTURA / ERRATA",IF(AND(ISNUMBER(Q138),ISNUMBER(N138),Q138&lt;N138),"VERIFICA &lt; ATTUAZIONE",IF(AND(M138&lt;&gt;"",COUNTIF(PARAMETRI!$I$7:$I$12,M138)&lt;&gt;1),"STATO NON VALIDO",IF(AND(P138&lt;&gt;"",COUNTIF(PARAMETRI!$I$16:$I$18,P138)&lt;&gt;1),"EFFICACIA NON VALIDA",""))))))))))))))),""))</f>
        <v/>
      </c>
    </row>
    <row r="139" spans="1:23" ht="103.95" customHeight="1">
      <c r="A139" s="61" t="s">
        <v>282</v>
      </c>
      <c r="B139" s="66" t="str">
        <f>IFERROR(INDEX(CATALOGO!$B$9:$B$168,MATCH($A139,CATALOGO!$A$9:$A$168,0)),"ID NON TROVATO")</f>
        <v>13 | Valutazione dei rischi</v>
      </c>
      <c r="C139" s="66" t="str">
        <f>IFERROR(INDEX(CHECKLIST!$F$9:$F$168,MATCH($A139,CHECKLIST!$A$9:$A$168,0)),"ID NON TROVATO")</f>
        <v>Da verificare</v>
      </c>
      <c r="D139" s="66" t="str">
        <f>IFERROR(INDEX(CHECKLIST!$O$9:$O$168,MATCH($A139,CHECKLIST!$A$9:$A$168,0)),"ID NON TROVATO")</f>
        <v>Verifica</v>
      </c>
      <c r="E139" s="66" t="str">
        <f>IFERROR(INDEX(CHECKLIST!$K$9:$K$168,MATCH($A139,CHECKLIST!$A$9:$A$168,0)),"ID NON TROVATO")</f>
        <v>Eseguire la verifica senza dedurre condizioni personali. Esaminare: Sopralluogo; accessibilità; servizi; distanze; condizioni delle postazioni. Poi registrare esito, evidenza, data e verificatore.</v>
      </c>
      <c r="F139" s="64"/>
      <c r="G139" s="64"/>
      <c r="H139" s="66" t="str">
        <f>IF(OR(D139="Miglioramento",D139="Verifica"),IF(G139&lt;&gt;"",G139,IF(D139="Verifica",PARAMETRI!$E$9,INDEX(CATALOGO!$I$9:$I$168,MATCH($A139,CATALOGO!$A$9:$A$168,0)))),"")</f>
        <v>P3 - Media</v>
      </c>
      <c r="I139" s="64"/>
      <c r="J139" s="65"/>
      <c r="K139" s="80" t="str">
        <f>IF(AND(OR(D139="Miglioramento",D139="Verifica"),COUNTIF(PARAMETRI!$E$7:$E$10,H139)=1),IF(ISNUMBER(J139),J139+IFERROR(VLOOKUP(H139,PARAMETRI!$E$7:$F$10,2,FALSE),0),IF(ISNUMBER(AZIENDA!$E$14),AZIENDA!$E$14+IFERROR(VLOOKUP(H139,PARAMETRI!$E$7:$F$10,2,FALSE),0),"")),"")</f>
        <v/>
      </c>
      <c r="L139" s="65"/>
      <c r="M139" s="64"/>
      <c r="N139" s="65"/>
      <c r="O139" s="64"/>
      <c r="P139" s="64"/>
      <c r="Q139" s="65"/>
      <c r="R139" s="64"/>
      <c r="S139" s="64"/>
      <c r="T139" s="80" t="str">
        <f t="shared" si="4"/>
        <v/>
      </c>
      <c r="U139" s="81" t="str">
        <f ca="1">IF(AND(ISNUMBER(T139),V139&lt;&gt;"CHIUSA VALIDATA"),T139-AZIENDA!$E$20,"")</f>
        <v/>
      </c>
      <c r="V139" s="66" t="str">
        <f ca="1">IF(D139="Mantenimento","MANTENIMENTO",IF(D139="Non applicabile","NON APPLICABILE",IF(W139&lt;&gt;"","DATI DA CORREGGERE",IF(M139="Chiusa",IF(AND(INDEX(CHECKLIST!$N$9:$N$168,MATCH($A139,CHECKLIST!$A$9:$A$168,0))="Completa",LEN(TRIM(F139))&gt;0,LEN(TRIM(I139))&gt;0,ISNUMBER(J139),ISNUMBER(T139),ISNUMBER(N139),LEN(TRIM(O139))&gt;0,P139="Efficace",ISNUMBER(Q139),LEN(TRIM(R139))&gt;0),"CHIUSA VALIDATA","CHIUSURA DA VALIDARE"),IF(P139="Non efficace","DA RIESAMINARE",IF(AND(ISNUMBER(T139),T139&lt;AZIENDA!$E$20),"SCADUTA",IF(OR(LEN(TRIM(F139))=0,LEN(TRIM(I139))=0,NOT(ISNUMBER(J139)),M139=""),"DA PIANIFICARE",IF(NOT(ISNUMBER(T139)),"SENZA SCADENZA",IF(M139="Attuata","VERIFICA EFFICACIA",IF(AND(ISNUMBER(T139),T139&lt;=AZIENDA!$E$20+PARAMETRI!$B$16),"IN SCADENZA",IF(M139="Sospesa","SOSPESA",UPPER(M139))))))))))))</f>
        <v>DA PIANIFICARE</v>
      </c>
      <c r="W139" s="68" t="str">
        <f ca="1">IF(COUNTIF(CHECKLIST!$A$9:$A$168,A139)&lt;&gt;1,"ID DA CONTROLLARE",IF(OR(D139="Miglioramento",D139="Verifica"),IF(COUNTIF(CHECKLIST!$A$9:$A$168,A139)&lt;&gt;1,"ID DA CONTROLLARE",IF(COUNTIF(PARAMETRI!$E$7:$E$10,H139)&lt;&gt;1,"PRIORITÀ NON VALIDA",IF(AND(J139&lt;&gt;"",NOT(ISNUMBER(J139))),"APERTURA NON VALIDA",IF(AND(ISNUMBER(J139),OR(J139&lt;1,J139&gt;AZIENDA!$E$20)),"APERTURA FUTURA / ERRATA",IF(AND(L139&lt;&gt;"",NOT(ISNUMBER(L139))),"SCADENZA NON VALIDA",IF(AND(ISNUMBER(T139),T139&lt;1),"SCADENZA ERRATA",IF(AND(ISNUMBER(T139),ISNUMBER(J139),T139&lt;J139),"SCADENZA &lt; APERTURA",IF(AND(N139&lt;&gt;"",NOT(ISNUMBER(N139))),"ATTUAZIONE NON VALIDA",IF(AND(ISNUMBER(N139),OR(N139&lt;1,N139&gt;AZIENDA!$E$20)),"ATTUAZIONE FUTURA / ERRATA",IF(AND(ISNUMBER(N139),ISNUMBER(J139),N139&lt;J139),"ATTUAZIONE &lt; APERTURA",IF(AND(Q139&lt;&gt;"",NOT(ISNUMBER(Q139))),"VERIFICA NON VALIDA",IF(AND(ISNUMBER(Q139),OR(Q139&lt;1,Q139&gt;AZIENDA!$E$20)),"VERIFICA FUTURA / ERRATA",IF(AND(ISNUMBER(Q139),ISNUMBER(N139),Q139&lt;N139),"VERIFICA &lt; ATTUAZIONE",IF(AND(M139&lt;&gt;"",COUNTIF(PARAMETRI!$I$7:$I$12,M139)&lt;&gt;1),"STATO NON VALIDO",IF(AND(P139&lt;&gt;"",COUNTIF(PARAMETRI!$I$16:$I$18,P139)&lt;&gt;1),"EFFICACIA NON VALIDA",""))))))))))))))),""))</f>
        <v/>
      </c>
    </row>
    <row r="140" spans="1:23" ht="103.95" customHeight="1">
      <c r="A140" s="69" t="s">
        <v>283</v>
      </c>
      <c r="B140" s="66" t="str">
        <f>IFERROR(INDEX(CATALOGO!$B$9:$B$168,MATCH($A140,CATALOGO!$A$9:$A$168,0)),"ID NON TROVATO")</f>
        <v>13 | Valutazione dei rischi</v>
      </c>
      <c r="C140" s="66" t="str">
        <f>IFERROR(INDEX(CHECKLIST!$F$9:$F$168,MATCH($A140,CHECKLIST!$A$9:$A$168,0)),"ID NON TROVATO")</f>
        <v>Da verificare</v>
      </c>
      <c r="D140" s="66" t="str">
        <f>IFERROR(INDEX(CHECKLIST!$O$9:$O$168,MATCH($A140,CHECKLIST!$A$9:$A$168,0)),"ID NON TROVATO")</f>
        <v>Verifica</v>
      </c>
      <c r="E140" s="66" t="str">
        <f>IFERROR(INDEX(CHECKLIST!$K$9:$K$168,MATCH($A140,CHECKLIST!$A$9:$A$168,0)),"ID NON TROVATO")</f>
        <v>Eseguire la verifica senza dedurre condizioni personali. Esaminare: Riesame di eventi; analisi delle condizioni di lavoro; misure conseguenti. Poi registrare esito, evidenza, data e verificatore.</v>
      </c>
      <c r="F140" s="64"/>
      <c r="G140" s="64"/>
      <c r="H140" s="66" t="str">
        <f>IF(OR(D140="Miglioramento",D140="Verifica"),IF(G140&lt;&gt;"",G140,IF(D140="Verifica",PARAMETRI!$E$9,INDEX(CATALOGO!$I$9:$I$168,MATCH($A140,CATALOGO!$A$9:$A$168,0)))),"")</f>
        <v>P3 - Media</v>
      </c>
      <c r="I140" s="64"/>
      <c r="J140" s="65"/>
      <c r="K140" s="80" t="str">
        <f>IF(AND(OR(D140="Miglioramento",D140="Verifica"),COUNTIF(PARAMETRI!$E$7:$E$10,H140)=1),IF(ISNUMBER(J140),J140+IFERROR(VLOOKUP(H140,PARAMETRI!$E$7:$F$10,2,FALSE),0),IF(ISNUMBER(AZIENDA!$E$14),AZIENDA!$E$14+IFERROR(VLOOKUP(H140,PARAMETRI!$E$7:$F$10,2,FALSE),0),"")),"")</f>
        <v/>
      </c>
      <c r="L140" s="65"/>
      <c r="M140" s="64"/>
      <c r="N140" s="65"/>
      <c r="O140" s="64"/>
      <c r="P140" s="64"/>
      <c r="Q140" s="65"/>
      <c r="R140" s="64"/>
      <c r="S140" s="64"/>
      <c r="T140" s="80" t="str">
        <f t="shared" si="4"/>
        <v/>
      </c>
      <c r="U140" s="81" t="str">
        <f ca="1">IF(AND(ISNUMBER(T140),V140&lt;&gt;"CHIUSA VALIDATA"),T140-AZIENDA!$E$20,"")</f>
        <v/>
      </c>
      <c r="V140" s="66" t="str">
        <f ca="1">IF(D140="Mantenimento","MANTENIMENTO",IF(D140="Non applicabile","NON APPLICABILE",IF(W140&lt;&gt;"","DATI DA CORREGGERE",IF(M140="Chiusa",IF(AND(INDEX(CHECKLIST!$N$9:$N$168,MATCH($A140,CHECKLIST!$A$9:$A$168,0))="Completa",LEN(TRIM(F140))&gt;0,LEN(TRIM(I140))&gt;0,ISNUMBER(J140),ISNUMBER(T140),ISNUMBER(N140),LEN(TRIM(O140))&gt;0,P140="Efficace",ISNUMBER(Q140),LEN(TRIM(R140))&gt;0),"CHIUSA VALIDATA","CHIUSURA DA VALIDARE"),IF(P140="Non efficace","DA RIESAMINARE",IF(AND(ISNUMBER(T140),T140&lt;AZIENDA!$E$20),"SCADUTA",IF(OR(LEN(TRIM(F140))=0,LEN(TRIM(I140))=0,NOT(ISNUMBER(J140)),M140=""),"DA PIANIFICARE",IF(NOT(ISNUMBER(T140)),"SENZA SCADENZA",IF(M140="Attuata","VERIFICA EFFICACIA",IF(AND(ISNUMBER(T140),T140&lt;=AZIENDA!$E$20+PARAMETRI!$B$16),"IN SCADENZA",IF(M140="Sospesa","SOSPESA",UPPER(M140))))))))))))</f>
        <v>DA PIANIFICARE</v>
      </c>
      <c r="W140" s="68" t="str">
        <f ca="1">IF(COUNTIF(CHECKLIST!$A$9:$A$168,A140)&lt;&gt;1,"ID DA CONTROLLARE",IF(OR(D140="Miglioramento",D140="Verifica"),IF(COUNTIF(CHECKLIST!$A$9:$A$168,A140)&lt;&gt;1,"ID DA CONTROLLARE",IF(COUNTIF(PARAMETRI!$E$7:$E$10,H140)&lt;&gt;1,"PRIORITÀ NON VALIDA",IF(AND(J140&lt;&gt;"",NOT(ISNUMBER(J140))),"APERTURA NON VALIDA",IF(AND(ISNUMBER(J140),OR(J140&lt;1,J140&gt;AZIENDA!$E$20)),"APERTURA FUTURA / ERRATA",IF(AND(L140&lt;&gt;"",NOT(ISNUMBER(L140))),"SCADENZA NON VALIDA",IF(AND(ISNUMBER(T140),T140&lt;1),"SCADENZA ERRATA",IF(AND(ISNUMBER(T140),ISNUMBER(J140),T140&lt;J140),"SCADENZA &lt; APERTURA",IF(AND(N140&lt;&gt;"",NOT(ISNUMBER(N140))),"ATTUAZIONE NON VALIDA",IF(AND(ISNUMBER(N140),OR(N140&lt;1,N140&gt;AZIENDA!$E$20)),"ATTUAZIONE FUTURA / ERRATA",IF(AND(ISNUMBER(N140),ISNUMBER(J140),N140&lt;J140),"ATTUAZIONE &lt; APERTURA",IF(AND(Q140&lt;&gt;"",NOT(ISNUMBER(Q140))),"VERIFICA NON VALIDA",IF(AND(ISNUMBER(Q140),OR(Q140&lt;1,Q140&gt;AZIENDA!$E$20)),"VERIFICA FUTURA / ERRATA",IF(AND(ISNUMBER(Q140),ISNUMBER(N140),Q140&lt;N140),"VERIFICA &lt; ATTUAZIONE",IF(AND(M140&lt;&gt;"",COUNTIF(PARAMETRI!$I$7:$I$12,M140)&lt;&gt;1),"STATO NON VALIDO",IF(AND(P140&lt;&gt;"",COUNTIF(PARAMETRI!$I$16:$I$18,P140)&lt;&gt;1),"EFFICACIA NON VALIDA",""))))))))))))))),""))</f>
        <v/>
      </c>
    </row>
    <row r="141" spans="1:23" ht="103.95" customHeight="1">
      <c r="A141" s="61" t="s">
        <v>284</v>
      </c>
      <c r="B141" s="66" t="str">
        <f>IFERROR(INDEX(CATALOGO!$B$9:$B$168,MATCH($A141,CATALOGO!$A$9:$A$168,0)),"ID NON TROVATO")</f>
        <v>13 | Valutazione dei rischi</v>
      </c>
      <c r="C141" s="66" t="str">
        <f>IFERROR(INDEX(CHECKLIST!$F$9:$F$168,MATCH($A141,CHECKLIST!$A$9:$A$168,0)),"ID NON TROVATO")</f>
        <v>Da verificare</v>
      </c>
      <c r="D141" s="66" t="str">
        <f>IFERROR(INDEX(CHECKLIST!$O$9:$O$168,MATCH($A141,CHECKLIST!$A$9:$A$168,0)),"ID NON TROVATO")</f>
        <v>Verifica</v>
      </c>
      <c r="E141" s="66" t="str">
        <f>IFERROR(INDEX(CHECKLIST!$K$9:$K$168,MATCH($A141,CHECKLIST!$A$9:$A$168,0)),"ID NON TROVATO")</f>
        <v>Eseguire la verifica senza dedurre condizioni personali. Esaminare: Procedure di emergenza operativa; sostituzioni; pause di sollievo; prove organizzative. Poi registrare esito, evidenza, data e verificatore.</v>
      </c>
      <c r="F141" s="64"/>
      <c r="G141" s="64"/>
      <c r="H141" s="66" t="str">
        <f>IF(OR(D141="Miglioramento",D141="Verifica"),IF(G141&lt;&gt;"",G141,IF(D141="Verifica",PARAMETRI!$E$9,INDEX(CATALOGO!$I$9:$I$168,MATCH($A141,CATALOGO!$A$9:$A$168,0)))),"")</f>
        <v>P3 - Media</v>
      </c>
      <c r="I141" s="64"/>
      <c r="J141" s="65"/>
      <c r="K141" s="80" t="str">
        <f>IF(AND(OR(D141="Miglioramento",D141="Verifica"),COUNTIF(PARAMETRI!$E$7:$E$10,H141)=1),IF(ISNUMBER(J141),J141+IFERROR(VLOOKUP(H141,PARAMETRI!$E$7:$F$10,2,FALSE),0),IF(ISNUMBER(AZIENDA!$E$14),AZIENDA!$E$14+IFERROR(VLOOKUP(H141,PARAMETRI!$E$7:$F$10,2,FALSE),0),"")),"")</f>
        <v/>
      </c>
      <c r="L141" s="65"/>
      <c r="M141" s="64"/>
      <c r="N141" s="65"/>
      <c r="O141" s="64"/>
      <c r="P141" s="64"/>
      <c r="Q141" s="65"/>
      <c r="R141" s="64"/>
      <c r="S141" s="64"/>
      <c r="T141" s="80" t="str">
        <f t="shared" si="4"/>
        <v/>
      </c>
      <c r="U141" s="81" t="str">
        <f ca="1">IF(AND(ISNUMBER(T141),V141&lt;&gt;"CHIUSA VALIDATA"),T141-AZIENDA!$E$20,"")</f>
        <v/>
      </c>
      <c r="V141" s="66" t="str">
        <f ca="1">IF(D141="Mantenimento","MANTENIMENTO",IF(D141="Non applicabile","NON APPLICABILE",IF(W141&lt;&gt;"","DATI DA CORREGGERE",IF(M141="Chiusa",IF(AND(INDEX(CHECKLIST!$N$9:$N$168,MATCH($A141,CHECKLIST!$A$9:$A$168,0))="Completa",LEN(TRIM(F141))&gt;0,LEN(TRIM(I141))&gt;0,ISNUMBER(J141),ISNUMBER(T141),ISNUMBER(N141),LEN(TRIM(O141))&gt;0,P141="Efficace",ISNUMBER(Q141),LEN(TRIM(R141))&gt;0),"CHIUSA VALIDATA","CHIUSURA DA VALIDARE"),IF(P141="Non efficace","DA RIESAMINARE",IF(AND(ISNUMBER(T141),T141&lt;AZIENDA!$E$20),"SCADUTA",IF(OR(LEN(TRIM(F141))=0,LEN(TRIM(I141))=0,NOT(ISNUMBER(J141)),M141=""),"DA PIANIFICARE",IF(NOT(ISNUMBER(T141)),"SENZA SCADENZA",IF(M141="Attuata","VERIFICA EFFICACIA",IF(AND(ISNUMBER(T141),T141&lt;=AZIENDA!$E$20+PARAMETRI!$B$16),"IN SCADENZA",IF(M141="Sospesa","SOSPESA",UPPER(M141))))))))))))</f>
        <v>DA PIANIFICARE</v>
      </c>
      <c r="W141" s="68" t="str">
        <f ca="1">IF(COUNTIF(CHECKLIST!$A$9:$A$168,A141)&lt;&gt;1,"ID DA CONTROLLARE",IF(OR(D141="Miglioramento",D141="Verifica"),IF(COUNTIF(CHECKLIST!$A$9:$A$168,A141)&lt;&gt;1,"ID DA CONTROLLARE",IF(COUNTIF(PARAMETRI!$E$7:$E$10,H141)&lt;&gt;1,"PRIORITÀ NON VALIDA",IF(AND(J141&lt;&gt;"",NOT(ISNUMBER(J141))),"APERTURA NON VALIDA",IF(AND(ISNUMBER(J141),OR(J141&lt;1,J141&gt;AZIENDA!$E$20)),"APERTURA FUTURA / ERRATA",IF(AND(L141&lt;&gt;"",NOT(ISNUMBER(L141))),"SCADENZA NON VALIDA",IF(AND(ISNUMBER(T141),T141&lt;1),"SCADENZA ERRATA",IF(AND(ISNUMBER(T141),ISNUMBER(J141),T141&lt;J141),"SCADENZA &lt; APERTURA",IF(AND(N141&lt;&gt;"",NOT(ISNUMBER(N141))),"ATTUAZIONE NON VALIDA",IF(AND(ISNUMBER(N141),OR(N141&lt;1,N141&gt;AZIENDA!$E$20)),"ATTUAZIONE FUTURA / ERRATA",IF(AND(ISNUMBER(N141),ISNUMBER(J141),N141&lt;J141),"ATTUAZIONE &lt; APERTURA",IF(AND(Q141&lt;&gt;"",NOT(ISNUMBER(Q141))),"VERIFICA NON VALIDA",IF(AND(ISNUMBER(Q141),OR(Q141&lt;1,Q141&gt;AZIENDA!$E$20)),"VERIFICA FUTURA / ERRATA",IF(AND(ISNUMBER(Q141),ISNUMBER(N141),Q141&lt;N141),"VERIFICA &lt; ATTUAZIONE",IF(AND(M141&lt;&gt;"",COUNTIF(PARAMETRI!$I$7:$I$12,M141)&lt;&gt;1),"STATO NON VALIDO",IF(AND(P141&lt;&gt;"",COUNTIF(PARAMETRI!$I$16:$I$18,P141)&lt;&gt;1),"EFFICACIA NON VALIDA",""))))))))))))))),""))</f>
        <v/>
      </c>
    </row>
    <row r="142" spans="1:23" ht="103.95" customHeight="1">
      <c r="A142" s="69" t="s">
        <v>285</v>
      </c>
      <c r="B142" s="66" t="str">
        <f>IFERROR(INDEX(CATALOGO!$B$9:$B$168,MATCH($A142,CATALOGO!$A$9:$A$168,0)),"ID NON TROVATO")</f>
        <v>13 | Valutazione dei rischi</v>
      </c>
      <c r="C142" s="66" t="str">
        <f>IFERROR(INDEX(CHECKLIST!$F$9:$F$168,MATCH($A142,CHECKLIST!$A$9:$A$168,0)),"ID NON TROVATO")</f>
        <v>Da verificare</v>
      </c>
      <c r="D142" s="66" t="str">
        <f>IFERROR(INDEX(CHECKLIST!$O$9:$O$168,MATCH($A142,CHECKLIST!$A$9:$A$168,0)),"ID NON TROVATO")</f>
        <v>Verifica</v>
      </c>
      <c r="E142" s="66" t="str">
        <f>IFERROR(INDEX(CHECKLIST!$K$9:$K$168,MATCH($A142,CHECKLIST!$A$9:$A$168,0)),"ID NON TROVATO")</f>
        <v>Eseguire la verifica senza dedurre condizioni personali. Esaminare: Accordi e informazioni ai terzi; accesso ai servizi; organizzazione del lavoro isolato. Poi registrare esito, evidenza, data e verificatore.</v>
      </c>
      <c r="F142" s="64"/>
      <c r="G142" s="64"/>
      <c r="H142" s="66" t="str">
        <f>IF(OR(D142="Miglioramento",D142="Verifica"),IF(G142&lt;&gt;"",G142,IF(D142="Verifica",PARAMETRI!$E$9,INDEX(CATALOGO!$I$9:$I$168,MATCH($A142,CATALOGO!$A$9:$A$168,0)))),"")</f>
        <v>P3 - Media</v>
      </c>
      <c r="I142" s="64"/>
      <c r="J142" s="65"/>
      <c r="K142" s="80" t="str">
        <f>IF(AND(OR(D142="Miglioramento",D142="Verifica"),COUNTIF(PARAMETRI!$E$7:$E$10,H142)=1),IF(ISNUMBER(J142),J142+IFERROR(VLOOKUP(H142,PARAMETRI!$E$7:$F$10,2,FALSE),0),IF(ISNUMBER(AZIENDA!$E$14),AZIENDA!$E$14+IFERROR(VLOOKUP(H142,PARAMETRI!$E$7:$F$10,2,FALSE),0),"")),"")</f>
        <v/>
      </c>
      <c r="L142" s="65"/>
      <c r="M142" s="64"/>
      <c r="N142" s="65"/>
      <c r="O142" s="64"/>
      <c r="P142" s="64"/>
      <c r="Q142" s="65"/>
      <c r="R142" s="64"/>
      <c r="S142" s="64"/>
      <c r="T142" s="80" t="str">
        <f t="shared" si="4"/>
        <v/>
      </c>
      <c r="U142" s="81" t="str">
        <f ca="1">IF(AND(ISNUMBER(T142),V142&lt;&gt;"CHIUSA VALIDATA"),T142-AZIENDA!$E$20,"")</f>
        <v/>
      </c>
      <c r="V142" s="66" t="str">
        <f ca="1">IF(D142="Mantenimento","MANTENIMENTO",IF(D142="Non applicabile","NON APPLICABILE",IF(W142&lt;&gt;"","DATI DA CORREGGERE",IF(M142="Chiusa",IF(AND(INDEX(CHECKLIST!$N$9:$N$168,MATCH($A142,CHECKLIST!$A$9:$A$168,0))="Completa",LEN(TRIM(F142))&gt;0,LEN(TRIM(I142))&gt;0,ISNUMBER(J142),ISNUMBER(T142),ISNUMBER(N142),LEN(TRIM(O142))&gt;0,P142="Efficace",ISNUMBER(Q142),LEN(TRIM(R142))&gt;0),"CHIUSA VALIDATA","CHIUSURA DA VALIDARE"),IF(P142="Non efficace","DA RIESAMINARE",IF(AND(ISNUMBER(T142),T142&lt;AZIENDA!$E$20),"SCADUTA",IF(OR(LEN(TRIM(F142))=0,LEN(TRIM(I142))=0,NOT(ISNUMBER(J142)),M142=""),"DA PIANIFICARE",IF(NOT(ISNUMBER(T142)),"SENZA SCADENZA",IF(M142="Attuata","VERIFICA EFFICACIA",IF(AND(ISNUMBER(T142),T142&lt;=AZIENDA!$E$20+PARAMETRI!$B$16),"IN SCADENZA",IF(M142="Sospesa","SOSPESA",UPPER(M142))))))))))))</f>
        <v>DA PIANIFICARE</v>
      </c>
      <c r="W142" s="68" t="str">
        <f ca="1">IF(COUNTIF(CHECKLIST!$A$9:$A$168,A142)&lt;&gt;1,"ID DA CONTROLLARE",IF(OR(D142="Miglioramento",D142="Verifica"),IF(COUNTIF(CHECKLIST!$A$9:$A$168,A142)&lt;&gt;1,"ID DA CONTROLLARE",IF(COUNTIF(PARAMETRI!$E$7:$E$10,H142)&lt;&gt;1,"PRIORITÀ NON VALIDA",IF(AND(J142&lt;&gt;"",NOT(ISNUMBER(J142))),"APERTURA NON VALIDA",IF(AND(ISNUMBER(J142),OR(J142&lt;1,J142&gt;AZIENDA!$E$20)),"APERTURA FUTURA / ERRATA",IF(AND(L142&lt;&gt;"",NOT(ISNUMBER(L142))),"SCADENZA NON VALIDA",IF(AND(ISNUMBER(T142),T142&lt;1),"SCADENZA ERRATA",IF(AND(ISNUMBER(T142),ISNUMBER(J142),T142&lt;J142),"SCADENZA &lt; APERTURA",IF(AND(N142&lt;&gt;"",NOT(ISNUMBER(N142))),"ATTUAZIONE NON VALIDA",IF(AND(ISNUMBER(N142),OR(N142&lt;1,N142&gt;AZIENDA!$E$20)),"ATTUAZIONE FUTURA / ERRATA",IF(AND(ISNUMBER(N142),ISNUMBER(J142),N142&lt;J142),"ATTUAZIONE &lt; APERTURA",IF(AND(Q142&lt;&gt;"",NOT(ISNUMBER(Q142))),"VERIFICA NON VALIDA",IF(AND(ISNUMBER(Q142),OR(Q142&lt;1,Q142&gt;AZIENDA!$E$20)),"VERIFICA FUTURA / ERRATA",IF(AND(ISNUMBER(Q142),ISNUMBER(N142),Q142&lt;N142),"VERIFICA &lt; ATTUAZIONE",IF(AND(M142&lt;&gt;"",COUNTIF(PARAMETRI!$I$7:$I$12,M142)&lt;&gt;1),"STATO NON VALIDO",IF(AND(P142&lt;&gt;"",COUNTIF(PARAMETRI!$I$16:$I$18,P142)&lt;&gt;1),"EFFICACIA NON VALIDA",""))))))))))))))),""))</f>
        <v/>
      </c>
    </row>
    <row r="143" spans="1:23" ht="103.95" customHeight="1">
      <c r="A143" s="61" t="s">
        <v>286</v>
      </c>
      <c r="B143" s="66" t="str">
        <f>IFERROR(INDEX(CATALOGO!$B$9:$B$168,MATCH($A143,CATALOGO!$A$9:$A$168,0)),"ID NON TROVATO")</f>
        <v>14 | Selezione e inserimento</v>
      </c>
      <c r="C143" s="66" t="str">
        <f>IFERROR(INDEX(CHECKLIST!$F$9:$F$168,MATCH($A143,CHECKLIST!$A$9:$A$168,0)),"ID NON TROVATO")</f>
        <v>Da verificare</v>
      </c>
      <c r="D143" s="66" t="str">
        <f>IFERROR(INDEX(CHECKLIST!$O$9:$O$168,MATCH($A143,CHECKLIST!$A$9:$A$168,0)),"ID NON TROVATO")</f>
        <v>Verifica</v>
      </c>
      <c r="E143" s="66" t="str">
        <f>IFERROR(INDEX(CHECKLIST!$K$9:$K$168,MATCH($A143,CHECKLIST!$A$9:$A$168,0)),"ID NON TROVATO")</f>
        <v>Eseguire la verifica senza dedurre condizioni personali. Esaminare: Job description; analisi dei compiti; revisione delle barriere. Poi registrare esito, evidenza, data e verificatore.</v>
      </c>
      <c r="F143" s="64"/>
      <c r="G143" s="64"/>
      <c r="H143" s="66" t="str">
        <f>IF(OR(D143="Miglioramento",D143="Verifica"),IF(G143&lt;&gt;"",G143,IF(D143="Verifica",PARAMETRI!$E$9,INDEX(CATALOGO!$I$9:$I$168,MATCH($A143,CATALOGO!$A$9:$A$168,0)))),"")</f>
        <v>P3 - Media</v>
      </c>
      <c r="I143" s="64"/>
      <c r="J143" s="65"/>
      <c r="K143" s="80" t="str">
        <f>IF(AND(OR(D143="Miglioramento",D143="Verifica"),COUNTIF(PARAMETRI!$E$7:$E$10,H143)=1),IF(ISNUMBER(J143),J143+IFERROR(VLOOKUP(H143,PARAMETRI!$E$7:$F$10,2,FALSE),0),IF(ISNUMBER(AZIENDA!$E$14),AZIENDA!$E$14+IFERROR(VLOOKUP(H143,PARAMETRI!$E$7:$F$10,2,FALSE),0),"")),"")</f>
        <v/>
      </c>
      <c r="L143" s="65"/>
      <c r="M143" s="64"/>
      <c r="N143" s="65"/>
      <c r="O143" s="64"/>
      <c r="P143" s="64"/>
      <c r="Q143" s="65"/>
      <c r="R143" s="64"/>
      <c r="S143" s="64"/>
      <c r="T143" s="80" t="str">
        <f t="shared" si="4"/>
        <v/>
      </c>
      <c r="U143" s="81" t="str">
        <f ca="1">IF(AND(ISNUMBER(T143),V143&lt;&gt;"CHIUSA VALIDATA"),T143-AZIENDA!$E$20,"")</f>
        <v/>
      </c>
      <c r="V143" s="66" t="str">
        <f ca="1">IF(D143="Mantenimento","MANTENIMENTO",IF(D143="Non applicabile","NON APPLICABILE",IF(W143&lt;&gt;"","DATI DA CORREGGERE",IF(M143="Chiusa",IF(AND(INDEX(CHECKLIST!$N$9:$N$168,MATCH($A143,CHECKLIST!$A$9:$A$168,0))="Completa",LEN(TRIM(F143))&gt;0,LEN(TRIM(I143))&gt;0,ISNUMBER(J143),ISNUMBER(T143),ISNUMBER(N143),LEN(TRIM(O143))&gt;0,P143="Efficace",ISNUMBER(Q143),LEN(TRIM(R143))&gt;0),"CHIUSA VALIDATA","CHIUSURA DA VALIDARE"),IF(P143="Non efficace","DA RIESAMINARE",IF(AND(ISNUMBER(T143),T143&lt;AZIENDA!$E$20),"SCADUTA",IF(OR(LEN(TRIM(F143))=0,LEN(TRIM(I143))=0,NOT(ISNUMBER(J143)),M143=""),"DA PIANIFICARE",IF(NOT(ISNUMBER(T143)),"SENZA SCADENZA",IF(M143="Attuata","VERIFICA EFFICACIA",IF(AND(ISNUMBER(T143),T143&lt;=AZIENDA!$E$20+PARAMETRI!$B$16),"IN SCADENZA",IF(M143="Sospesa","SOSPESA",UPPER(M143))))))))))))</f>
        <v>DA PIANIFICARE</v>
      </c>
      <c r="W143" s="68" t="str">
        <f ca="1">IF(COUNTIF(CHECKLIST!$A$9:$A$168,A143)&lt;&gt;1,"ID DA CONTROLLARE",IF(OR(D143="Miglioramento",D143="Verifica"),IF(COUNTIF(CHECKLIST!$A$9:$A$168,A143)&lt;&gt;1,"ID DA CONTROLLARE",IF(COUNTIF(PARAMETRI!$E$7:$E$10,H143)&lt;&gt;1,"PRIORITÀ NON VALIDA",IF(AND(J143&lt;&gt;"",NOT(ISNUMBER(J143))),"APERTURA NON VALIDA",IF(AND(ISNUMBER(J143),OR(J143&lt;1,J143&gt;AZIENDA!$E$20)),"APERTURA FUTURA / ERRATA",IF(AND(L143&lt;&gt;"",NOT(ISNUMBER(L143))),"SCADENZA NON VALIDA",IF(AND(ISNUMBER(T143),T143&lt;1),"SCADENZA ERRATA",IF(AND(ISNUMBER(T143),ISNUMBER(J143),T143&lt;J143),"SCADENZA &lt; APERTURA",IF(AND(N143&lt;&gt;"",NOT(ISNUMBER(N143))),"ATTUAZIONE NON VALIDA",IF(AND(ISNUMBER(N143),OR(N143&lt;1,N143&gt;AZIENDA!$E$20)),"ATTUAZIONE FUTURA / ERRATA",IF(AND(ISNUMBER(N143),ISNUMBER(J143),N143&lt;J143),"ATTUAZIONE &lt; APERTURA",IF(AND(Q143&lt;&gt;"",NOT(ISNUMBER(Q143))),"VERIFICA NON VALIDA",IF(AND(ISNUMBER(Q143),OR(Q143&lt;1,Q143&gt;AZIENDA!$E$20)),"VERIFICA FUTURA / ERRATA",IF(AND(ISNUMBER(Q143),ISNUMBER(N143),Q143&lt;N143),"VERIFICA &lt; ATTUAZIONE",IF(AND(M143&lt;&gt;"",COUNTIF(PARAMETRI!$I$7:$I$12,M143)&lt;&gt;1),"STATO NON VALIDO",IF(AND(P143&lt;&gt;"",COUNTIF(PARAMETRI!$I$16:$I$18,P143)&lt;&gt;1),"EFFICACIA NON VALIDA",""))))))))))))))),""))</f>
        <v/>
      </c>
    </row>
    <row r="144" spans="1:23" ht="103.95" customHeight="1">
      <c r="A144" s="69" t="s">
        <v>287</v>
      </c>
      <c r="B144" s="66" t="str">
        <f>IFERROR(INDEX(CATALOGO!$B$9:$B$168,MATCH($A144,CATALOGO!$A$9:$A$168,0)),"ID NON TROVATO")</f>
        <v>14 | Selezione e inserimento</v>
      </c>
      <c r="C144" s="66" t="str">
        <f>IFERROR(INDEX(CHECKLIST!$F$9:$F$168,MATCH($A144,CHECKLIST!$A$9:$A$168,0)),"ID NON TROVATO")</f>
        <v>Da verificare</v>
      </c>
      <c r="D144" s="66" t="str">
        <f>IFERROR(INDEX(CHECKLIST!$O$9:$O$168,MATCH($A144,CHECKLIST!$A$9:$A$168,0)),"ID NON TROVATO")</f>
        <v>Verifica</v>
      </c>
      <c r="E144" s="66" t="str">
        <f>IFERROR(INDEX(CHECKLIST!$K$9:$K$168,MATCH($A144,CHECKLIST!$A$9:$A$168,0)),"ID NON TROVATO")</f>
        <v>Eseguire la verifica senza dedurre condizioni personali. Esaminare: Consultazione; confronto tra funzioni; riscontri dai colloqui di uscita. Poi registrare esito, evidenza, data e verificatore.</v>
      </c>
      <c r="F144" s="64"/>
      <c r="G144" s="64"/>
      <c r="H144" s="66" t="str">
        <f>IF(OR(D144="Miglioramento",D144="Verifica"),IF(G144&lt;&gt;"",G144,IF(D144="Verifica",PARAMETRI!$E$9,INDEX(CATALOGO!$I$9:$I$168,MATCH($A144,CATALOGO!$A$9:$A$168,0)))),"")</f>
        <v>P3 - Media</v>
      </c>
      <c r="I144" s="64"/>
      <c r="J144" s="65"/>
      <c r="K144" s="80" t="str">
        <f>IF(AND(OR(D144="Miglioramento",D144="Verifica"),COUNTIF(PARAMETRI!$E$7:$E$10,H144)=1),IF(ISNUMBER(J144),J144+IFERROR(VLOOKUP(H144,PARAMETRI!$E$7:$F$10,2,FALSE),0),IF(ISNUMBER(AZIENDA!$E$14),AZIENDA!$E$14+IFERROR(VLOOKUP(H144,PARAMETRI!$E$7:$F$10,2,FALSE),0),"")),"")</f>
        <v/>
      </c>
      <c r="L144" s="65"/>
      <c r="M144" s="64"/>
      <c r="N144" s="65"/>
      <c r="O144" s="64"/>
      <c r="P144" s="64"/>
      <c r="Q144" s="65"/>
      <c r="R144" s="64"/>
      <c r="S144" s="64"/>
      <c r="T144" s="80" t="str">
        <f t="shared" si="4"/>
        <v/>
      </c>
      <c r="U144" s="81" t="str">
        <f ca="1">IF(AND(ISNUMBER(T144),V144&lt;&gt;"CHIUSA VALIDATA"),T144-AZIENDA!$E$20,"")</f>
        <v/>
      </c>
      <c r="V144" s="66" t="str">
        <f ca="1">IF(D144="Mantenimento","MANTENIMENTO",IF(D144="Non applicabile","NON APPLICABILE",IF(W144&lt;&gt;"","DATI DA CORREGGERE",IF(M144="Chiusa",IF(AND(INDEX(CHECKLIST!$N$9:$N$168,MATCH($A144,CHECKLIST!$A$9:$A$168,0))="Completa",LEN(TRIM(F144))&gt;0,LEN(TRIM(I144))&gt;0,ISNUMBER(J144),ISNUMBER(T144),ISNUMBER(N144),LEN(TRIM(O144))&gt;0,P144="Efficace",ISNUMBER(Q144),LEN(TRIM(R144))&gt;0),"CHIUSA VALIDATA","CHIUSURA DA VALIDARE"),IF(P144="Non efficace","DA RIESAMINARE",IF(AND(ISNUMBER(T144),T144&lt;AZIENDA!$E$20),"SCADUTA",IF(OR(LEN(TRIM(F144))=0,LEN(TRIM(I144))=0,NOT(ISNUMBER(J144)),M144=""),"DA PIANIFICARE",IF(NOT(ISNUMBER(T144)),"SENZA SCADENZA",IF(M144="Attuata","VERIFICA EFFICACIA",IF(AND(ISNUMBER(T144),T144&lt;=AZIENDA!$E$20+PARAMETRI!$B$16),"IN SCADENZA",IF(M144="Sospesa","SOSPESA",UPPER(M144))))))))))))</f>
        <v>DA PIANIFICARE</v>
      </c>
      <c r="W144" s="68" t="str">
        <f ca="1">IF(COUNTIF(CHECKLIST!$A$9:$A$168,A144)&lt;&gt;1,"ID DA CONTROLLARE",IF(OR(D144="Miglioramento",D144="Verifica"),IF(COUNTIF(CHECKLIST!$A$9:$A$168,A144)&lt;&gt;1,"ID DA CONTROLLARE",IF(COUNTIF(PARAMETRI!$E$7:$E$10,H144)&lt;&gt;1,"PRIORITÀ NON VALIDA",IF(AND(J144&lt;&gt;"",NOT(ISNUMBER(J144))),"APERTURA NON VALIDA",IF(AND(ISNUMBER(J144),OR(J144&lt;1,J144&gt;AZIENDA!$E$20)),"APERTURA FUTURA / ERRATA",IF(AND(L144&lt;&gt;"",NOT(ISNUMBER(L144))),"SCADENZA NON VALIDA",IF(AND(ISNUMBER(T144),T144&lt;1),"SCADENZA ERRATA",IF(AND(ISNUMBER(T144),ISNUMBER(J144),T144&lt;J144),"SCADENZA &lt; APERTURA",IF(AND(N144&lt;&gt;"",NOT(ISNUMBER(N144))),"ATTUAZIONE NON VALIDA",IF(AND(ISNUMBER(N144),OR(N144&lt;1,N144&gt;AZIENDA!$E$20)),"ATTUAZIONE FUTURA / ERRATA",IF(AND(ISNUMBER(N144),ISNUMBER(J144),N144&lt;J144),"ATTUAZIONE &lt; APERTURA",IF(AND(Q144&lt;&gt;"",NOT(ISNUMBER(Q144))),"VERIFICA NON VALIDA",IF(AND(ISNUMBER(Q144),OR(Q144&lt;1,Q144&gt;AZIENDA!$E$20)),"VERIFICA FUTURA / ERRATA",IF(AND(ISNUMBER(Q144),ISNUMBER(N144),Q144&lt;N144),"VERIFICA &lt; ATTUAZIONE",IF(AND(M144&lt;&gt;"",COUNTIF(PARAMETRI!$I$7:$I$12,M144)&lt;&gt;1),"STATO NON VALIDO",IF(AND(P144&lt;&gt;"",COUNTIF(PARAMETRI!$I$16:$I$18,P144)&lt;&gt;1),"EFFICACIA NON VALIDA",""))))))))))))))),""))</f>
        <v/>
      </c>
    </row>
    <row r="145" spans="1:23" ht="103.95" customHeight="1">
      <c r="A145" s="61" t="s">
        <v>288</v>
      </c>
      <c r="B145" s="66" t="str">
        <f>IFERROR(INDEX(CATALOGO!$B$9:$B$168,MATCH($A145,CATALOGO!$A$9:$A$168,0)),"ID NON TROVATO")</f>
        <v>14 | Selezione e inserimento</v>
      </c>
      <c r="C145" s="66" t="str">
        <f>IFERROR(INDEX(CHECKLIST!$F$9:$F$168,MATCH($A145,CHECKLIST!$A$9:$A$168,0)),"ID NON TROVATO")</f>
        <v>Da verificare</v>
      </c>
      <c r="D145" s="66" t="str">
        <f>IFERROR(INDEX(CHECKLIST!$O$9:$O$168,MATCH($A145,CHECKLIST!$A$9:$A$168,0)),"ID NON TROVATO")</f>
        <v>Verifica</v>
      </c>
      <c r="E145" s="66" t="str">
        <f>IFERROR(INDEX(CHECKLIST!$K$9:$K$168,MATCH($A145,CHECKLIST!$A$9:$A$168,0)),"ID NON TROVATO")</f>
        <v>Eseguire la verifica senza dedurre condizioni personali. Esaminare: Riesame congiunto; aggiornamento dei documenti; verifica delle compatibilità. Poi registrare esito, evidenza, data e verificatore.</v>
      </c>
      <c r="F145" s="64"/>
      <c r="G145" s="64"/>
      <c r="H145" s="66" t="str">
        <f>IF(OR(D145="Miglioramento",D145="Verifica"),IF(G145&lt;&gt;"",G145,IF(D145="Verifica",PARAMETRI!$E$9,INDEX(CATALOGO!$I$9:$I$168,MATCH($A145,CATALOGO!$A$9:$A$168,0)))),"")</f>
        <v>P3 - Media</v>
      </c>
      <c r="I145" s="64"/>
      <c r="J145" s="65"/>
      <c r="K145" s="80" t="str">
        <f>IF(AND(OR(D145="Miglioramento",D145="Verifica"),COUNTIF(PARAMETRI!$E$7:$E$10,H145)=1),IF(ISNUMBER(J145),J145+IFERROR(VLOOKUP(H145,PARAMETRI!$E$7:$F$10,2,FALSE),0),IF(ISNUMBER(AZIENDA!$E$14),AZIENDA!$E$14+IFERROR(VLOOKUP(H145,PARAMETRI!$E$7:$F$10,2,FALSE),0),"")),"")</f>
        <v/>
      </c>
      <c r="L145" s="65"/>
      <c r="M145" s="64"/>
      <c r="N145" s="65"/>
      <c r="O145" s="64"/>
      <c r="P145" s="64"/>
      <c r="Q145" s="65"/>
      <c r="R145" s="64"/>
      <c r="S145" s="64"/>
      <c r="T145" s="80" t="str">
        <f t="shared" si="4"/>
        <v/>
      </c>
      <c r="U145" s="81" t="str">
        <f ca="1">IF(AND(ISNUMBER(T145),V145&lt;&gt;"CHIUSA VALIDATA"),T145-AZIENDA!$E$20,"")</f>
        <v/>
      </c>
      <c r="V145" s="66" t="str">
        <f ca="1">IF(D145="Mantenimento","MANTENIMENTO",IF(D145="Non applicabile","NON APPLICABILE",IF(W145&lt;&gt;"","DATI DA CORREGGERE",IF(M145="Chiusa",IF(AND(INDEX(CHECKLIST!$N$9:$N$168,MATCH($A145,CHECKLIST!$A$9:$A$168,0))="Completa",LEN(TRIM(F145))&gt;0,LEN(TRIM(I145))&gt;0,ISNUMBER(J145),ISNUMBER(T145),ISNUMBER(N145),LEN(TRIM(O145))&gt;0,P145="Efficace",ISNUMBER(Q145),LEN(TRIM(R145))&gt;0),"CHIUSA VALIDATA","CHIUSURA DA VALIDARE"),IF(P145="Non efficace","DA RIESAMINARE",IF(AND(ISNUMBER(T145),T145&lt;AZIENDA!$E$20),"SCADUTA",IF(OR(LEN(TRIM(F145))=0,LEN(TRIM(I145))=0,NOT(ISNUMBER(J145)),M145=""),"DA PIANIFICARE",IF(NOT(ISNUMBER(T145)),"SENZA SCADENZA",IF(M145="Attuata","VERIFICA EFFICACIA",IF(AND(ISNUMBER(T145),T145&lt;=AZIENDA!$E$20+PARAMETRI!$B$16),"IN SCADENZA",IF(M145="Sospesa","SOSPESA",UPPER(M145))))))))))))</f>
        <v>DA PIANIFICARE</v>
      </c>
      <c r="W145" s="68" t="str">
        <f ca="1">IF(COUNTIF(CHECKLIST!$A$9:$A$168,A145)&lt;&gt;1,"ID DA CONTROLLARE",IF(OR(D145="Miglioramento",D145="Verifica"),IF(COUNTIF(CHECKLIST!$A$9:$A$168,A145)&lt;&gt;1,"ID DA CONTROLLARE",IF(COUNTIF(PARAMETRI!$E$7:$E$10,H145)&lt;&gt;1,"PRIORITÀ NON VALIDA",IF(AND(J145&lt;&gt;"",NOT(ISNUMBER(J145))),"APERTURA NON VALIDA",IF(AND(ISNUMBER(J145),OR(J145&lt;1,J145&gt;AZIENDA!$E$20)),"APERTURA FUTURA / ERRATA",IF(AND(L145&lt;&gt;"",NOT(ISNUMBER(L145))),"SCADENZA NON VALIDA",IF(AND(ISNUMBER(T145),T145&lt;1),"SCADENZA ERRATA",IF(AND(ISNUMBER(T145),ISNUMBER(J145),T145&lt;J145),"SCADENZA &lt; APERTURA",IF(AND(N145&lt;&gt;"",NOT(ISNUMBER(N145))),"ATTUAZIONE NON VALIDA",IF(AND(ISNUMBER(N145),OR(N145&lt;1,N145&gt;AZIENDA!$E$20)),"ATTUAZIONE FUTURA / ERRATA",IF(AND(ISNUMBER(N145),ISNUMBER(J145),N145&lt;J145),"ATTUAZIONE &lt; APERTURA",IF(AND(Q145&lt;&gt;"",NOT(ISNUMBER(Q145))),"VERIFICA NON VALIDA",IF(AND(ISNUMBER(Q145),OR(Q145&lt;1,Q145&gt;AZIENDA!$E$20)),"VERIFICA FUTURA / ERRATA",IF(AND(ISNUMBER(Q145),ISNUMBER(N145),Q145&lt;N145),"VERIFICA &lt; ATTUAZIONE",IF(AND(M145&lt;&gt;"",COUNTIF(PARAMETRI!$I$7:$I$12,M145)&lt;&gt;1),"STATO NON VALIDO",IF(AND(P145&lt;&gt;"",COUNTIF(PARAMETRI!$I$16:$I$18,P145)&lt;&gt;1),"EFFICACIA NON VALIDA",""))))))))))))))),""))</f>
        <v/>
      </c>
    </row>
    <row r="146" spans="1:23" ht="103.95" customHeight="1">
      <c r="A146" s="69" t="s">
        <v>289</v>
      </c>
      <c r="B146" s="66" t="str">
        <f>IFERROR(INDEX(CATALOGO!$B$9:$B$168,MATCH($A146,CATALOGO!$A$9:$A$168,0)),"ID NON TROVATO")</f>
        <v>14 | Selezione e inserimento</v>
      </c>
      <c r="C146" s="66" t="str">
        <f>IFERROR(INDEX(CHECKLIST!$F$9:$F$168,MATCH($A146,CHECKLIST!$A$9:$A$168,0)),"ID NON TROVATO")</f>
        <v>Da verificare</v>
      </c>
      <c r="D146" s="66" t="str">
        <f>IFERROR(INDEX(CHECKLIST!$O$9:$O$168,MATCH($A146,CHECKLIST!$A$9:$A$168,0)),"ID NON TROVATO")</f>
        <v>Verifica</v>
      </c>
      <c r="E146" s="66" t="str">
        <f>IFERROR(INDEX(CHECKLIST!$K$9:$K$168,MATCH($A146,CHECKLIST!$A$9:$A$168,0)),"ID NON TROVATO")</f>
        <v>Eseguire la verifica senza dedurre condizioni personali. Esaminare: Annunci; descrizioni di ruolo; revisione del lessico. Poi registrare esito, evidenza, data e verificatore.</v>
      </c>
      <c r="F146" s="64"/>
      <c r="G146" s="64"/>
      <c r="H146" s="66" t="str">
        <f>IF(OR(D146="Miglioramento",D146="Verifica"),IF(G146&lt;&gt;"",G146,IF(D146="Verifica",PARAMETRI!$E$9,INDEX(CATALOGO!$I$9:$I$168,MATCH($A146,CATALOGO!$A$9:$A$168,0)))),"")</f>
        <v>P3 - Media</v>
      </c>
      <c r="I146" s="64"/>
      <c r="J146" s="65"/>
      <c r="K146" s="80" t="str">
        <f>IF(AND(OR(D146="Miglioramento",D146="Verifica"),COUNTIF(PARAMETRI!$E$7:$E$10,H146)=1),IF(ISNUMBER(J146),J146+IFERROR(VLOOKUP(H146,PARAMETRI!$E$7:$F$10,2,FALSE),0),IF(ISNUMBER(AZIENDA!$E$14),AZIENDA!$E$14+IFERROR(VLOOKUP(H146,PARAMETRI!$E$7:$F$10,2,FALSE),0),"")),"")</f>
        <v/>
      </c>
      <c r="L146" s="65"/>
      <c r="M146" s="64"/>
      <c r="N146" s="65"/>
      <c r="O146" s="64"/>
      <c r="P146" s="64"/>
      <c r="Q146" s="65"/>
      <c r="R146" s="64"/>
      <c r="S146" s="64"/>
      <c r="T146" s="80" t="str">
        <f t="shared" si="4"/>
        <v/>
      </c>
      <c r="U146" s="81" t="str">
        <f ca="1">IF(AND(ISNUMBER(T146),V146&lt;&gt;"CHIUSA VALIDATA"),T146-AZIENDA!$E$20,"")</f>
        <v/>
      </c>
      <c r="V146" s="66" t="str">
        <f ca="1">IF(D146="Mantenimento","MANTENIMENTO",IF(D146="Non applicabile","NON APPLICABILE",IF(W146&lt;&gt;"","DATI DA CORREGGERE",IF(M146="Chiusa",IF(AND(INDEX(CHECKLIST!$N$9:$N$168,MATCH($A146,CHECKLIST!$A$9:$A$168,0))="Completa",LEN(TRIM(F146))&gt;0,LEN(TRIM(I146))&gt;0,ISNUMBER(J146),ISNUMBER(T146),ISNUMBER(N146),LEN(TRIM(O146))&gt;0,P146="Efficace",ISNUMBER(Q146),LEN(TRIM(R146))&gt;0),"CHIUSA VALIDATA","CHIUSURA DA VALIDARE"),IF(P146="Non efficace","DA RIESAMINARE",IF(AND(ISNUMBER(T146),T146&lt;AZIENDA!$E$20),"SCADUTA",IF(OR(LEN(TRIM(F146))=0,LEN(TRIM(I146))=0,NOT(ISNUMBER(J146)),M146=""),"DA PIANIFICARE",IF(NOT(ISNUMBER(T146)),"SENZA SCADENZA",IF(M146="Attuata","VERIFICA EFFICACIA",IF(AND(ISNUMBER(T146),T146&lt;=AZIENDA!$E$20+PARAMETRI!$B$16),"IN SCADENZA",IF(M146="Sospesa","SOSPESA",UPPER(M146))))))))))))</f>
        <v>DA PIANIFICARE</v>
      </c>
      <c r="W146" s="68" t="str">
        <f ca="1">IF(COUNTIF(CHECKLIST!$A$9:$A$168,A146)&lt;&gt;1,"ID DA CONTROLLARE",IF(OR(D146="Miglioramento",D146="Verifica"),IF(COUNTIF(CHECKLIST!$A$9:$A$168,A146)&lt;&gt;1,"ID DA CONTROLLARE",IF(COUNTIF(PARAMETRI!$E$7:$E$10,H146)&lt;&gt;1,"PRIORITÀ NON VALIDA",IF(AND(J146&lt;&gt;"",NOT(ISNUMBER(J146))),"APERTURA NON VALIDA",IF(AND(ISNUMBER(J146),OR(J146&lt;1,J146&gt;AZIENDA!$E$20)),"APERTURA FUTURA / ERRATA",IF(AND(L146&lt;&gt;"",NOT(ISNUMBER(L146))),"SCADENZA NON VALIDA",IF(AND(ISNUMBER(T146),T146&lt;1),"SCADENZA ERRATA",IF(AND(ISNUMBER(T146),ISNUMBER(J146),T146&lt;J146),"SCADENZA &lt; APERTURA",IF(AND(N146&lt;&gt;"",NOT(ISNUMBER(N146))),"ATTUAZIONE NON VALIDA",IF(AND(ISNUMBER(N146),OR(N146&lt;1,N146&gt;AZIENDA!$E$20)),"ATTUAZIONE FUTURA / ERRATA",IF(AND(ISNUMBER(N146),ISNUMBER(J146),N146&lt;J146),"ATTUAZIONE &lt; APERTURA",IF(AND(Q146&lt;&gt;"",NOT(ISNUMBER(Q146))),"VERIFICA NON VALIDA",IF(AND(ISNUMBER(Q146),OR(Q146&lt;1,Q146&gt;AZIENDA!$E$20)),"VERIFICA FUTURA / ERRATA",IF(AND(ISNUMBER(Q146),ISNUMBER(N146),Q146&lt;N146),"VERIFICA &lt; ATTUAZIONE",IF(AND(M146&lt;&gt;"",COUNTIF(PARAMETRI!$I$7:$I$12,M146)&lt;&gt;1),"STATO NON VALIDO",IF(AND(P146&lt;&gt;"",COUNTIF(PARAMETRI!$I$16:$I$18,P146)&lt;&gt;1),"EFFICACIA NON VALIDA",""))))))))))))))),""))</f>
        <v/>
      </c>
    </row>
    <row r="147" spans="1:23" ht="103.95" customHeight="1">
      <c r="A147" s="61" t="s">
        <v>290</v>
      </c>
      <c r="B147" s="66" t="str">
        <f>IFERROR(INDEX(CATALOGO!$B$9:$B$168,MATCH($A147,CATALOGO!$A$9:$A$168,0)),"ID NON TROVATO")</f>
        <v>14 | Selezione e inserimento</v>
      </c>
      <c r="C147" s="66" t="str">
        <f>IFERROR(INDEX(CHECKLIST!$F$9:$F$168,MATCH($A147,CHECKLIST!$A$9:$A$168,0)),"ID NON TROVATO")</f>
        <v>Da verificare</v>
      </c>
      <c r="D147" s="66" t="str">
        <f>IFERROR(INDEX(CHECKLIST!$O$9:$O$168,MATCH($A147,CHECKLIST!$A$9:$A$168,0)),"ID NON TROVATO")</f>
        <v>Verifica</v>
      </c>
      <c r="E147" s="66" t="str">
        <f>IFERROR(INDEX(CHECKLIST!$K$9:$K$168,MATCH($A147,CHECKLIST!$A$9:$A$168,0)),"ID NON TROVATO")</f>
        <v>Eseguire la verifica senza dedurre condizioni personali. Esaminare: Annunci; informazioni ai candidati; riscontri delle campagne precedenti. Poi registrare esito, evidenza, data e verificatore.</v>
      </c>
      <c r="F147" s="64"/>
      <c r="G147" s="64"/>
      <c r="H147" s="66" t="str">
        <f>IF(OR(D147="Miglioramento",D147="Verifica"),IF(G147&lt;&gt;"",G147,IF(D147="Verifica",PARAMETRI!$E$9,INDEX(CATALOGO!$I$9:$I$168,MATCH($A147,CATALOGO!$A$9:$A$168,0)))),"")</f>
        <v>P3 - Media</v>
      </c>
      <c r="I147" s="64"/>
      <c r="J147" s="65"/>
      <c r="K147" s="80" t="str">
        <f>IF(AND(OR(D147="Miglioramento",D147="Verifica"),COUNTIF(PARAMETRI!$E$7:$E$10,H147)=1),IF(ISNUMBER(J147),J147+IFERROR(VLOOKUP(H147,PARAMETRI!$E$7:$F$10,2,FALSE),0),IF(ISNUMBER(AZIENDA!$E$14),AZIENDA!$E$14+IFERROR(VLOOKUP(H147,PARAMETRI!$E$7:$F$10,2,FALSE),0),"")),"")</f>
        <v/>
      </c>
      <c r="L147" s="65"/>
      <c r="M147" s="64"/>
      <c r="N147" s="65"/>
      <c r="O147" s="64"/>
      <c r="P147" s="64"/>
      <c r="Q147" s="65"/>
      <c r="R147" s="64"/>
      <c r="S147" s="64"/>
      <c r="T147" s="80" t="str">
        <f t="shared" si="4"/>
        <v/>
      </c>
      <c r="U147" s="81" t="str">
        <f ca="1">IF(AND(ISNUMBER(T147),V147&lt;&gt;"CHIUSA VALIDATA"),T147-AZIENDA!$E$20,"")</f>
        <v/>
      </c>
      <c r="V147" s="66" t="str">
        <f ca="1">IF(D147="Mantenimento","MANTENIMENTO",IF(D147="Non applicabile","NON APPLICABILE",IF(W147&lt;&gt;"","DATI DA CORREGGERE",IF(M147="Chiusa",IF(AND(INDEX(CHECKLIST!$N$9:$N$168,MATCH($A147,CHECKLIST!$A$9:$A$168,0))="Completa",LEN(TRIM(F147))&gt;0,LEN(TRIM(I147))&gt;0,ISNUMBER(J147),ISNUMBER(T147),ISNUMBER(N147),LEN(TRIM(O147))&gt;0,P147="Efficace",ISNUMBER(Q147),LEN(TRIM(R147))&gt;0),"CHIUSA VALIDATA","CHIUSURA DA VALIDARE"),IF(P147="Non efficace","DA RIESAMINARE",IF(AND(ISNUMBER(T147),T147&lt;AZIENDA!$E$20),"SCADUTA",IF(OR(LEN(TRIM(F147))=0,LEN(TRIM(I147))=0,NOT(ISNUMBER(J147)),M147=""),"DA PIANIFICARE",IF(NOT(ISNUMBER(T147)),"SENZA SCADENZA",IF(M147="Attuata","VERIFICA EFFICACIA",IF(AND(ISNUMBER(T147),T147&lt;=AZIENDA!$E$20+PARAMETRI!$B$16),"IN SCADENZA",IF(M147="Sospesa","SOSPESA",UPPER(M147))))))))))))</f>
        <v>DA PIANIFICARE</v>
      </c>
      <c r="W147" s="68" t="str">
        <f ca="1">IF(COUNTIF(CHECKLIST!$A$9:$A$168,A147)&lt;&gt;1,"ID DA CONTROLLARE",IF(OR(D147="Miglioramento",D147="Verifica"),IF(COUNTIF(CHECKLIST!$A$9:$A$168,A147)&lt;&gt;1,"ID DA CONTROLLARE",IF(COUNTIF(PARAMETRI!$E$7:$E$10,H147)&lt;&gt;1,"PRIORITÀ NON VALIDA",IF(AND(J147&lt;&gt;"",NOT(ISNUMBER(J147))),"APERTURA NON VALIDA",IF(AND(ISNUMBER(J147),OR(J147&lt;1,J147&gt;AZIENDA!$E$20)),"APERTURA FUTURA / ERRATA",IF(AND(L147&lt;&gt;"",NOT(ISNUMBER(L147))),"SCADENZA NON VALIDA",IF(AND(ISNUMBER(T147),T147&lt;1),"SCADENZA ERRATA",IF(AND(ISNUMBER(T147),ISNUMBER(J147),T147&lt;J147),"SCADENZA &lt; APERTURA",IF(AND(N147&lt;&gt;"",NOT(ISNUMBER(N147))),"ATTUAZIONE NON VALIDA",IF(AND(ISNUMBER(N147),OR(N147&lt;1,N147&gt;AZIENDA!$E$20)),"ATTUAZIONE FUTURA / ERRATA",IF(AND(ISNUMBER(N147),ISNUMBER(J147),N147&lt;J147),"ATTUAZIONE &lt; APERTURA",IF(AND(Q147&lt;&gt;"",NOT(ISNUMBER(Q147))),"VERIFICA NON VALIDA",IF(AND(ISNUMBER(Q147),OR(Q147&lt;1,Q147&gt;AZIENDA!$E$20)),"VERIFICA FUTURA / ERRATA",IF(AND(ISNUMBER(Q147),ISNUMBER(N147),Q147&lt;N147),"VERIFICA &lt; ATTUAZIONE",IF(AND(M147&lt;&gt;"",COUNTIF(PARAMETRI!$I$7:$I$12,M147)&lt;&gt;1),"STATO NON VALIDO",IF(AND(P147&lt;&gt;"",COUNTIF(PARAMETRI!$I$16:$I$18,P147)&lt;&gt;1),"EFFICACIA NON VALIDA",""))))))))))))))),""))</f>
        <v/>
      </c>
    </row>
    <row r="148" spans="1:23" ht="103.95" customHeight="1">
      <c r="A148" s="69" t="s">
        <v>291</v>
      </c>
      <c r="B148" s="66" t="str">
        <f>IFERROR(INDEX(CATALOGO!$B$9:$B$168,MATCH($A148,CATALOGO!$A$9:$A$168,0)),"ID NON TROVATO")</f>
        <v>14 | Selezione e inserimento</v>
      </c>
      <c r="C148" s="66" t="str">
        <f>IFERROR(INDEX(CHECKLIST!$F$9:$F$168,MATCH($A148,CHECKLIST!$A$9:$A$168,0)),"ID NON TROVATO")</f>
        <v>Da verificare</v>
      </c>
      <c r="D148" s="66" t="str">
        <f>IFERROR(INDEX(CHECKLIST!$O$9:$O$168,MATCH($A148,CHECKLIST!$A$9:$A$168,0)),"ID NON TROVATO")</f>
        <v>Verifica</v>
      </c>
      <c r="E148" s="66" t="str">
        <f>IFERROR(INDEX(CHECKLIST!$K$9:$K$168,MATCH($A148,CHECKLIST!$A$9:$A$168,0)),"ID NON TROVATO")</f>
        <v>Eseguire la verifica senza dedurre condizioni personali. Esaminare: Prove; tempi; pause; istruzioni; revisione dei criteri. Poi registrare esito, evidenza, data e verificatore.</v>
      </c>
      <c r="F148" s="64"/>
      <c r="G148" s="64"/>
      <c r="H148" s="66" t="str">
        <f>IF(OR(D148="Miglioramento",D148="Verifica"),IF(G148&lt;&gt;"",G148,IF(D148="Verifica",PARAMETRI!$E$9,INDEX(CATALOGO!$I$9:$I$168,MATCH($A148,CATALOGO!$A$9:$A$168,0)))),"")</f>
        <v>P3 - Media</v>
      </c>
      <c r="I148" s="64"/>
      <c r="J148" s="65"/>
      <c r="K148" s="80" t="str">
        <f>IF(AND(OR(D148="Miglioramento",D148="Verifica"),COUNTIF(PARAMETRI!$E$7:$E$10,H148)=1),IF(ISNUMBER(J148),J148+IFERROR(VLOOKUP(H148,PARAMETRI!$E$7:$F$10,2,FALSE),0),IF(ISNUMBER(AZIENDA!$E$14),AZIENDA!$E$14+IFERROR(VLOOKUP(H148,PARAMETRI!$E$7:$F$10,2,FALSE),0),"")),"")</f>
        <v/>
      </c>
      <c r="L148" s="65"/>
      <c r="M148" s="64"/>
      <c r="N148" s="65"/>
      <c r="O148" s="64"/>
      <c r="P148" s="64"/>
      <c r="Q148" s="65"/>
      <c r="R148" s="64"/>
      <c r="S148" s="64"/>
      <c r="T148" s="80" t="str">
        <f t="shared" si="4"/>
        <v/>
      </c>
      <c r="U148" s="81" t="str">
        <f ca="1">IF(AND(ISNUMBER(T148),V148&lt;&gt;"CHIUSA VALIDATA"),T148-AZIENDA!$E$20,"")</f>
        <v/>
      </c>
      <c r="V148" s="66" t="str">
        <f ca="1">IF(D148="Mantenimento","MANTENIMENTO",IF(D148="Non applicabile","NON APPLICABILE",IF(W148&lt;&gt;"","DATI DA CORREGGERE",IF(M148="Chiusa",IF(AND(INDEX(CHECKLIST!$N$9:$N$168,MATCH($A148,CHECKLIST!$A$9:$A$168,0))="Completa",LEN(TRIM(F148))&gt;0,LEN(TRIM(I148))&gt;0,ISNUMBER(J148),ISNUMBER(T148),ISNUMBER(N148),LEN(TRIM(O148))&gt;0,P148="Efficace",ISNUMBER(Q148),LEN(TRIM(R148))&gt;0),"CHIUSA VALIDATA","CHIUSURA DA VALIDARE"),IF(P148="Non efficace","DA RIESAMINARE",IF(AND(ISNUMBER(T148),T148&lt;AZIENDA!$E$20),"SCADUTA",IF(OR(LEN(TRIM(F148))=0,LEN(TRIM(I148))=0,NOT(ISNUMBER(J148)),M148=""),"DA PIANIFICARE",IF(NOT(ISNUMBER(T148)),"SENZA SCADENZA",IF(M148="Attuata","VERIFICA EFFICACIA",IF(AND(ISNUMBER(T148),T148&lt;=AZIENDA!$E$20+PARAMETRI!$B$16),"IN SCADENZA",IF(M148="Sospesa","SOSPESA",UPPER(M148))))))))))))</f>
        <v>DA PIANIFICARE</v>
      </c>
      <c r="W148" s="68" t="str">
        <f ca="1">IF(COUNTIF(CHECKLIST!$A$9:$A$168,A148)&lt;&gt;1,"ID DA CONTROLLARE",IF(OR(D148="Miglioramento",D148="Verifica"),IF(COUNTIF(CHECKLIST!$A$9:$A$168,A148)&lt;&gt;1,"ID DA CONTROLLARE",IF(COUNTIF(PARAMETRI!$E$7:$E$10,H148)&lt;&gt;1,"PRIORITÀ NON VALIDA",IF(AND(J148&lt;&gt;"",NOT(ISNUMBER(J148))),"APERTURA NON VALIDA",IF(AND(ISNUMBER(J148),OR(J148&lt;1,J148&gt;AZIENDA!$E$20)),"APERTURA FUTURA / ERRATA",IF(AND(L148&lt;&gt;"",NOT(ISNUMBER(L148))),"SCADENZA NON VALIDA",IF(AND(ISNUMBER(T148),T148&lt;1),"SCADENZA ERRATA",IF(AND(ISNUMBER(T148),ISNUMBER(J148),T148&lt;J148),"SCADENZA &lt; APERTURA",IF(AND(N148&lt;&gt;"",NOT(ISNUMBER(N148))),"ATTUAZIONE NON VALIDA",IF(AND(ISNUMBER(N148),OR(N148&lt;1,N148&gt;AZIENDA!$E$20)),"ATTUAZIONE FUTURA / ERRATA",IF(AND(ISNUMBER(N148),ISNUMBER(J148),N148&lt;J148),"ATTUAZIONE &lt; APERTURA",IF(AND(Q148&lt;&gt;"",NOT(ISNUMBER(Q148))),"VERIFICA NON VALIDA",IF(AND(ISNUMBER(Q148),OR(Q148&lt;1,Q148&gt;AZIENDA!$E$20)),"VERIFICA FUTURA / ERRATA",IF(AND(ISNUMBER(Q148),ISNUMBER(N148),Q148&lt;N148),"VERIFICA &lt; ATTUAZIONE",IF(AND(M148&lt;&gt;"",COUNTIF(PARAMETRI!$I$7:$I$12,M148)&lt;&gt;1),"STATO NON VALIDO",IF(AND(P148&lt;&gt;"",COUNTIF(PARAMETRI!$I$16:$I$18,P148)&lt;&gt;1),"EFFICACIA NON VALIDA",""))))))))))))))),""))</f>
        <v/>
      </c>
    </row>
    <row r="149" spans="1:23" ht="103.95" customHeight="1">
      <c r="A149" s="61" t="s">
        <v>292</v>
      </c>
      <c r="B149" s="66" t="str">
        <f>IFERROR(INDEX(CATALOGO!$B$9:$B$168,MATCH($A149,CATALOGO!$A$9:$A$168,0)),"ID NON TROVATO")</f>
        <v>14 | Selezione e inserimento</v>
      </c>
      <c r="C149" s="66" t="str">
        <f>IFERROR(INDEX(CHECKLIST!$F$9:$F$168,MATCH($A149,CHECKLIST!$A$9:$A$168,0)),"ID NON TROVATO")</f>
        <v>Da verificare</v>
      </c>
      <c r="D149" s="66" t="str">
        <f>IFERROR(INDEX(CHECKLIST!$O$9:$O$168,MATCH($A149,CHECKLIST!$A$9:$A$168,0)),"ID NON TROVATO")</f>
        <v>Verifica</v>
      </c>
      <c r="E149" s="66" t="str">
        <f>IFERROR(INDEX(CHECKLIST!$K$9:$K$168,MATCH($A149,CHECKLIST!$A$9:$A$168,0)),"ID NON TROVATO")</f>
        <v>Eseguire la verifica senza dedurre condizioni personali. Esaminare: Inviti; informazioni logistiche; percorso per richieste riservate. Poi registrare esito, evidenza, data e verificatore.</v>
      </c>
      <c r="F149" s="64"/>
      <c r="G149" s="64"/>
      <c r="H149" s="66" t="str">
        <f>IF(OR(D149="Miglioramento",D149="Verifica"),IF(G149&lt;&gt;"",G149,IF(D149="Verifica",PARAMETRI!$E$9,INDEX(CATALOGO!$I$9:$I$168,MATCH($A149,CATALOGO!$A$9:$A$168,0)))),"")</f>
        <v>P3 - Media</v>
      </c>
      <c r="I149" s="64"/>
      <c r="J149" s="65"/>
      <c r="K149" s="80" t="str">
        <f>IF(AND(OR(D149="Miglioramento",D149="Verifica"),COUNTIF(PARAMETRI!$E$7:$E$10,H149)=1),IF(ISNUMBER(J149),J149+IFERROR(VLOOKUP(H149,PARAMETRI!$E$7:$F$10,2,FALSE),0),IF(ISNUMBER(AZIENDA!$E$14),AZIENDA!$E$14+IFERROR(VLOOKUP(H149,PARAMETRI!$E$7:$F$10,2,FALSE),0),"")),"")</f>
        <v/>
      </c>
      <c r="L149" s="65"/>
      <c r="M149" s="64"/>
      <c r="N149" s="65"/>
      <c r="O149" s="64"/>
      <c r="P149" s="64"/>
      <c r="Q149" s="65"/>
      <c r="R149" s="64"/>
      <c r="S149" s="64"/>
      <c r="T149" s="80" t="str">
        <f t="shared" si="4"/>
        <v/>
      </c>
      <c r="U149" s="81" t="str">
        <f ca="1">IF(AND(ISNUMBER(T149),V149&lt;&gt;"CHIUSA VALIDATA"),T149-AZIENDA!$E$20,"")</f>
        <v/>
      </c>
      <c r="V149" s="66" t="str">
        <f ca="1">IF(D149="Mantenimento","MANTENIMENTO",IF(D149="Non applicabile","NON APPLICABILE",IF(W149&lt;&gt;"","DATI DA CORREGGERE",IF(M149="Chiusa",IF(AND(INDEX(CHECKLIST!$N$9:$N$168,MATCH($A149,CHECKLIST!$A$9:$A$168,0))="Completa",LEN(TRIM(F149))&gt;0,LEN(TRIM(I149))&gt;0,ISNUMBER(J149),ISNUMBER(T149),ISNUMBER(N149),LEN(TRIM(O149))&gt;0,P149="Efficace",ISNUMBER(Q149),LEN(TRIM(R149))&gt;0),"CHIUSA VALIDATA","CHIUSURA DA VALIDARE"),IF(P149="Non efficace","DA RIESAMINARE",IF(AND(ISNUMBER(T149),T149&lt;AZIENDA!$E$20),"SCADUTA",IF(OR(LEN(TRIM(F149))=0,LEN(TRIM(I149))=0,NOT(ISNUMBER(J149)),M149=""),"DA PIANIFICARE",IF(NOT(ISNUMBER(T149)),"SENZA SCADENZA",IF(M149="Attuata","VERIFICA EFFICACIA",IF(AND(ISNUMBER(T149),T149&lt;=AZIENDA!$E$20+PARAMETRI!$B$16),"IN SCADENZA",IF(M149="Sospesa","SOSPESA",UPPER(M149))))))))))))</f>
        <v>DA PIANIFICARE</v>
      </c>
      <c r="W149" s="68" t="str">
        <f ca="1">IF(COUNTIF(CHECKLIST!$A$9:$A$168,A149)&lt;&gt;1,"ID DA CONTROLLARE",IF(OR(D149="Miglioramento",D149="Verifica"),IF(COUNTIF(CHECKLIST!$A$9:$A$168,A149)&lt;&gt;1,"ID DA CONTROLLARE",IF(COUNTIF(PARAMETRI!$E$7:$E$10,H149)&lt;&gt;1,"PRIORITÀ NON VALIDA",IF(AND(J149&lt;&gt;"",NOT(ISNUMBER(J149))),"APERTURA NON VALIDA",IF(AND(ISNUMBER(J149),OR(J149&lt;1,J149&gt;AZIENDA!$E$20)),"APERTURA FUTURA / ERRATA",IF(AND(L149&lt;&gt;"",NOT(ISNUMBER(L149))),"SCADENZA NON VALIDA",IF(AND(ISNUMBER(T149),T149&lt;1),"SCADENZA ERRATA",IF(AND(ISNUMBER(T149),ISNUMBER(J149),T149&lt;J149),"SCADENZA &lt; APERTURA",IF(AND(N149&lt;&gt;"",NOT(ISNUMBER(N149))),"ATTUAZIONE NON VALIDA",IF(AND(ISNUMBER(N149),OR(N149&lt;1,N149&gt;AZIENDA!$E$20)),"ATTUAZIONE FUTURA / ERRATA",IF(AND(ISNUMBER(N149),ISNUMBER(J149),N149&lt;J149),"ATTUAZIONE &lt; APERTURA",IF(AND(Q149&lt;&gt;"",NOT(ISNUMBER(Q149))),"VERIFICA NON VALIDA",IF(AND(ISNUMBER(Q149),OR(Q149&lt;1,Q149&gt;AZIENDA!$E$20)),"VERIFICA FUTURA / ERRATA",IF(AND(ISNUMBER(Q149),ISNUMBER(N149),Q149&lt;N149),"VERIFICA &lt; ATTUAZIONE",IF(AND(M149&lt;&gt;"",COUNTIF(PARAMETRI!$I$7:$I$12,M149)&lt;&gt;1),"STATO NON VALIDO",IF(AND(P149&lt;&gt;"",COUNTIF(PARAMETRI!$I$16:$I$18,P149)&lt;&gt;1),"EFFICACIA NON VALIDA",""))))))))))))))),""))</f>
        <v/>
      </c>
    </row>
    <row r="150" spans="1:23" ht="103.95" customHeight="1">
      <c r="A150" s="69" t="s">
        <v>293</v>
      </c>
      <c r="B150" s="66" t="str">
        <f>IFERROR(INDEX(CATALOGO!$B$9:$B$168,MATCH($A150,CATALOGO!$A$9:$A$168,0)),"ID NON TROVATO")</f>
        <v>14 | Selezione e inserimento</v>
      </c>
      <c r="C150" s="66" t="str">
        <f>IFERROR(INDEX(CHECKLIST!$F$9:$F$168,MATCH($A150,CHECKLIST!$A$9:$A$168,0)),"ID NON TROVATO")</f>
        <v>Da verificare</v>
      </c>
      <c r="D150" s="66" t="str">
        <f>IFERROR(INDEX(CHECKLIST!$O$9:$O$168,MATCH($A150,CHECKLIST!$A$9:$A$168,0)),"ID NON TROVATO")</f>
        <v>Verifica</v>
      </c>
      <c r="E150" s="66" t="str">
        <f>IFERROR(INDEX(CHECKLIST!$K$9:$K$168,MATCH($A150,CHECKLIST!$A$9:$A$168,0)),"ID NON TROVATO")</f>
        <v>Eseguire la verifica senza dedurre condizioni personali. Esaminare: Formazione; istruzioni alla commissione; regole per riprogrammazione o alternative. Poi registrare esito, evidenza, data e verificatore.</v>
      </c>
      <c r="F150" s="64"/>
      <c r="G150" s="64"/>
      <c r="H150" s="66" t="str">
        <f>IF(OR(D150="Miglioramento",D150="Verifica"),IF(G150&lt;&gt;"",G150,IF(D150="Verifica",PARAMETRI!$E$9,INDEX(CATALOGO!$I$9:$I$168,MATCH($A150,CATALOGO!$A$9:$A$168,0)))),"")</f>
        <v>P3 - Media</v>
      </c>
      <c r="I150" s="64"/>
      <c r="J150" s="65"/>
      <c r="K150" s="80" t="str">
        <f>IF(AND(OR(D150="Miglioramento",D150="Verifica"),COUNTIF(PARAMETRI!$E$7:$E$10,H150)=1),IF(ISNUMBER(J150),J150+IFERROR(VLOOKUP(H150,PARAMETRI!$E$7:$F$10,2,FALSE),0),IF(ISNUMBER(AZIENDA!$E$14),AZIENDA!$E$14+IFERROR(VLOOKUP(H150,PARAMETRI!$E$7:$F$10,2,FALSE),0),"")),"")</f>
        <v/>
      </c>
      <c r="L150" s="65"/>
      <c r="M150" s="64"/>
      <c r="N150" s="65"/>
      <c r="O150" s="64"/>
      <c r="P150" s="64"/>
      <c r="Q150" s="65"/>
      <c r="R150" s="64"/>
      <c r="S150" s="64"/>
      <c r="T150" s="80" t="str">
        <f t="shared" si="4"/>
        <v/>
      </c>
      <c r="U150" s="81" t="str">
        <f ca="1">IF(AND(ISNUMBER(T150),V150&lt;&gt;"CHIUSA VALIDATA"),T150-AZIENDA!$E$20,"")</f>
        <v/>
      </c>
      <c r="V150" s="66" t="str">
        <f ca="1">IF(D150="Mantenimento","MANTENIMENTO",IF(D150="Non applicabile","NON APPLICABILE",IF(W150&lt;&gt;"","DATI DA CORREGGERE",IF(M150="Chiusa",IF(AND(INDEX(CHECKLIST!$N$9:$N$168,MATCH($A150,CHECKLIST!$A$9:$A$168,0))="Completa",LEN(TRIM(F150))&gt;0,LEN(TRIM(I150))&gt;0,ISNUMBER(J150),ISNUMBER(T150),ISNUMBER(N150),LEN(TRIM(O150))&gt;0,P150="Efficace",ISNUMBER(Q150),LEN(TRIM(R150))&gt;0),"CHIUSA VALIDATA","CHIUSURA DA VALIDARE"),IF(P150="Non efficace","DA RIESAMINARE",IF(AND(ISNUMBER(T150),T150&lt;AZIENDA!$E$20),"SCADUTA",IF(OR(LEN(TRIM(F150))=0,LEN(TRIM(I150))=0,NOT(ISNUMBER(J150)),M150=""),"DA PIANIFICARE",IF(NOT(ISNUMBER(T150)),"SENZA SCADENZA",IF(M150="Attuata","VERIFICA EFFICACIA",IF(AND(ISNUMBER(T150),T150&lt;=AZIENDA!$E$20+PARAMETRI!$B$16),"IN SCADENZA",IF(M150="Sospesa","SOSPESA",UPPER(M150))))))))))))</f>
        <v>DA PIANIFICARE</v>
      </c>
      <c r="W150" s="68" t="str">
        <f ca="1">IF(COUNTIF(CHECKLIST!$A$9:$A$168,A150)&lt;&gt;1,"ID DA CONTROLLARE",IF(OR(D150="Miglioramento",D150="Verifica"),IF(COUNTIF(CHECKLIST!$A$9:$A$168,A150)&lt;&gt;1,"ID DA CONTROLLARE",IF(COUNTIF(PARAMETRI!$E$7:$E$10,H150)&lt;&gt;1,"PRIORITÀ NON VALIDA",IF(AND(J150&lt;&gt;"",NOT(ISNUMBER(J150))),"APERTURA NON VALIDA",IF(AND(ISNUMBER(J150),OR(J150&lt;1,J150&gt;AZIENDA!$E$20)),"APERTURA FUTURA / ERRATA",IF(AND(L150&lt;&gt;"",NOT(ISNUMBER(L150))),"SCADENZA NON VALIDA",IF(AND(ISNUMBER(T150),T150&lt;1),"SCADENZA ERRATA",IF(AND(ISNUMBER(T150),ISNUMBER(J150),T150&lt;J150),"SCADENZA &lt; APERTURA",IF(AND(N150&lt;&gt;"",NOT(ISNUMBER(N150))),"ATTUAZIONE NON VALIDA",IF(AND(ISNUMBER(N150),OR(N150&lt;1,N150&gt;AZIENDA!$E$20)),"ATTUAZIONE FUTURA / ERRATA",IF(AND(ISNUMBER(N150),ISNUMBER(J150),N150&lt;J150),"ATTUAZIONE &lt; APERTURA",IF(AND(Q150&lt;&gt;"",NOT(ISNUMBER(Q150))),"VERIFICA NON VALIDA",IF(AND(ISNUMBER(Q150),OR(Q150&lt;1,Q150&gt;AZIENDA!$E$20)),"VERIFICA FUTURA / ERRATA",IF(AND(ISNUMBER(Q150),ISNUMBER(N150),Q150&lt;N150),"VERIFICA &lt; ATTUAZIONE",IF(AND(M150&lt;&gt;"",COUNTIF(PARAMETRI!$I$7:$I$12,M150)&lt;&gt;1),"STATO NON VALIDO",IF(AND(P150&lt;&gt;"",COUNTIF(PARAMETRI!$I$16:$I$18,P150)&lt;&gt;1),"EFFICACIA NON VALIDA",""))))))))))))))),""))</f>
        <v/>
      </c>
    </row>
    <row r="151" spans="1:23" ht="103.95" customHeight="1">
      <c r="A151" s="61" t="s">
        <v>294</v>
      </c>
      <c r="B151" s="66" t="str">
        <f>IFERROR(INDEX(CATALOGO!$B$9:$B$168,MATCH($A151,CATALOGO!$A$9:$A$168,0)),"ID NON TROVATO")</f>
        <v>14 | Selezione e inserimento</v>
      </c>
      <c r="C151" s="66" t="str">
        <f>IFERROR(INDEX(CHECKLIST!$F$9:$F$168,MATCH($A151,CHECKLIST!$A$9:$A$168,0)),"ID NON TROVATO")</f>
        <v>Da verificare</v>
      </c>
      <c r="D151" s="66" t="str">
        <f>IFERROR(INDEX(CHECKLIST!$O$9:$O$168,MATCH($A151,CHECKLIST!$A$9:$A$168,0)),"ID NON TROVATO")</f>
        <v>Verifica</v>
      </c>
      <c r="E151" s="66" t="str">
        <f>IFERROR(INDEX(CHECKLIST!$K$9:$K$168,MATCH($A151,CHECKLIST!$A$9:$A$168,0)),"ID NON TROVATO")</f>
        <v>Eseguire la verifica senza dedurre condizioni personali. Esaminare: Programma di onboarding; materiali; referenti comunicati. Poi registrare esito, evidenza, data e verificatore.</v>
      </c>
      <c r="F151" s="64"/>
      <c r="G151" s="64"/>
      <c r="H151" s="66" t="str">
        <f>IF(OR(D151="Miglioramento",D151="Verifica"),IF(G151&lt;&gt;"",G151,IF(D151="Verifica",PARAMETRI!$E$9,INDEX(CATALOGO!$I$9:$I$168,MATCH($A151,CATALOGO!$A$9:$A$168,0)))),"")</f>
        <v>P3 - Media</v>
      </c>
      <c r="I151" s="64"/>
      <c r="J151" s="65"/>
      <c r="K151" s="80" t="str">
        <f>IF(AND(OR(D151="Miglioramento",D151="Verifica"),COUNTIF(PARAMETRI!$E$7:$E$10,H151)=1),IF(ISNUMBER(J151),J151+IFERROR(VLOOKUP(H151,PARAMETRI!$E$7:$F$10,2,FALSE),0),IF(ISNUMBER(AZIENDA!$E$14),AZIENDA!$E$14+IFERROR(VLOOKUP(H151,PARAMETRI!$E$7:$F$10,2,FALSE),0),"")),"")</f>
        <v/>
      </c>
      <c r="L151" s="65"/>
      <c r="M151" s="64"/>
      <c r="N151" s="65"/>
      <c r="O151" s="64"/>
      <c r="P151" s="64"/>
      <c r="Q151" s="65"/>
      <c r="R151" s="64"/>
      <c r="S151" s="64"/>
      <c r="T151" s="80" t="str">
        <f t="shared" si="4"/>
        <v/>
      </c>
      <c r="U151" s="81" t="str">
        <f ca="1">IF(AND(ISNUMBER(T151),V151&lt;&gt;"CHIUSA VALIDATA"),T151-AZIENDA!$E$20,"")</f>
        <v/>
      </c>
      <c r="V151" s="66" t="str">
        <f ca="1">IF(D151="Mantenimento","MANTENIMENTO",IF(D151="Non applicabile","NON APPLICABILE",IF(W151&lt;&gt;"","DATI DA CORREGGERE",IF(M151="Chiusa",IF(AND(INDEX(CHECKLIST!$N$9:$N$168,MATCH($A151,CHECKLIST!$A$9:$A$168,0))="Completa",LEN(TRIM(F151))&gt;0,LEN(TRIM(I151))&gt;0,ISNUMBER(J151),ISNUMBER(T151),ISNUMBER(N151),LEN(TRIM(O151))&gt;0,P151="Efficace",ISNUMBER(Q151),LEN(TRIM(R151))&gt;0),"CHIUSA VALIDATA","CHIUSURA DA VALIDARE"),IF(P151="Non efficace","DA RIESAMINARE",IF(AND(ISNUMBER(T151),T151&lt;AZIENDA!$E$20),"SCADUTA",IF(OR(LEN(TRIM(F151))=0,LEN(TRIM(I151))=0,NOT(ISNUMBER(J151)),M151=""),"DA PIANIFICARE",IF(NOT(ISNUMBER(T151)),"SENZA SCADENZA",IF(M151="Attuata","VERIFICA EFFICACIA",IF(AND(ISNUMBER(T151),T151&lt;=AZIENDA!$E$20+PARAMETRI!$B$16),"IN SCADENZA",IF(M151="Sospesa","SOSPESA",UPPER(M151))))))))))))</f>
        <v>DA PIANIFICARE</v>
      </c>
      <c r="W151" s="68" t="str">
        <f ca="1">IF(COUNTIF(CHECKLIST!$A$9:$A$168,A151)&lt;&gt;1,"ID DA CONTROLLARE",IF(OR(D151="Miglioramento",D151="Verifica"),IF(COUNTIF(CHECKLIST!$A$9:$A$168,A151)&lt;&gt;1,"ID DA CONTROLLARE",IF(COUNTIF(PARAMETRI!$E$7:$E$10,H151)&lt;&gt;1,"PRIORITÀ NON VALIDA",IF(AND(J151&lt;&gt;"",NOT(ISNUMBER(J151))),"APERTURA NON VALIDA",IF(AND(ISNUMBER(J151),OR(J151&lt;1,J151&gt;AZIENDA!$E$20)),"APERTURA FUTURA / ERRATA",IF(AND(L151&lt;&gt;"",NOT(ISNUMBER(L151))),"SCADENZA NON VALIDA",IF(AND(ISNUMBER(T151),T151&lt;1),"SCADENZA ERRATA",IF(AND(ISNUMBER(T151),ISNUMBER(J151),T151&lt;J151),"SCADENZA &lt; APERTURA",IF(AND(N151&lt;&gt;"",NOT(ISNUMBER(N151))),"ATTUAZIONE NON VALIDA",IF(AND(ISNUMBER(N151),OR(N151&lt;1,N151&gt;AZIENDA!$E$20)),"ATTUAZIONE FUTURA / ERRATA",IF(AND(ISNUMBER(N151),ISNUMBER(J151),N151&lt;J151),"ATTUAZIONE &lt; APERTURA",IF(AND(Q151&lt;&gt;"",NOT(ISNUMBER(Q151))),"VERIFICA NON VALIDA",IF(AND(ISNUMBER(Q151),OR(Q151&lt;1,Q151&gt;AZIENDA!$E$20)),"VERIFICA FUTURA / ERRATA",IF(AND(ISNUMBER(Q151),ISNUMBER(N151),Q151&lt;N151),"VERIFICA &lt; ATTUAZIONE",IF(AND(M151&lt;&gt;"",COUNTIF(PARAMETRI!$I$7:$I$12,M151)&lt;&gt;1),"STATO NON VALIDO",IF(AND(P151&lt;&gt;"",COUNTIF(PARAMETRI!$I$16:$I$18,P151)&lt;&gt;1),"EFFICACIA NON VALIDA",""))))))))))))))),""))</f>
        <v/>
      </c>
    </row>
    <row r="152" spans="1:23" ht="103.95" customHeight="1">
      <c r="A152" s="69" t="s">
        <v>295</v>
      </c>
      <c r="B152" s="66" t="str">
        <f>IFERROR(INDEX(CATALOGO!$B$9:$B$168,MATCH($A152,CATALOGO!$A$9:$A$168,0)),"ID NON TROVATO")</f>
        <v>15 | Formazione e comunicazione</v>
      </c>
      <c r="C152" s="66" t="str">
        <f>IFERROR(INDEX(CHECKLIST!$F$9:$F$168,MATCH($A152,CHECKLIST!$A$9:$A$168,0)),"ID NON TROVATO")</f>
        <v>Da verificare</v>
      </c>
      <c r="D152" s="66" t="str">
        <f>IFERROR(INDEX(CHECKLIST!$O$9:$O$168,MATCH($A152,CHECKLIST!$A$9:$A$168,0)),"ID NON TROVATO")</f>
        <v>Verifica</v>
      </c>
      <c r="E152" s="66" t="str">
        <f>IFERROR(INDEX(CHECKLIST!$K$9:$K$168,MATCH($A152,CHECKLIST!$A$9:$A$168,0)),"ID NON TROVATO")</f>
        <v>Eseguire la verifica senza dedurre condizioni personali. Esaminare: Materiali; riferimenti; contenuti sui miti; competenze dei relatori. Poi registrare esito, evidenza, data e verificatore.</v>
      </c>
      <c r="F152" s="64"/>
      <c r="G152" s="64"/>
      <c r="H152" s="66" t="str">
        <f>IF(OR(D152="Miglioramento",D152="Verifica"),IF(G152&lt;&gt;"",G152,IF(D152="Verifica",PARAMETRI!$E$9,INDEX(CATALOGO!$I$9:$I$168,MATCH($A152,CATALOGO!$A$9:$A$168,0)))),"")</f>
        <v>P3 - Media</v>
      </c>
      <c r="I152" s="64"/>
      <c r="J152" s="65"/>
      <c r="K152" s="80" t="str">
        <f>IF(AND(OR(D152="Miglioramento",D152="Verifica"),COUNTIF(PARAMETRI!$E$7:$E$10,H152)=1),IF(ISNUMBER(J152),J152+IFERROR(VLOOKUP(H152,PARAMETRI!$E$7:$F$10,2,FALSE),0),IF(ISNUMBER(AZIENDA!$E$14),AZIENDA!$E$14+IFERROR(VLOOKUP(H152,PARAMETRI!$E$7:$F$10,2,FALSE),0),"")),"")</f>
        <v/>
      </c>
      <c r="L152" s="65"/>
      <c r="M152" s="64"/>
      <c r="N152" s="65"/>
      <c r="O152" s="64"/>
      <c r="P152" s="64"/>
      <c r="Q152" s="65"/>
      <c r="R152" s="64"/>
      <c r="S152" s="64"/>
      <c r="T152" s="80" t="str">
        <f t="shared" si="4"/>
        <v/>
      </c>
      <c r="U152" s="81" t="str">
        <f ca="1">IF(AND(ISNUMBER(T152),V152&lt;&gt;"CHIUSA VALIDATA"),T152-AZIENDA!$E$20,"")</f>
        <v/>
      </c>
      <c r="V152" s="66" t="str">
        <f ca="1">IF(D152="Mantenimento","MANTENIMENTO",IF(D152="Non applicabile","NON APPLICABILE",IF(W152&lt;&gt;"","DATI DA CORREGGERE",IF(M152="Chiusa",IF(AND(INDEX(CHECKLIST!$N$9:$N$168,MATCH($A152,CHECKLIST!$A$9:$A$168,0))="Completa",LEN(TRIM(F152))&gt;0,LEN(TRIM(I152))&gt;0,ISNUMBER(J152),ISNUMBER(T152),ISNUMBER(N152),LEN(TRIM(O152))&gt;0,P152="Efficace",ISNUMBER(Q152),LEN(TRIM(R152))&gt;0),"CHIUSA VALIDATA","CHIUSURA DA VALIDARE"),IF(P152="Non efficace","DA RIESAMINARE",IF(AND(ISNUMBER(T152),T152&lt;AZIENDA!$E$20),"SCADUTA",IF(OR(LEN(TRIM(F152))=0,LEN(TRIM(I152))=0,NOT(ISNUMBER(J152)),M152=""),"DA PIANIFICARE",IF(NOT(ISNUMBER(T152)),"SENZA SCADENZA",IF(M152="Attuata","VERIFICA EFFICACIA",IF(AND(ISNUMBER(T152),T152&lt;=AZIENDA!$E$20+PARAMETRI!$B$16),"IN SCADENZA",IF(M152="Sospesa","SOSPESA",UPPER(M152))))))))))))</f>
        <v>DA PIANIFICARE</v>
      </c>
      <c r="W152" s="68" t="str">
        <f ca="1">IF(COUNTIF(CHECKLIST!$A$9:$A$168,A152)&lt;&gt;1,"ID DA CONTROLLARE",IF(OR(D152="Miglioramento",D152="Verifica"),IF(COUNTIF(CHECKLIST!$A$9:$A$168,A152)&lt;&gt;1,"ID DA CONTROLLARE",IF(COUNTIF(PARAMETRI!$E$7:$E$10,H152)&lt;&gt;1,"PRIORITÀ NON VALIDA",IF(AND(J152&lt;&gt;"",NOT(ISNUMBER(J152))),"APERTURA NON VALIDA",IF(AND(ISNUMBER(J152),OR(J152&lt;1,J152&gt;AZIENDA!$E$20)),"APERTURA FUTURA / ERRATA",IF(AND(L152&lt;&gt;"",NOT(ISNUMBER(L152))),"SCADENZA NON VALIDA",IF(AND(ISNUMBER(T152),T152&lt;1),"SCADENZA ERRATA",IF(AND(ISNUMBER(T152),ISNUMBER(J152),T152&lt;J152),"SCADENZA &lt; APERTURA",IF(AND(N152&lt;&gt;"",NOT(ISNUMBER(N152))),"ATTUAZIONE NON VALIDA",IF(AND(ISNUMBER(N152),OR(N152&lt;1,N152&gt;AZIENDA!$E$20)),"ATTUAZIONE FUTURA / ERRATA",IF(AND(ISNUMBER(N152),ISNUMBER(J152),N152&lt;J152),"ATTUAZIONE &lt; APERTURA",IF(AND(Q152&lt;&gt;"",NOT(ISNUMBER(Q152))),"VERIFICA NON VALIDA",IF(AND(ISNUMBER(Q152),OR(Q152&lt;1,Q152&gt;AZIENDA!$E$20)),"VERIFICA FUTURA / ERRATA",IF(AND(ISNUMBER(Q152),ISNUMBER(N152),Q152&lt;N152),"VERIFICA &lt; ATTUAZIONE",IF(AND(M152&lt;&gt;"",COUNTIF(PARAMETRI!$I$7:$I$12,M152)&lt;&gt;1),"STATO NON VALIDO",IF(AND(P152&lt;&gt;"",COUNTIF(PARAMETRI!$I$16:$I$18,P152)&lt;&gt;1),"EFFICACIA NON VALIDA",""))))))))))))))),""))</f>
        <v/>
      </c>
    </row>
    <row r="153" spans="1:23" ht="103.95" customHeight="1">
      <c r="A153" s="61" t="s">
        <v>296</v>
      </c>
      <c r="B153" s="66" t="str">
        <f>IFERROR(INDEX(CATALOGO!$B$9:$B$168,MATCH($A153,CATALOGO!$A$9:$A$168,0)),"ID NON TROVATO")</f>
        <v>15 | Formazione e comunicazione</v>
      </c>
      <c r="C153" s="66" t="str">
        <f>IFERROR(INDEX(CHECKLIST!$F$9:$F$168,MATCH($A153,CHECKLIST!$A$9:$A$168,0)),"ID NON TROVATO")</f>
        <v>Da verificare</v>
      </c>
      <c r="D153" s="66" t="str">
        <f>IFERROR(INDEX(CHECKLIST!$O$9:$O$168,MATCH($A153,CHECKLIST!$A$9:$A$168,0)),"ID NON TROVATO")</f>
        <v>Verifica</v>
      </c>
      <c r="E153" s="66" t="str">
        <f>IFERROR(INDEX(CHECKLIST!$K$9:$K$168,MATCH($A153,CHECKLIST!$A$9:$A$168,0)),"ID NON TROVATO")</f>
        <v>Eseguire la verifica senza dedurre condizioni personali. Esaminare: Piano; calendario; assegnazioni; modalità di verifica dei risultati. Poi registrare esito, evidenza, data e verificatore.</v>
      </c>
      <c r="F153" s="64"/>
      <c r="G153" s="64"/>
      <c r="H153" s="66" t="str">
        <f>IF(OR(D153="Miglioramento",D153="Verifica"),IF(G153&lt;&gt;"",G153,IF(D153="Verifica",PARAMETRI!$E$9,INDEX(CATALOGO!$I$9:$I$168,MATCH($A153,CATALOGO!$A$9:$A$168,0)))),"")</f>
        <v>P3 - Media</v>
      </c>
      <c r="I153" s="64"/>
      <c r="J153" s="65"/>
      <c r="K153" s="80" t="str">
        <f>IF(AND(OR(D153="Miglioramento",D153="Verifica"),COUNTIF(PARAMETRI!$E$7:$E$10,H153)=1),IF(ISNUMBER(J153),J153+IFERROR(VLOOKUP(H153,PARAMETRI!$E$7:$F$10,2,FALSE),0),IF(ISNUMBER(AZIENDA!$E$14),AZIENDA!$E$14+IFERROR(VLOOKUP(H153,PARAMETRI!$E$7:$F$10,2,FALSE),0),"")),"")</f>
        <v/>
      </c>
      <c r="L153" s="65"/>
      <c r="M153" s="64"/>
      <c r="N153" s="65"/>
      <c r="O153" s="64"/>
      <c r="P153" s="64"/>
      <c r="Q153" s="65"/>
      <c r="R153" s="64"/>
      <c r="S153" s="64"/>
      <c r="T153" s="80" t="str">
        <f t="shared" si="4"/>
        <v/>
      </c>
      <c r="U153" s="81" t="str">
        <f ca="1">IF(AND(ISNUMBER(T153),V153&lt;&gt;"CHIUSA VALIDATA"),T153-AZIENDA!$E$20,"")</f>
        <v/>
      </c>
      <c r="V153" s="66" t="str">
        <f ca="1">IF(D153="Mantenimento","MANTENIMENTO",IF(D153="Non applicabile","NON APPLICABILE",IF(W153&lt;&gt;"","DATI DA CORREGGERE",IF(M153="Chiusa",IF(AND(INDEX(CHECKLIST!$N$9:$N$168,MATCH($A153,CHECKLIST!$A$9:$A$168,0))="Completa",LEN(TRIM(F153))&gt;0,LEN(TRIM(I153))&gt;0,ISNUMBER(J153),ISNUMBER(T153),ISNUMBER(N153),LEN(TRIM(O153))&gt;0,P153="Efficace",ISNUMBER(Q153),LEN(TRIM(R153))&gt;0),"CHIUSA VALIDATA","CHIUSURA DA VALIDARE"),IF(P153="Non efficace","DA RIESAMINARE",IF(AND(ISNUMBER(T153),T153&lt;AZIENDA!$E$20),"SCADUTA",IF(OR(LEN(TRIM(F153))=0,LEN(TRIM(I153))=0,NOT(ISNUMBER(J153)),M153=""),"DA PIANIFICARE",IF(NOT(ISNUMBER(T153)),"SENZA SCADENZA",IF(M153="Attuata","VERIFICA EFFICACIA",IF(AND(ISNUMBER(T153),T153&lt;=AZIENDA!$E$20+PARAMETRI!$B$16),"IN SCADENZA",IF(M153="Sospesa","SOSPESA",UPPER(M153))))))))))))</f>
        <v>DA PIANIFICARE</v>
      </c>
      <c r="W153" s="68" t="str">
        <f ca="1">IF(COUNTIF(CHECKLIST!$A$9:$A$168,A153)&lt;&gt;1,"ID DA CONTROLLARE",IF(OR(D153="Miglioramento",D153="Verifica"),IF(COUNTIF(CHECKLIST!$A$9:$A$168,A153)&lt;&gt;1,"ID DA CONTROLLARE",IF(COUNTIF(PARAMETRI!$E$7:$E$10,H153)&lt;&gt;1,"PRIORITÀ NON VALIDA",IF(AND(J153&lt;&gt;"",NOT(ISNUMBER(J153))),"APERTURA NON VALIDA",IF(AND(ISNUMBER(J153),OR(J153&lt;1,J153&gt;AZIENDA!$E$20)),"APERTURA FUTURA / ERRATA",IF(AND(L153&lt;&gt;"",NOT(ISNUMBER(L153))),"SCADENZA NON VALIDA",IF(AND(ISNUMBER(T153),T153&lt;1),"SCADENZA ERRATA",IF(AND(ISNUMBER(T153),ISNUMBER(J153),T153&lt;J153),"SCADENZA &lt; APERTURA",IF(AND(N153&lt;&gt;"",NOT(ISNUMBER(N153))),"ATTUAZIONE NON VALIDA",IF(AND(ISNUMBER(N153),OR(N153&lt;1,N153&gt;AZIENDA!$E$20)),"ATTUAZIONE FUTURA / ERRATA",IF(AND(ISNUMBER(N153),ISNUMBER(J153),N153&lt;J153),"ATTUAZIONE &lt; APERTURA",IF(AND(Q153&lt;&gt;"",NOT(ISNUMBER(Q153))),"VERIFICA NON VALIDA",IF(AND(ISNUMBER(Q153),OR(Q153&lt;1,Q153&gt;AZIENDA!$E$20)),"VERIFICA FUTURA / ERRATA",IF(AND(ISNUMBER(Q153),ISNUMBER(N153),Q153&lt;N153),"VERIFICA &lt; ATTUAZIONE",IF(AND(M153&lt;&gt;"",COUNTIF(PARAMETRI!$I$7:$I$12,M153)&lt;&gt;1),"STATO NON VALIDO",IF(AND(P153&lt;&gt;"",COUNTIF(PARAMETRI!$I$16:$I$18,P153)&lt;&gt;1),"EFFICACIA NON VALIDA",""))))))))))))))),""))</f>
        <v/>
      </c>
    </row>
    <row r="154" spans="1:23" ht="103.95" customHeight="1">
      <c r="A154" s="69" t="s">
        <v>297</v>
      </c>
      <c r="B154" s="66" t="str">
        <f>IFERROR(INDEX(CATALOGO!$B$9:$B$168,MATCH($A154,CATALOGO!$A$9:$A$168,0)),"ID NON TROVATO")</f>
        <v>15 | Formazione e comunicazione</v>
      </c>
      <c r="C154" s="66" t="str">
        <f>IFERROR(INDEX(CHECKLIST!$F$9:$F$168,MATCH($A154,CHECKLIST!$A$9:$A$168,0)),"ID NON TROVATO")</f>
        <v>Da verificare</v>
      </c>
      <c r="D154" s="66" t="str">
        <f>IFERROR(INDEX(CHECKLIST!$O$9:$O$168,MATCH($A154,CHECKLIST!$A$9:$A$168,0)),"ID NON TROVATO")</f>
        <v>Verifica</v>
      </c>
      <c r="E154" s="66" t="str">
        <f>IFERROR(INDEX(CHECKLIST!$K$9:$K$168,MATCH($A154,CHECKLIST!$A$9:$A$168,0)),"ID NON TROVATO")</f>
        <v>Eseguire la verifica senza dedurre condizioni personali. Esaminare: Analisi dei bisogni; qualifiche o esperienza dei formatori; programmi. Poi registrare esito, evidenza, data e verificatore.</v>
      </c>
      <c r="F154" s="64"/>
      <c r="G154" s="64"/>
      <c r="H154" s="66" t="str">
        <f>IF(OR(D154="Miglioramento",D154="Verifica"),IF(G154&lt;&gt;"",G154,IF(D154="Verifica",PARAMETRI!$E$9,INDEX(CATALOGO!$I$9:$I$168,MATCH($A154,CATALOGO!$A$9:$A$168,0)))),"")</f>
        <v>P3 - Media</v>
      </c>
      <c r="I154" s="64"/>
      <c r="J154" s="65"/>
      <c r="K154" s="80" t="str">
        <f>IF(AND(OR(D154="Miglioramento",D154="Verifica"),COUNTIF(PARAMETRI!$E$7:$E$10,H154)=1),IF(ISNUMBER(J154),J154+IFERROR(VLOOKUP(H154,PARAMETRI!$E$7:$F$10,2,FALSE),0),IF(ISNUMBER(AZIENDA!$E$14),AZIENDA!$E$14+IFERROR(VLOOKUP(H154,PARAMETRI!$E$7:$F$10,2,FALSE),0),"")),"")</f>
        <v/>
      </c>
      <c r="L154" s="65"/>
      <c r="M154" s="64"/>
      <c r="N154" s="65"/>
      <c r="O154" s="64"/>
      <c r="P154" s="64"/>
      <c r="Q154" s="65"/>
      <c r="R154" s="64"/>
      <c r="S154" s="64"/>
      <c r="T154" s="80" t="str">
        <f t="shared" si="4"/>
        <v/>
      </c>
      <c r="U154" s="81" t="str">
        <f ca="1">IF(AND(ISNUMBER(T154),V154&lt;&gt;"CHIUSA VALIDATA"),T154-AZIENDA!$E$20,"")</f>
        <v/>
      </c>
      <c r="V154" s="66" t="str">
        <f ca="1">IF(D154="Mantenimento","MANTENIMENTO",IF(D154="Non applicabile","NON APPLICABILE",IF(W154&lt;&gt;"","DATI DA CORREGGERE",IF(M154="Chiusa",IF(AND(INDEX(CHECKLIST!$N$9:$N$168,MATCH($A154,CHECKLIST!$A$9:$A$168,0))="Completa",LEN(TRIM(F154))&gt;0,LEN(TRIM(I154))&gt;0,ISNUMBER(J154),ISNUMBER(T154),ISNUMBER(N154),LEN(TRIM(O154))&gt;0,P154="Efficace",ISNUMBER(Q154),LEN(TRIM(R154))&gt;0),"CHIUSA VALIDATA","CHIUSURA DA VALIDARE"),IF(P154="Non efficace","DA RIESAMINARE",IF(AND(ISNUMBER(T154),T154&lt;AZIENDA!$E$20),"SCADUTA",IF(OR(LEN(TRIM(F154))=0,LEN(TRIM(I154))=0,NOT(ISNUMBER(J154)),M154=""),"DA PIANIFICARE",IF(NOT(ISNUMBER(T154)),"SENZA SCADENZA",IF(M154="Attuata","VERIFICA EFFICACIA",IF(AND(ISNUMBER(T154),T154&lt;=AZIENDA!$E$20+PARAMETRI!$B$16),"IN SCADENZA",IF(M154="Sospesa","SOSPESA",UPPER(M154))))))))))))</f>
        <v>DA PIANIFICARE</v>
      </c>
      <c r="W154" s="68" t="str">
        <f ca="1">IF(COUNTIF(CHECKLIST!$A$9:$A$168,A154)&lt;&gt;1,"ID DA CONTROLLARE",IF(OR(D154="Miglioramento",D154="Verifica"),IF(COUNTIF(CHECKLIST!$A$9:$A$168,A154)&lt;&gt;1,"ID DA CONTROLLARE",IF(COUNTIF(PARAMETRI!$E$7:$E$10,H154)&lt;&gt;1,"PRIORITÀ NON VALIDA",IF(AND(J154&lt;&gt;"",NOT(ISNUMBER(J154))),"APERTURA NON VALIDA",IF(AND(ISNUMBER(J154),OR(J154&lt;1,J154&gt;AZIENDA!$E$20)),"APERTURA FUTURA / ERRATA",IF(AND(L154&lt;&gt;"",NOT(ISNUMBER(L154))),"SCADENZA NON VALIDA",IF(AND(ISNUMBER(T154),T154&lt;1),"SCADENZA ERRATA",IF(AND(ISNUMBER(T154),ISNUMBER(J154),T154&lt;J154),"SCADENZA &lt; APERTURA",IF(AND(N154&lt;&gt;"",NOT(ISNUMBER(N154))),"ATTUAZIONE NON VALIDA",IF(AND(ISNUMBER(N154),OR(N154&lt;1,N154&gt;AZIENDA!$E$20)),"ATTUAZIONE FUTURA / ERRATA",IF(AND(ISNUMBER(N154),ISNUMBER(J154),N154&lt;J154),"ATTUAZIONE &lt; APERTURA",IF(AND(Q154&lt;&gt;"",NOT(ISNUMBER(Q154))),"VERIFICA NON VALIDA",IF(AND(ISNUMBER(Q154),OR(Q154&lt;1,Q154&gt;AZIENDA!$E$20)),"VERIFICA FUTURA / ERRATA",IF(AND(ISNUMBER(Q154),ISNUMBER(N154),Q154&lt;N154),"VERIFICA &lt; ATTUAZIONE",IF(AND(M154&lt;&gt;"",COUNTIF(PARAMETRI!$I$7:$I$12,M154)&lt;&gt;1),"STATO NON VALIDO",IF(AND(P154&lt;&gt;"",COUNTIF(PARAMETRI!$I$16:$I$18,P154)&lt;&gt;1),"EFFICACIA NON VALIDA",""))))))))))))))),""))</f>
        <v/>
      </c>
    </row>
    <row r="155" spans="1:23" ht="103.95" customHeight="1">
      <c r="A155" s="61" t="s">
        <v>298</v>
      </c>
      <c r="B155" s="66" t="str">
        <f>IFERROR(INDEX(CATALOGO!$B$9:$B$168,MATCH($A155,CATALOGO!$A$9:$A$168,0)),"ID NON TROVATO")</f>
        <v>15 | Formazione e comunicazione</v>
      </c>
      <c r="C155" s="66" t="str">
        <f>IFERROR(INDEX(CHECKLIST!$F$9:$F$168,MATCH($A155,CHECKLIST!$A$9:$A$168,0)),"ID NON TROVATO")</f>
        <v>Da verificare</v>
      </c>
      <c r="D155" s="66" t="str">
        <f>IFERROR(INDEX(CHECKLIST!$O$9:$O$168,MATCH($A155,CHECKLIST!$A$9:$A$168,0)),"ID NON TROVATO")</f>
        <v>Verifica</v>
      </c>
      <c r="E155" s="66" t="str">
        <f>IFERROR(INDEX(CHECKLIST!$K$9:$K$168,MATCH($A155,CHECKLIST!$A$9:$A$168,0)),"ID NON TROVATO")</f>
        <v>Eseguire la verifica senza dedurre condizioni personali. Esaminare: Programma per i lavoratori; materiali; partecipazione; riscontro dell'apprendimento. Poi registrare esito, evidenza, data e verificatore.</v>
      </c>
      <c r="F155" s="64"/>
      <c r="G155" s="64"/>
      <c r="H155" s="66" t="str">
        <f>IF(OR(D155="Miglioramento",D155="Verifica"),IF(G155&lt;&gt;"",G155,IF(D155="Verifica",PARAMETRI!$E$9,INDEX(CATALOGO!$I$9:$I$168,MATCH($A155,CATALOGO!$A$9:$A$168,0)))),"")</f>
        <v>P3 - Media</v>
      </c>
      <c r="I155" s="64"/>
      <c r="J155" s="65"/>
      <c r="K155" s="80" t="str">
        <f>IF(AND(OR(D155="Miglioramento",D155="Verifica"),COUNTIF(PARAMETRI!$E$7:$E$10,H155)=1),IF(ISNUMBER(J155),J155+IFERROR(VLOOKUP(H155,PARAMETRI!$E$7:$F$10,2,FALSE),0),IF(ISNUMBER(AZIENDA!$E$14),AZIENDA!$E$14+IFERROR(VLOOKUP(H155,PARAMETRI!$E$7:$F$10,2,FALSE),0),"")),"")</f>
        <v/>
      </c>
      <c r="L155" s="65"/>
      <c r="M155" s="64"/>
      <c r="N155" s="65"/>
      <c r="O155" s="64"/>
      <c r="P155" s="64"/>
      <c r="Q155" s="65"/>
      <c r="R155" s="64"/>
      <c r="S155" s="64"/>
      <c r="T155" s="80" t="str">
        <f t="shared" si="4"/>
        <v/>
      </c>
      <c r="U155" s="81" t="str">
        <f ca="1">IF(AND(ISNUMBER(T155),V155&lt;&gt;"CHIUSA VALIDATA"),T155-AZIENDA!$E$20,"")</f>
        <v/>
      </c>
      <c r="V155" s="66" t="str">
        <f ca="1">IF(D155="Mantenimento","MANTENIMENTO",IF(D155="Non applicabile","NON APPLICABILE",IF(W155&lt;&gt;"","DATI DA CORREGGERE",IF(M155="Chiusa",IF(AND(INDEX(CHECKLIST!$N$9:$N$168,MATCH($A155,CHECKLIST!$A$9:$A$168,0))="Completa",LEN(TRIM(F155))&gt;0,LEN(TRIM(I155))&gt;0,ISNUMBER(J155),ISNUMBER(T155),ISNUMBER(N155),LEN(TRIM(O155))&gt;0,P155="Efficace",ISNUMBER(Q155),LEN(TRIM(R155))&gt;0),"CHIUSA VALIDATA","CHIUSURA DA VALIDARE"),IF(P155="Non efficace","DA RIESAMINARE",IF(AND(ISNUMBER(T155),T155&lt;AZIENDA!$E$20),"SCADUTA",IF(OR(LEN(TRIM(F155))=0,LEN(TRIM(I155))=0,NOT(ISNUMBER(J155)),M155=""),"DA PIANIFICARE",IF(NOT(ISNUMBER(T155)),"SENZA SCADENZA",IF(M155="Attuata","VERIFICA EFFICACIA",IF(AND(ISNUMBER(T155),T155&lt;=AZIENDA!$E$20+PARAMETRI!$B$16),"IN SCADENZA",IF(M155="Sospesa","SOSPESA",UPPER(M155))))))))))))</f>
        <v>DA PIANIFICARE</v>
      </c>
      <c r="W155" s="68" t="str">
        <f ca="1">IF(COUNTIF(CHECKLIST!$A$9:$A$168,A155)&lt;&gt;1,"ID DA CONTROLLARE",IF(OR(D155="Miglioramento",D155="Verifica"),IF(COUNTIF(CHECKLIST!$A$9:$A$168,A155)&lt;&gt;1,"ID DA CONTROLLARE",IF(COUNTIF(PARAMETRI!$E$7:$E$10,H155)&lt;&gt;1,"PRIORITÀ NON VALIDA",IF(AND(J155&lt;&gt;"",NOT(ISNUMBER(J155))),"APERTURA NON VALIDA",IF(AND(ISNUMBER(J155),OR(J155&lt;1,J155&gt;AZIENDA!$E$20)),"APERTURA FUTURA / ERRATA",IF(AND(L155&lt;&gt;"",NOT(ISNUMBER(L155))),"SCADENZA NON VALIDA",IF(AND(ISNUMBER(T155),T155&lt;1),"SCADENZA ERRATA",IF(AND(ISNUMBER(T155),ISNUMBER(J155),T155&lt;J155),"SCADENZA &lt; APERTURA",IF(AND(N155&lt;&gt;"",NOT(ISNUMBER(N155))),"ATTUAZIONE NON VALIDA",IF(AND(ISNUMBER(N155),OR(N155&lt;1,N155&gt;AZIENDA!$E$20)),"ATTUAZIONE FUTURA / ERRATA",IF(AND(ISNUMBER(N155),ISNUMBER(J155),N155&lt;J155),"ATTUAZIONE &lt; APERTURA",IF(AND(Q155&lt;&gt;"",NOT(ISNUMBER(Q155))),"VERIFICA NON VALIDA",IF(AND(ISNUMBER(Q155),OR(Q155&lt;1,Q155&gt;AZIENDA!$E$20)),"VERIFICA FUTURA / ERRATA",IF(AND(ISNUMBER(Q155),ISNUMBER(N155),Q155&lt;N155),"VERIFICA &lt; ATTUAZIONE",IF(AND(M155&lt;&gt;"",COUNTIF(PARAMETRI!$I$7:$I$12,M155)&lt;&gt;1),"STATO NON VALIDO",IF(AND(P155&lt;&gt;"",COUNTIF(PARAMETRI!$I$16:$I$18,P155)&lt;&gt;1),"EFFICACIA NON VALIDA",""))))))))))))))),""))</f>
        <v/>
      </c>
    </row>
    <row r="156" spans="1:23" ht="103.95" customHeight="1">
      <c r="A156" s="69" t="s">
        <v>299</v>
      </c>
      <c r="B156" s="66" t="str">
        <f>IFERROR(INDEX(CATALOGO!$B$9:$B$168,MATCH($A156,CATALOGO!$A$9:$A$168,0)),"ID NON TROVATO")</f>
        <v>15 | Formazione e comunicazione</v>
      </c>
      <c r="C156" s="66" t="str">
        <f>IFERROR(INDEX(CHECKLIST!$F$9:$F$168,MATCH($A156,CHECKLIST!$A$9:$A$168,0)),"ID NON TROVATO")</f>
        <v>Da verificare</v>
      </c>
      <c r="D156" s="66" t="str">
        <f>IFERROR(INDEX(CHECKLIST!$O$9:$O$168,MATCH($A156,CHECKLIST!$A$9:$A$168,0)),"ID NON TROVATO")</f>
        <v>Verifica</v>
      </c>
      <c r="E156" s="66" t="str">
        <f>IFERROR(INDEX(CHECKLIST!$K$9:$K$168,MATCH($A156,CHECKLIST!$A$9:$A$168,0)),"ID NON TROVATO")</f>
        <v>Eseguire la verifica senza dedurre condizioni personali. Esaminare: Mandato; formazione; supervisione; risorse e punti di invio. Poi registrare esito, evidenza, data e verificatore.</v>
      </c>
      <c r="F156" s="64"/>
      <c r="G156" s="64"/>
      <c r="H156" s="66" t="str">
        <f>IF(OR(D156="Miglioramento",D156="Verifica"),IF(G156&lt;&gt;"",G156,IF(D156="Verifica",PARAMETRI!$E$9,INDEX(CATALOGO!$I$9:$I$168,MATCH($A156,CATALOGO!$A$9:$A$168,0)))),"")</f>
        <v>P3 - Media</v>
      </c>
      <c r="I156" s="64"/>
      <c r="J156" s="65"/>
      <c r="K156" s="80" t="str">
        <f>IF(AND(OR(D156="Miglioramento",D156="Verifica"),COUNTIF(PARAMETRI!$E$7:$E$10,H156)=1),IF(ISNUMBER(J156),J156+IFERROR(VLOOKUP(H156,PARAMETRI!$E$7:$F$10,2,FALSE),0),IF(ISNUMBER(AZIENDA!$E$14),AZIENDA!$E$14+IFERROR(VLOOKUP(H156,PARAMETRI!$E$7:$F$10,2,FALSE),0),"")),"")</f>
        <v/>
      </c>
      <c r="L156" s="65"/>
      <c r="M156" s="64"/>
      <c r="N156" s="65"/>
      <c r="O156" s="64"/>
      <c r="P156" s="64"/>
      <c r="Q156" s="65"/>
      <c r="R156" s="64"/>
      <c r="S156" s="64"/>
      <c r="T156" s="80" t="str">
        <f t="shared" si="4"/>
        <v/>
      </c>
      <c r="U156" s="81" t="str">
        <f ca="1">IF(AND(ISNUMBER(T156),V156&lt;&gt;"CHIUSA VALIDATA"),T156-AZIENDA!$E$20,"")</f>
        <v/>
      </c>
      <c r="V156" s="66" t="str">
        <f ca="1">IF(D156="Mantenimento","MANTENIMENTO",IF(D156="Non applicabile","NON APPLICABILE",IF(W156&lt;&gt;"","DATI DA CORREGGERE",IF(M156="Chiusa",IF(AND(INDEX(CHECKLIST!$N$9:$N$168,MATCH($A156,CHECKLIST!$A$9:$A$168,0))="Completa",LEN(TRIM(F156))&gt;0,LEN(TRIM(I156))&gt;0,ISNUMBER(J156),ISNUMBER(T156),ISNUMBER(N156),LEN(TRIM(O156))&gt;0,P156="Efficace",ISNUMBER(Q156),LEN(TRIM(R156))&gt;0),"CHIUSA VALIDATA","CHIUSURA DA VALIDARE"),IF(P156="Non efficace","DA RIESAMINARE",IF(AND(ISNUMBER(T156),T156&lt;AZIENDA!$E$20),"SCADUTA",IF(OR(LEN(TRIM(F156))=0,LEN(TRIM(I156))=0,NOT(ISNUMBER(J156)),M156=""),"DA PIANIFICARE",IF(NOT(ISNUMBER(T156)),"SENZA SCADENZA",IF(M156="Attuata","VERIFICA EFFICACIA",IF(AND(ISNUMBER(T156),T156&lt;=AZIENDA!$E$20+PARAMETRI!$B$16),"IN SCADENZA",IF(M156="Sospesa","SOSPESA",UPPER(M156))))))))))))</f>
        <v>DA PIANIFICARE</v>
      </c>
      <c r="W156" s="68" t="str">
        <f ca="1">IF(COUNTIF(CHECKLIST!$A$9:$A$168,A156)&lt;&gt;1,"ID DA CONTROLLARE",IF(OR(D156="Miglioramento",D156="Verifica"),IF(COUNTIF(CHECKLIST!$A$9:$A$168,A156)&lt;&gt;1,"ID DA CONTROLLARE",IF(COUNTIF(PARAMETRI!$E$7:$E$10,H156)&lt;&gt;1,"PRIORITÀ NON VALIDA",IF(AND(J156&lt;&gt;"",NOT(ISNUMBER(J156))),"APERTURA NON VALIDA",IF(AND(ISNUMBER(J156),OR(J156&lt;1,J156&gt;AZIENDA!$E$20)),"APERTURA FUTURA / ERRATA",IF(AND(L156&lt;&gt;"",NOT(ISNUMBER(L156))),"SCADENZA NON VALIDA",IF(AND(ISNUMBER(T156),T156&lt;1),"SCADENZA ERRATA",IF(AND(ISNUMBER(T156),ISNUMBER(J156),T156&lt;J156),"SCADENZA &lt; APERTURA",IF(AND(N156&lt;&gt;"",NOT(ISNUMBER(N156))),"ATTUAZIONE NON VALIDA",IF(AND(ISNUMBER(N156),OR(N156&lt;1,N156&gt;AZIENDA!$E$20)),"ATTUAZIONE FUTURA / ERRATA",IF(AND(ISNUMBER(N156),ISNUMBER(J156),N156&lt;J156),"ATTUAZIONE &lt; APERTURA",IF(AND(Q156&lt;&gt;"",NOT(ISNUMBER(Q156))),"VERIFICA NON VALIDA",IF(AND(ISNUMBER(Q156),OR(Q156&lt;1,Q156&gt;AZIENDA!$E$20)),"VERIFICA FUTURA / ERRATA",IF(AND(ISNUMBER(Q156),ISNUMBER(N156),Q156&lt;N156),"VERIFICA &lt; ATTUAZIONE",IF(AND(M156&lt;&gt;"",COUNTIF(PARAMETRI!$I$7:$I$12,M156)&lt;&gt;1),"STATO NON VALIDO",IF(AND(P156&lt;&gt;"",COUNTIF(PARAMETRI!$I$16:$I$18,P156)&lt;&gt;1),"EFFICACIA NON VALIDA",""))))))))))))))),""))</f>
        <v/>
      </c>
    </row>
    <row r="157" spans="1:23" ht="103.95" customHeight="1">
      <c r="A157" s="61" t="s">
        <v>300</v>
      </c>
      <c r="B157" s="66" t="str">
        <f>IFERROR(INDEX(CATALOGO!$B$9:$B$168,MATCH($A157,CATALOGO!$A$9:$A$168,0)),"ID NON TROVATO")</f>
        <v>15 | Formazione e comunicazione</v>
      </c>
      <c r="C157" s="66" t="str">
        <f>IFERROR(INDEX(CHECKLIST!$F$9:$F$168,MATCH($A157,CHECKLIST!$A$9:$A$168,0)),"ID NON TROVATO")</f>
        <v>Da verificare</v>
      </c>
      <c r="D157" s="66" t="str">
        <f>IFERROR(INDEX(CHECKLIST!$O$9:$O$168,MATCH($A157,CHECKLIST!$A$9:$A$168,0)),"ID NON TROVATO")</f>
        <v>Verifica</v>
      </c>
      <c r="E157" s="66" t="str">
        <f>IFERROR(INDEX(CHECKLIST!$K$9:$K$168,MATCH($A157,CHECKLIST!$A$9:$A$168,0)),"ID NON TROVATO")</f>
        <v>Eseguire la verifica senza dedurre condizioni personali. Esaminare: Programma; simulazioni; tempistica rispetto alla sensibilizzazione generale. Poi registrare esito, evidenza, data e verificatore.</v>
      </c>
      <c r="F157" s="64"/>
      <c r="G157" s="64"/>
      <c r="H157" s="66" t="str">
        <f>IF(OR(D157="Miglioramento",D157="Verifica"),IF(G157&lt;&gt;"",G157,IF(D157="Verifica",PARAMETRI!$E$9,INDEX(CATALOGO!$I$9:$I$168,MATCH($A157,CATALOGO!$A$9:$A$168,0)))),"")</f>
        <v>P3 - Media</v>
      </c>
      <c r="I157" s="64"/>
      <c r="J157" s="65"/>
      <c r="K157" s="80" t="str">
        <f>IF(AND(OR(D157="Miglioramento",D157="Verifica"),COUNTIF(PARAMETRI!$E$7:$E$10,H157)=1),IF(ISNUMBER(J157),J157+IFERROR(VLOOKUP(H157,PARAMETRI!$E$7:$F$10,2,FALSE),0),IF(ISNUMBER(AZIENDA!$E$14),AZIENDA!$E$14+IFERROR(VLOOKUP(H157,PARAMETRI!$E$7:$F$10,2,FALSE),0),"")),"")</f>
        <v/>
      </c>
      <c r="L157" s="65"/>
      <c r="M157" s="64"/>
      <c r="N157" s="65"/>
      <c r="O157" s="64"/>
      <c r="P157" s="64"/>
      <c r="Q157" s="65"/>
      <c r="R157" s="64"/>
      <c r="S157" s="64"/>
      <c r="T157" s="80" t="str">
        <f t="shared" si="4"/>
        <v/>
      </c>
      <c r="U157" s="81" t="str">
        <f ca="1">IF(AND(ISNUMBER(T157),V157&lt;&gt;"CHIUSA VALIDATA"),T157-AZIENDA!$E$20,"")</f>
        <v/>
      </c>
      <c r="V157" s="66" t="str">
        <f ca="1">IF(D157="Mantenimento","MANTENIMENTO",IF(D157="Non applicabile","NON APPLICABILE",IF(W157&lt;&gt;"","DATI DA CORREGGERE",IF(M157="Chiusa",IF(AND(INDEX(CHECKLIST!$N$9:$N$168,MATCH($A157,CHECKLIST!$A$9:$A$168,0))="Completa",LEN(TRIM(F157))&gt;0,LEN(TRIM(I157))&gt;0,ISNUMBER(J157),ISNUMBER(T157),ISNUMBER(N157),LEN(TRIM(O157))&gt;0,P157="Efficace",ISNUMBER(Q157),LEN(TRIM(R157))&gt;0),"CHIUSA VALIDATA","CHIUSURA DA VALIDARE"),IF(P157="Non efficace","DA RIESAMINARE",IF(AND(ISNUMBER(T157),T157&lt;AZIENDA!$E$20),"SCADUTA",IF(OR(LEN(TRIM(F157))=0,LEN(TRIM(I157))=0,NOT(ISNUMBER(J157)),M157=""),"DA PIANIFICARE",IF(NOT(ISNUMBER(T157)),"SENZA SCADENZA",IF(M157="Attuata","VERIFICA EFFICACIA",IF(AND(ISNUMBER(T157),T157&lt;=AZIENDA!$E$20+PARAMETRI!$B$16),"IN SCADENZA",IF(M157="Sospesa","SOSPESA",UPPER(M157))))))))))))</f>
        <v>DA PIANIFICARE</v>
      </c>
      <c r="W157" s="68" t="str">
        <f ca="1">IF(COUNTIF(CHECKLIST!$A$9:$A$168,A157)&lt;&gt;1,"ID DA CONTROLLARE",IF(OR(D157="Miglioramento",D157="Verifica"),IF(COUNTIF(CHECKLIST!$A$9:$A$168,A157)&lt;&gt;1,"ID DA CONTROLLARE",IF(COUNTIF(PARAMETRI!$E$7:$E$10,H157)&lt;&gt;1,"PRIORITÀ NON VALIDA",IF(AND(J157&lt;&gt;"",NOT(ISNUMBER(J157))),"APERTURA NON VALIDA",IF(AND(ISNUMBER(J157),OR(J157&lt;1,J157&gt;AZIENDA!$E$20)),"APERTURA FUTURA / ERRATA",IF(AND(L157&lt;&gt;"",NOT(ISNUMBER(L157))),"SCADENZA NON VALIDA",IF(AND(ISNUMBER(T157),T157&lt;1),"SCADENZA ERRATA",IF(AND(ISNUMBER(T157),ISNUMBER(J157),T157&lt;J157),"SCADENZA &lt; APERTURA",IF(AND(N157&lt;&gt;"",NOT(ISNUMBER(N157))),"ATTUAZIONE NON VALIDA",IF(AND(ISNUMBER(N157),OR(N157&lt;1,N157&gt;AZIENDA!$E$20)),"ATTUAZIONE FUTURA / ERRATA",IF(AND(ISNUMBER(N157),ISNUMBER(J157),N157&lt;J157),"ATTUAZIONE &lt; APERTURA",IF(AND(Q157&lt;&gt;"",NOT(ISNUMBER(Q157))),"VERIFICA NON VALIDA",IF(AND(ISNUMBER(Q157),OR(Q157&lt;1,Q157&gt;AZIENDA!$E$20)),"VERIFICA FUTURA / ERRATA",IF(AND(ISNUMBER(Q157),ISNUMBER(N157),Q157&lt;N157),"VERIFICA &lt; ATTUAZIONE",IF(AND(M157&lt;&gt;"",COUNTIF(PARAMETRI!$I$7:$I$12,M157)&lt;&gt;1),"STATO NON VALIDO",IF(AND(P157&lt;&gt;"",COUNTIF(PARAMETRI!$I$16:$I$18,P157)&lt;&gt;1),"EFFICACIA NON VALIDA",""))))))))))))))),""))</f>
        <v/>
      </c>
    </row>
    <row r="158" spans="1:23" ht="103.95" customHeight="1">
      <c r="A158" s="69" t="s">
        <v>301</v>
      </c>
      <c r="B158" s="66" t="str">
        <f>IFERROR(INDEX(CATALOGO!$B$9:$B$168,MATCH($A158,CATALOGO!$A$9:$A$168,0)),"ID NON TROVATO")</f>
        <v>15 | Formazione e comunicazione</v>
      </c>
      <c r="C158" s="66" t="str">
        <f>IFERROR(INDEX(CHECKLIST!$F$9:$F$168,MATCH($A158,CHECKLIST!$A$9:$A$168,0)),"ID NON TROVATO")</f>
        <v>Da verificare</v>
      </c>
      <c r="D158" s="66" t="str">
        <f>IFERROR(INDEX(CHECKLIST!$O$9:$O$168,MATCH($A158,CHECKLIST!$A$9:$A$168,0)),"ID NON TROVATO")</f>
        <v>Verifica</v>
      </c>
      <c r="E158" s="66" t="str">
        <f>IFERROR(INDEX(CHECKLIST!$K$9:$K$168,MATCH($A158,CHECKLIST!$A$9:$A$168,0)),"ID NON TROVATO")</f>
        <v>Eseguire la verifica senza dedurre condizioni personali. Esaminare: Piano formativo; sequenza di erogazione; competenze interne disponibili. Poi registrare esito, evidenza, data e verificatore.</v>
      </c>
      <c r="F158" s="64"/>
      <c r="G158" s="64"/>
      <c r="H158" s="66" t="str">
        <f>IF(OR(D158="Miglioramento",D158="Verifica"),IF(G158&lt;&gt;"",G158,IF(D158="Verifica",PARAMETRI!$E$9,INDEX(CATALOGO!$I$9:$I$168,MATCH($A158,CATALOGO!$A$9:$A$168,0)))),"")</f>
        <v>P3 - Media</v>
      </c>
      <c r="I158" s="64"/>
      <c r="J158" s="65"/>
      <c r="K158" s="80" t="str">
        <f>IF(AND(OR(D158="Miglioramento",D158="Verifica"),COUNTIF(PARAMETRI!$E$7:$E$10,H158)=1),IF(ISNUMBER(J158),J158+IFERROR(VLOOKUP(H158,PARAMETRI!$E$7:$F$10,2,FALSE),0),IF(ISNUMBER(AZIENDA!$E$14),AZIENDA!$E$14+IFERROR(VLOOKUP(H158,PARAMETRI!$E$7:$F$10,2,FALSE),0),"")),"")</f>
        <v/>
      </c>
      <c r="L158" s="65"/>
      <c r="M158" s="64"/>
      <c r="N158" s="65"/>
      <c r="O158" s="64"/>
      <c r="P158" s="64"/>
      <c r="Q158" s="65"/>
      <c r="R158" s="64"/>
      <c r="S158" s="64"/>
      <c r="T158" s="80" t="str">
        <f t="shared" si="4"/>
        <v/>
      </c>
      <c r="U158" s="81" t="str">
        <f ca="1">IF(AND(ISNUMBER(T158),V158&lt;&gt;"CHIUSA VALIDATA"),T158-AZIENDA!$E$20,"")</f>
        <v/>
      </c>
      <c r="V158" s="66" t="str">
        <f ca="1">IF(D158="Mantenimento","MANTENIMENTO",IF(D158="Non applicabile","NON APPLICABILE",IF(W158&lt;&gt;"","DATI DA CORREGGERE",IF(M158="Chiusa",IF(AND(INDEX(CHECKLIST!$N$9:$N$168,MATCH($A158,CHECKLIST!$A$9:$A$168,0))="Completa",LEN(TRIM(F158))&gt;0,LEN(TRIM(I158))&gt;0,ISNUMBER(J158),ISNUMBER(T158),ISNUMBER(N158),LEN(TRIM(O158))&gt;0,P158="Efficace",ISNUMBER(Q158),LEN(TRIM(R158))&gt;0),"CHIUSA VALIDATA","CHIUSURA DA VALIDARE"),IF(P158="Non efficace","DA RIESAMINARE",IF(AND(ISNUMBER(T158),T158&lt;AZIENDA!$E$20),"SCADUTA",IF(OR(LEN(TRIM(F158))=0,LEN(TRIM(I158))=0,NOT(ISNUMBER(J158)),M158=""),"DA PIANIFICARE",IF(NOT(ISNUMBER(T158)),"SENZA SCADENZA",IF(M158="Attuata","VERIFICA EFFICACIA",IF(AND(ISNUMBER(T158),T158&lt;=AZIENDA!$E$20+PARAMETRI!$B$16),"IN SCADENZA",IF(M158="Sospesa","SOSPESA",UPPER(M158))))))))))))</f>
        <v>DA PIANIFICARE</v>
      </c>
      <c r="W158" s="68" t="str">
        <f ca="1">IF(COUNTIF(CHECKLIST!$A$9:$A$168,A158)&lt;&gt;1,"ID DA CONTROLLARE",IF(OR(D158="Miglioramento",D158="Verifica"),IF(COUNTIF(CHECKLIST!$A$9:$A$168,A158)&lt;&gt;1,"ID DA CONTROLLARE",IF(COUNTIF(PARAMETRI!$E$7:$E$10,H158)&lt;&gt;1,"PRIORITÀ NON VALIDA",IF(AND(J158&lt;&gt;"",NOT(ISNUMBER(J158))),"APERTURA NON VALIDA",IF(AND(ISNUMBER(J158),OR(J158&lt;1,J158&gt;AZIENDA!$E$20)),"APERTURA FUTURA / ERRATA",IF(AND(L158&lt;&gt;"",NOT(ISNUMBER(L158))),"SCADENZA NON VALIDA",IF(AND(ISNUMBER(T158),T158&lt;1),"SCADENZA ERRATA",IF(AND(ISNUMBER(T158),ISNUMBER(J158),T158&lt;J158),"SCADENZA &lt; APERTURA",IF(AND(N158&lt;&gt;"",NOT(ISNUMBER(N158))),"ATTUAZIONE NON VALIDA",IF(AND(ISNUMBER(N158),OR(N158&lt;1,N158&gt;AZIENDA!$E$20)),"ATTUAZIONE FUTURA / ERRATA",IF(AND(ISNUMBER(N158),ISNUMBER(J158),N158&lt;J158),"ATTUAZIONE &lt; APERTURA",IF(AND(Q158&lt;&gt;"",NOT(ISNUMBER(Q158))),"VERIFICA NON VALIDA",IF(AND(ISNUMBER(Q158),OR(Q158&lt;1,Q158&gt;AZIENDA!$E$20)),"VERIFICA FUTURA / ERRATA",IF(AND(ISNUMBER(Q158),ISNUMBER(N158),Q158&lt;N158),"VERIFICA &lt; ATTUAZIONE",IF(AND(M158&lt;&gt;"",COUNTIF(PARAMETRI!$I$7:$I$12,M158)&lt;&gt;1),"STATO NON VALIDO",IF(AND(P158&lt;&gt;"",COUNTIF(PARAMETRI!$I$16:$I$18,P158)&lt;&gt;1),"EFFICACIA NON VALIDA",""))))))))))))))),""))</f>
        <v/>
      </c>
    </row>
    <row r="159" spans="1:23" ht="103.95" customHeight="1">
      <c r="A159" s="61" t="s">
        <v>302</v>
      </c>
      <c r="B159" s="66" t="str">
        <f>IFERROR(INDEX(CATALOGO!$B$9:$B$168,MATCH($A159,CATALOGO!$A$9:$A$168,0)),"ID NON TROVATO")</f>
        <v>15 | Formazione e comunicazione</v>
      </c>
      <c r="C159" s="66" t="str">
        <f>IFERROR(INDEX(CHECKLIST!$F$9:$F$168,MATCH($A159,CHECKLIST!$A$9:$A$168,0)),"ID NON TROVATO")</f>
        <v>Da verificare</v>
      </c>
      <c r="D159" s="66" t="str">
        <f>IFERROR(INDEX(CHECKLIST!$O$9:$O$168,MATCH($A159,CHECKLIST!$A$9:$A$168,0)),"ID NON TROVATO")</f>
        <v>Verifica</v>
      </c>
      <c r="E159" s="66" t="str">
        <f>IFERROR(INDEX(CHECKLIST!$K$9:$K$168,MATCH($A159,CHECKLIST!$A$9:$A$168,0)),"ID NON TROVATO")</f>
        <v>Eseguire la verifica senza dedurre condizioni personali. Esaminare: Regole degli incontri; criteri per gli ospiti; formazione degli organizzatori. Poi registrare esito, evidenza, data e verificatore.</v>
      </c>
      <c r="F159" s="64"/>
      <c r="G159" s="64"/>
      <c r="H159" s="66" t="str">
        <f>IF(OR(D159="Miglioramento",D159="Verifica"),IF(G159&lt;&gt;"",G159,IF(D159="Verifica",PARAMETRI!$E$9,INDEX(CATALOGO!$I$9:$I$168,MATCH($A159,CATALOGO!$A$9:$A$168,0)))),"")</f>
        <v>P3 - Media</v>
      </c>
      <c r="I159" s="64"/>
      <c r="J159" s="65"/>
      <c r="K159" s="80" t="str">
        <f>IF(AND(OR(D159="Miglioramento",D159="Verifica"),COUNTIF(PARAMETRI!$E$7:$E$10,H159)=1),IF(ISNUMBER(J159),J159+IFERROR(VLOOKUP(H159,PARAMETRI!$E$7:$F$10,2,FALSE),0),IF(ISNUMBER(AZIENDA!$E$14),AZIENDA!$E$14+IFERROR(VLOOKUP(H159,PARAMETRI!$E$7:$F$10,2,FALSE),0),"")),"")</f>
        <v/>
      </c>
      <c r="L159" s="65"/>
      <c r="M159" s="64"/>
      <c r="N159" s="65"/>
      <c r="O159" s="64"/>
      <c r="P159" s="64"/>
      <c r="Q159" s="65"/>
      <c r="R159" s="64"/>
      <c r="S159" s="64"/>
      <c r="T159" s="80" t="str">
        <f t="shared" si="4"/>
        <v/>
      </c>
      <c r="U159" s="81" t="str">
        <f ca="1">IF(AND(ISNUMBER(T159),V159&lt;&gt;"CHIUSA VALIDATA"),T159-AZIENDA!$E$20,"")</f>
        <v/>
      </c>
      <c r="V159" s="66" t="str">
        <f ca="1">IF(D159="Mantenimento","MANTENIMENTO",IF(D159="Non applicabile","NON APPLICABILE",IF(W159&lt;&gt;"","DATI DA CORREGGERE",IF(M159="Chiusa",IF(AND(INDEX(CHECKLIST!$N$9:$N$168,MATCH($A159,CHECKLIST!$A$9:$A$168,0))="Completa",LEN(TRIM(F159))&gt;0,LEN(TRIM(I159))&gt;0,ISNUMBER(J159),ISNUMBER(T159),ISNUMBER(N159),LEN(TRIM(O159))&gt;0,P159="Efficace",ISNUMBER(Q159),LEN(TRIM(R159))&gt;0),"CHIUSA VALIDATA","CHIUSURA DA VALIDARE"),IF(P159="Non efficace","DA RIESAMINARE",IF(AND(ISNUMBER(T159),T159&lt;AZIENDA!$E$20),"SCADUTA",IF(OR(LEN(TRIM(F159))=0,LEN(TRIM(I159))=0,NOT(ISNUMBER(J159)),M159=""),"DA PIANIFICARE",IF(NOT(ISNUMBER(T159)),"SENZA SCADENZA",IF(M159="Attuata","VERIFICA EFFICACIA",IF(AND(ISNUMBER(T159),T159&lt;=AZIENDA!$E$20+PARAMETRI!$B$16),"IN SCADENZA",IF(M159="Sospesa","SOSPESA",UPPER(M159))))))))))))</f>
        <v>DA PIANIFICARE</v>
      </c>
      <c r="W159" s="68" t="str">
        <f ca="1">IF(COUNTIF(CHECKLIST!$A$9:$A$168,A159)&lt;&gt;1,"ID DA CONTROLLARE",IF(OR(D159="Miglioramento",D159="Verifica"),IF(COUNTIF(CHECKLIST!$A$9:$A$168,A159)&lt;&gt;1,"ID DA CONTROLLARE",IF(COUNTIF(PARAMETRI!$E$7:$E$10,H159)&lt;&gt;1,"PRIORITÀ NON VALIDA",IF(AND(J159&lt;&gt;"",NOT(ISNUMBER(J159))),"APERTURA NON VALIDA",IF(AND(ISNUMBER(J159),OR(J159&lt;1,J159&gt;AZIENDA!$E$20)),"APERTURA FUTURA / ERRATA",IF(AND(L159&lt;&gt;"",NOT(ISNUMBER(L159))),"SCADENZA NON VALIDA",IF(AND(ISNUMBER(T159),T159&lt;1),"SCADENZA ERRATA",IF(AND(ISNUMBER(T159),ISNUMBER(J159),T159&lt;J159),"SCADENZA &lt; APERTURA",IF(AND(N159&lt;&gt;"",NOT(ISNUMBER(N159))),"ATTUAZIONE NON VALIDA",IF(AND(ISNUMBER(N159),OR(N159&lt;1,N159&gt;AZIENDA!$E$20)),"ATTUAZIONE FUTURA / ERRATA",IF(AND(ISNUMBER(N159),ISNUMBER(J159),N159&lt;J159),"ATTUAZIONE &lt; APERTURA",IF(AND(Q159&lt;&gt;"",NOT(ISNUMBER(Q159))),"VERIFICA NON VALIDA",IF(AND(ISNUMBER(Q159),OR(Q159&lt;1,Q159&gt;AZIENDA!$E$20)),"VERIFICA FUTURA / ERRATA",IF(AND(ISNUMBER(Q159),ISNUMBER(N159),Q159&lt;N159),"VERIFICA &lt; ATTUAZIONE",IF(AND(M159&lt;&gt;"",COUNTIF(PARAMETRI!$I$7:$I$12,M159)&lt;&gt;1),"STATO NON VALIDO",IF(AND(P159&lt;&gt;"",COUNTIF(PARAMETRI!$I$16:$I$18,P159)&lt;&gt;1),"EFFICACIA NON VALIDA",""))))))))))))))),""))</f>
        <v/>
      </c>
    </row>
    <row r="160" spans="1:23" ht="103.95" customHeight="1">
      <c r="A160" s="69" t="s">
        <v>303</v>
      </c>
      <c r="B160" s="66" t="str">
        <f>IFERROR(INDEX(CATALOGO!$B$9:$B$168,MATCH($A160,CATALOGO!$A$9:$A$168,0)),"ID NON TROVATO")</f>
        <v>16 | Integrazione nel sistema</v>
      </c>
      <c r="C160" s="66" t="str">
        <f>IFERROR(INDEX(CHECKLIST!$F$9:$F$168,MATCH($A160,CHECKLIST!$A$9:$A$168,0)),"ID NON TROVATO")</f>
        <v>Da verificare</v>
      </c>
      <c r="D160" s="66" t="str">
        <f>IFERROR(INDEX(CHECKLIST!$O$9:$O$168,MATCH($A160,CHECKLIST!$A$9:$A$168,0)),"ID NON TROVATO")</f>
        <v>Verifica</v>
      </c>
      <c r="E160" s="66" t="str">
        <f>IFERROR(INDEX(CHECKLIST!$K$9:$K$168,MATCH($A160,CHECKLIST!$A$9:$A$168,0)),"ID NON TROVATO")</f>
        <v>Eseguire la verifica senza dedurre condizioni personali. Esaminare: Analisi del contesto; esigenze dei lavoratori; riesami del sistema. Poi registrare esito, evidenza, data e verificatore.</v>
      </c>
      <c r="F160" s="64"/>
      <c r="G160" s="64"/>
      <c r="H160" s="66" t="str">
        <f>IF(OR(D160="Miglioramento",D160="Verifica"),IF(G160&lt;&gt;"",G160,IF(D160="Verifica",PARAMETRI!$E$9,INDEX(CATALOGO!$I$9:$I$168,MATCH($A160,CATALOGO!$A$9:$A$168,0)))),"")</f>
        <v>P3 - Media</v>
      </c>
      <c r="I160" s="64"/>
      <c r="J160" s="65"/>
      <c r="K160" s="80" t="str">
        <f>IF(AND(OR(D160="Miglioramento",D160="Verifica"),COUNTIF(PARAMETRI!$E$7:$E$10,H160)=1),IF(ISNUMBER(J160),J160+IFERROR(VLOOKUP(H160,PARAMETRI!$E$7:$F$10,2,FALSE),0),IF(ISNUMBER(AZIENDA!$E$14),AZIENDA!$E$14+IFERROR(VLOOKUP(H160,PARAMETRI!$E$7:$F$10,2,FALSE),0),"")),"")</f>
        <v/>
      </c>
      <c r="L160" s="65"/>
      <c r="M160" s="64"/>
      <c r="N160" s="65"/>
      <c r="O160" s="64"/>
      <c r="P160" s="64"/>
      <c r="Q160" s="65"/>
      <c r="R160" s="64"/>
      <c r="S160" s="64"/>
      <c r="T160" s="80" t="str">
        <f t="shared" si="4"/>
        <v/>
      </c>
      <c r="U160" s="81" t="str">
        <f ca="1">IF(AND(ISNUMBER(T160),V160&lt;&gt;"CHIUSA VALIDATA"),T160-AZIENDA!$E$20,"")</f>
        <v/>
      </c>
      <c r="V160" s="66" t="str">
        <f ca="1">IF(D160="Mantenimento","MANTENIMENTO",IF(D160="Non applicabile","NON APPLICABILE",IF(W160&lt;&gt;"","DATI DA CORREGGERE",IF(M160="Chiusa",IF(AND(INDEX(CHECKLIST!$N$9:$N$168,MATCH($A160,CHECKLIST!$A$9:$A$168,0))="Completa",LEN(TRIM(F160))&gt;0,LEN(TRIM(I160))&gt;0,ISNUMBER(J160),ISNUMBER(T160),ISNUMBER(N160),LEN(TRIM(O160))&gt;0,P160="Efficace",ISNUMBER(Q160),LEN(TRIM(R160))&gt;0),"CHIUSA VALIDATA","CHIUSURA DA VALIDARE"),IF(P160="Non efficace","DA RIESAMINARE",IF(AND(ISNUMBER(T160),T160&lt;AZIENDA!$E$20),"SCADUTA",IF(OR(LEN(TRIM(F160))=0,LEN(TRIM(I160))=0,NOT(ISNUMBER(J160)),M160=""),"DA PIANIFICARE",IF(NOT(ISNUMBER(T160)),"SENZA SCADENZA",IF(M160="Attuata","VERIFICA EFFICACIA",IF(AND(ISNUMBER(T160),T160&lt;=AZIENDA!$E$20+PARAMETRI!$B$16),"IN SCADENZA",IF(M160="Sospesa","SOSPESA",UPPER(M160))))))))))))</f>
        <v>DA PIANIFICARE</v>
      </c>
      <c r="W160" s="68" t="str">
        <f ca="1">IF(COUNTIF(CHECKLIST!$A$9:$A$168,A160)&lt;&gt;1,"ID DA CONTROLLARE",IF(OR(D160="Miglioramento",D160="Verifica"),IF(COUNTIF(CHECKLIST!$A$9:$A$168,A160)&lt;&gt;1,"ID DA CONTROLLARE",IF(COUNTIF(PARAMETRI!$E$7:$E$10,H160)&lt;&gt;1,"PRIORITÀ NON VALIDA",IF(AND(J160&lt;&gt;"",NOT(ISNUMBER(J160))),"APERTURA NON VALIDA",IF(AND(ISNUMBER(J160),OR(J160&lt;1,J160&gt;AZIENDA!$E$20)),"APERTURA FUTURA / ERRATA",IF(AND(L160&lt;&gt;"",NOT(ISNUMBER(L160))),"SCADENZA NON VALIDA",IF(AND(ISNUMBER(T160),T160&lt;1),"SCADENZA ERRATA",IF(AND(ISNUMBER(T160),ISNUMBER(J160),T160&lt;J160),"SCADENZA &lt; APERTURA",IF(AND(N160&lt;&gt;"",NOT(ISNUMBER(N160))),"ATTUAZIONE NON VALIDA",IF(AND(ISNUMBER(N160),OR(N160&lt;1,N160&gt;AZIENDA!$E$20)),"ATTUAZIONE FUTURA / ERRATA",IF(AND(ISNUMBER(N160),ISNUMBER(J160),N160&lt;J160),"ATTUAZIONE &lt; APERTURA",IF(AND(Q160&lt;&gt;"",NOT(ISNUMBER(Q160))),"VERIFICA NON VALIDA",IF(AND(ISNUMBER(Q160),OR(Q160&lt;1,Q160&gt;AZIENDA!$E$20)),"VERIFICA FUTURA / ERRATA",IF(AND(ISNUMBER(Q160),ISNUMBER(N160),Q160&lt;N160),"VERIFICA &lt; ATTUAZIONE",IF(AND(M160&lt;&gt;"",COUNTIF(PARAMETRI!$I$7:$I$12,M160)&lt;&gt;1),"STATO NON VALIDO",IF(AND(P160&lt;&gt;"",COUNTIF(PARAMETRI!$I$16:$I$18,P160)&lt;&gt;1),"EFFICACIA NON VALIDA",""))))))))))))))),""))</f>
        <v/>
      </c>
    </row>
    <row r="161" spans="1:23" ht="103.95" customHeight="1">
      <c r="A161" s="61" t="s">
        <v>304</v>
      </c>
      <c r="B161" s="66" t="str">
        <f>IFERROR(INDEX(CATALOGO!$B$9:$B$168,MATCH($A161,CATALOGO!$A$9:$A$168,0)),"ID NON TROVATO")</f>
        <v>16 | Integrazione nel sistema</v>
      </c>
      <c r="C161" s="66" t="str">
        <f>IFERROR(INDEX(CHECKLIST!$F$9:$F$168,MATCH($A161,CHECKLIST!$A$9:$A$168,0)),"ID NON TROVATO")</f>
        <v>Da verificare</v>
      </c>
      <c r="D161" s="66" t="str">
        <f>IFERROR(INDEX(CHECKLIST!$O$9:$O$168,MATCH($A161,CHECKLIST!$A$9:$A$168,0)),"ID NON TROVATO")</f>
        <v>Verifica</v>
      </c>
      <c r="E161" s="66" t="str">
        <f>IFERROR(INDEX(CHECKLIST!$K$9:$K$168,MATCH($A161,CHECKLIST!$A$9:$A$168,0)),"ID NON TROVATO")</f>
        <v>Eseguire la verifica senza dedurre condizioni personali. Esaminare: Politica; impegni della direzione; risorse e comunicazioni. Poi registrare esito, evidenza, data e verificatore.</v>
      </c>
      <c r="F161" s="64"/>
      <c r="G161" s="64"/>
      <c r="H161" s="66" t="str">
        <f>IF(OR(D161="Miglioramento",D161="Verifica"),IF(G161&lt;&gt;"",G161,IF(D161="Verifica",PARAMETRI!$E$9,INDEX(CATALOGO!$I$9:$I$168,MATCH($A161,CATALOGO!$A$9:$A$168,0)))),"")</f>
        <v>P3 - Media</v>
      </c>
      <c r="I161" s="64"/>
      <c r="J161" s="65"/>
      <c r="K161" s="80" t="str">
        <f>IF(AND(OR(D161="Miglioramento",D161="Verifica"),COUNTIF(PARAMETRI!$E$7:$E$10,H161)=1),IF(ISNUMBER(J161),J161+IFERROR(VLOOKUP(H161,PARAMETRI!$E$7:$F$10,2,FALSE),0),IF(ISNUMBER(AZIENDA!$E$14),AZIENDA!$E$14+IFERROR(VLOOKUP(H161,PARAMETRI!$E$7:$F$10,2,FALSE),0),"")),"")</f>
        <v/>
      </c>
      <c r="L161" s="65"/>
      <c r="M161" s="64"/>
      <c r="N161" s="65"/>
      <c r="O161" s="64"/>
      <c r="P161" s="64"/>
      <c r="Q161" s="65"/>
      <c r="R161" s="64"/>
      <c r="S161" s="64"/>
      <c r="T161" s="80" t="str">
        <f t="shared" si="4"/>
        <v/>
      </c>
      <c r="U161" s="81" t="str">
        <f ca="1">IF(AND(ISNUMBER(T161),V161&lt;&gt;"CHIUSA VALIDATA"),T161-AZIENDA!$E$20,"")</f>
        <v/>
      </c>
      <c r="V161" s="66" t="str">
        <f ca="1">IF(D161="Mantenimento","MANTENIMENTO",IF(D161="Non applicabile","NON APPLICABILE",IF(W161&lt;&gt;"","DATI DA CORREGGERE",IF(M161="Chiusa",IF(AND(INDEX(CHECKLIST!$N$9:$N$168,MATCH($A161,CHECKLIST!$A$9:$A$168,0))="Completa",LEN(TRIM(F161))&gt;0,LEN(TRIM(I161))&gt;0,ISNUMBER(J161),ISNUMBER(T161),ISNUMBER(N161),LEN(TRIM(O161))&gt;0,P161="Efficace",ISNUMBER(Q161),LEN(TRIM(R161))&gt;0),"CHIUSA VALIDATA","CHIUSURA DA VALIDARE"),IF(P161="Non efficace","DA RIESAMINARE",IF(AND(ISNUMBER(T161),T161&lt;AZIENDA!$E$20),"SCADUTA",IF(OR(LEN(TRIM(F161))=0,LEN(TRIM(I161))=0,NOT(ISNUMBER(J161)),M161=""),"DA PIANIFICARE",IF(NOT(ISNUMBER(T161)),"SENZA SCADENZA",IF(M161="Attuata","VERIFICA EFFICACIA",IF(AND(ISNUMBER(T161),T161&lt;=AZIENDA!$E$20+PARAMETRI!$B$16),"IN SCADENZA",IF(M161="Sospesa","SOSPESA",UPPER(M161))))))))))))</f>
        <v>DA PIANIFICARE</v>
      </c>
      <c r="W161" s="68" t="str">
        <f ca="1">IF(COUNTIF(CHECKLIST!$A$9:$A$168,A161)&lt;&gt;1,"ID DA CONTROLLARE",IF(OR(D161="Miglioramento",D161="Verifica"),IF(COUNTIF(CHECKLIST!$A$9:$A$168,A161)&lt;&gt;1,"ID DA CONTROLLARE",IF(COUNTIF(PARAMETRI!$E$7:$E$10,H161)&lt;&gt;1,"PRIORITÀ NON VALIDA",IF(AND(J161&lt;&gt;"",NOT(ISNUMBER(J161))),"APERTURA NON VALIDA",IF(AND(ISNUMBER(J161),OR(J161&lt;1,J161&gt;AZIENDA!$E$20)),"APERTURA FUTURA / ERRATA",IF(AND(L161&lt;&gt;"",NOT(ISNUMBER(L161))),"SCADENZA NON VALIDA",IF(AND(ISNUMBER(T161),T161&lt;1),"SCADENZA ERRATA",IF(AND(ISNUMBER(T161),ISNUMBER(J161),T161&lt;J161),"SCADENZA &lt; APERTURA",IF(AND(N161&lt;&gt;"",NOT(ISNUMBER(N161))),"ATTUAZIONE NON VALIDA",IF(AND(ISNUMBER(N161),OR(N161&lt;1,N161&gt;AZIENDA!$E$20)),"ATTUAZIONE FUTURA / ERRATA",IF(AND(ISNUMBER(N161),ISNUMBER(J161),N161&lt;J161),"ATTUAZIONE &lt; APERTURA",IF(AND(Q161&lt;&gt;"",NOT(ISNUMBER(Q161))),"VERIFICA NON VALIDA",IF(AND(ISNUMBER(Q161),OR(Q161&lt;1,Q161&gt;AZIENDA!$E$20)),"VERIFICA FUTURA / ERRATA",IF(AND(ISNUMBER(Q161),ISNUMBER(N161),Q161&lt;N161),"VERIFICA &lt; ATTUAZIONE",IF(AND(M161&lt;&gt;"",COUNTIF(PARAMETRI!$I$7:$I$12,M161)&lt;&gt;1),"STATO NON VALIDO",IF(AND(P161&lt;&gt;"",COUNTIF(PARAMETRI!$I$16:$I$18,P161)&lt;&gt;1),"EFFICACIA NON VALIDA",""))))))))))))))),""))</f>
        <v/>
      </c>
    </row>
    <row r="162" spans="1:23" ht="103.95" customHeight="1">
      <c r="A162" s="69" t="s">
        <v>305</v>
      </c>
      <c r="B162" s="66" t="str">
        <f>IFERROR(INDEX(CATALOGO!$B$9:$B$168,MATCH($A162,CATALOGO!$A$9:$A$168,0)),"ID NON TROVATO")</f>
        <v>16 | Integrazione nel sistema</v>
      </c>
      <c r="C162" s="66" t="str">
        <f>IFERROR(INDEX(CHECKLIST!$F$9:$F$168,MATCH($A162,CHECKLIST!$A$9:$A$168,0)),"ID NON TROVATO")</f>
        <v>Da verificare</v>
      </c>
      <c r="D162" s="66" t="str">
        <f>IFERROR(INDEX(CHECKLIST!$O$9:$O$168,MATCH($A162,CHECKLIST!$A$9:$A$168,0)),"ID NON TROVATO")</f>
        <v>Verifica</v>
      </c>
      <c r="E162" s="66" t="str">
        <f>IFERROR(INDEX(CHECKLIST!$K$9:$K$168,MATCH($A162,CHECKLIST!$A$9:$A$168,0)),"ID NON TROVATO")</f>
        <v>Eseguire la verifica senza dedurre condizioni personali. Esaminare: Procedure di consultazione; partecipazione; canali alternativi. Poi registrare esito, evidenza, data e verificatore.</v>
      </c>
      <c r="F162" s="64"/>
      <c r="G162" s="64"/>
      <c r="H162" s="66" t="str">
        <f>IF(OR(D162="Miglioramento",D162="Verifica"),IF(G162&lt;&gt;"",G162,IF(D162="Verifica",PARAMETRI!$E$9,INDEX(CATALOGO!$I$9:$I$168,MATCH($A162,CATALOGO!$A$9:$A$168,0)))),"")</f>
        <v>P3 - Media</v>
      </c>
      <c r="I162" s="64"/>
      <c r="J162" s="65"/>
      <c r="K162" s="80" t="str">
        <f>IF(AND(OR(D162="Miglioramento",D162="Verifica"),COUNTIF(PARAMETRI!$E$7:$E$10,H162)=1),IF(ISNUMBER(J162),J162+IFERROR(VLOOKUP(H162,PARAMETRI!$E$7:$F$10,2,FALSE),0),IF(ISNUMBER(AZIENDA!$E$14),AZIENDA!$E$14+IFERROR(VLOOKUP(H162,PARAMETRI!$E$7:$F$10,2,FALSE),0),"")),"")</f>
        <v/>
      </c>
      <c r="L162" s="65"/>
      <c r="M162" s="64"/>
      <c r="N162" s="65"/>
      <c r="O162" s="64"/>
      <c r="P162" s="64"/>
      <c r="Q162" s="65"/>
      <c r="R162" s="64"/>
      <c r="S162" s="64"/>
      <c r="T162" s="80" t="str">
        <f t="shared" si="4"/>
        <v/>
      </c>
      <c r="U162" s="81" t="str">
        <f ca="1">IF(AND(ISNUMBER(T162),V162&lt;&gt;"CHIUSA VALIDATA"),T162-AZIENDA!$E$20,"")</f>
        <v/>
      </c>
      <c r="V162" s="66" t="str">
        <f ca="1">IF(D162="Mantenimento","MANTENIMENTO",IF(D162="Non applicabile","NON APPLICABILE",IF(W162&lt;&gt;"","DATI DA CORREGGERE",IF(M162="Chiusa",IF(AND(INDEX(CHECKLIST!$N$9:$N$168,MATCH($A162,CHECKLIST!$A$9:$A$168,0))="Completa",LEN(TRIM(F162))&gt;0,LEN(TRIM(I162))&gt;0,ISNUMBER(J162),ISNUMBER(T162),ISNUMBER(N162),LEN(TRIM(O162))&gt;0,P162="Efficace",ISNUMBER(Q162),LEN(TRIM(R162))&gt;0),"CHIUSA VALIDATA","CHIUSURA DA VALIDARE"),IF(P162="Non efficace","DA RIESAMINARE",IF(AND(ISNUMBER(T162),T162&lt;AZIENDA!$E$20),"SCADUTA",IF(OR(LEN(TRIM(F162))=0,LEN(TRIM(I162))=0,NOT(ISNUMBER(J162)),M162=""),"DA PIANIFICARE",IF(NOT(ISNUMBER(T162)),"SENZA SCADENZA",IF(M162="Attuata","VERIFICA EFFICACIA",IF(AND(ISNUMBER(T162),T162&lt;=AZIENDA!$E$20+PARAMETRI!$B$16),"IN SCADENZA",IF(M162="Sospesa","SOSPESA",UPPER(M162))))))))))))</f>
        <v>DA PIANIFICARE</v>
      </c>
      <c r="W162" s="68" t="str">
        <f ca="1">IF(COUNTIF(CHECKLIST!$A$9:$A$168,A162)&lt;&gt;1,"ID DA CONTROLLARE",IF(OR(D162="Miglioramento",D162="Verifica"),IF(COUNTIF(CHECKLIST!$A$9:$A$168,A162)&lt;&gt;1,"ID DA CONTROLLARE",IF(COUNTIF(PARAMETRI!$E$7:$E$10,H162)&lt;&gt;1,"PRIORITÀ NON VALIDA",IF(AND(J162&lt;&gt;"",NOT(ISNUMBER(J162))),"APERTURA NON VALIDA",IF(AND(ISNUMBER(J162),OR(J162&lt;1,J162&gt;AZIENDA!$E$20)),"APERTURA FUTURA / ERRATA",IF(AND(L162&lt;&gt;"",NOT(ISNUMBER(L162))),"SCADENZA NON VALIDA",IF(AND(ISNUMBER(T162),T162&lt;1),"SCADENZA ERRATA",IF(AND(ISNUMBER(T162),ISNUMBER(J162),T162&lt;J162),"SCADENZA &lt; APERTURA",IF(AND(N162&lt;&gt;"",NOT(ISNUMBER(N162))),"ATTUAZIONE NON VALIDA",IF(AND(ISNUMBER(N162),OR(N162&lt;1,N162&gt;AZIENDA!$E$20)),"ATTUAZIONE FUTURA / ERRATA",IF(AND(ISNUMBER(N162),ISNUMBER(J162),N162&lt;J162),"ATTUAZIONE &lt; APERTURA",IF(AND(Q162&lt;&gt;"",NOT(ISNUMBER(Q162))),"VERIFICA NON VALIDA",IF(AND(ISNUMBER(Q162),OR(Q162&lt;1,Q162&gt;AZIENDA!$E$20)),"VERIFICA FUTURA / ERRATA",IF(AND(ISNUMBER(Q162),ISNUMBER(N162),Q162&lt;N162),"VERIFICA &lt; ATTUAZIONE",IF(AND(M162&lt;&gt;"",COUNTIF(PARAMETRI!$I$7:$I$12,M162)&lt;&gt;1),"STATO NON VALIDO",IF(AND(P162&lt;&gt;"",COUNTIF(PARAMETRI!$I$16:$I$18,P162)&lt;&gt;1),"EFFICACIA NON VALIDA",""))))))))))))))),""))</f>
        <v/>
      </c>
    </row>
    <row r="163" spans="1:23" ht="103.95" customHeight="1">
      <c r="A163" s="61" t="s">
        <v>306</v>
      </c>
      <c r="B163" s="66" t="str">
        <f>IFERROR(INDEX(CATALOGO!$B$9:$B$168,MATCH($A163,CATALOGO!$A$9:$A$168,0)),"ID NON TROVATO")</f>
        <v>16 | Integrazione nel sistema</v>
      </c>
      <c r="C163" s="66" t="str">
        <f>IFERROR(INDEX(CHECKLIST!$F$9:$F$168,MATCH($A163,CHECKLIST!$A$9:$A$168,0)),"ID NON TROVATO")</f>
        <v>Da verificare</v>
      </c>
      <c r="D163" s="66" t="str">
        <f>IFERROR(INDEX(CHECKLIST!$O$9:$O$168,MATCH($A163,CHECKLIST!$A$9:$A$168,0)),"ID NON TROVATO")</f>
        <v>Verifica</v>
      </c>
      <c r="E163" s="66" t="str">
        <f>IFERROR(INDEX(CHECKLIST!$K$9:$K$168,MATCH($A163,CHECKLIST!$A$9:$A$168,0)),"ID NON TROVATO")</f>
        <v>Eseguire la verifica senza dedurre condizioni personali. Esaminare: Valutazioni; piano operativo; misure; controllo delle modifiche. Poi registrare esito, evidenza, data e verificatore.</v>
      </c>
      <c r="F163" s="64"/>
      <c r="G163" s="64"/>
      <c r="H163" s="66" t="str">
        <f>IF(OR(D163="Miglioramento",D163="Verifica"),IF(G163&lt;&gt;"",G163,IF(D163="Verifica",PARAMETRI!$E$9,INDEX(CATALOGO!$I$9:$I$168,MATCH($A163,CATALOGO!$A$9:$A$168,0)))),"")</f>
        <v>P3 - Media</v>
      </c>
      <c r="I163" s="64"/>
      <c r="J163" s="65"/>
      <c r="K163" s="80" t="str">
        <f>IF(AND(OR(D163="Miglioramento",D163="Verifica"),COUNTIF(PARAMETRI!$E$7:$E$10,H163)=1),IF(ISNUMBER(J163),J163+IFERROR(VLOOKUP(H163,PARAMETRI!$E$7:$F$10,2,FALSE),0),IF(ISNUMBER(AZIENDA!$E$14),AZIENDA!$E$14+IFERROR(VLOOKUP(H163,PARAMETRI!$E$7:$F$10,2,FALSE),0),"")),"")</f>
        <v/>
      </c>
      <c r="L163" s="65"/>
      <c r="M163" s="64"/>
      <c r="N163" s="65"/>
      <c r="O163" s="64"/>
      <c r="P163" s="64"/>
      <c r="Q163" s="65"/>
      <c r="R163" s="64"/>
      <c r="S163" s="64"/>
      <c r="T163" s="80" t="str">
        <f t="shared" si="4"/>
        <v/>
      </c>
      <c r="U163" s="81" t="str">
        <f ca="1">IF(AND(ISNUMBER(T163),V163&lt;&gt;"CHIUSA VALIDATA"),T163-AZIENDA!$E$20,"")</f>
        <v/>
      </c>
      <c r="V163" s="66" t="str">
        <f ca="1">IF(D163="Mantenimento","MANTENIMENTO",IF(D163="Non applicabile","NON APPLICABILE",IF(W163&lt;&gt;"","DATI DA CORREGGERE",IF(M163="Chiusa",IF(AND(INDEX(CHECKLIST!$N$9:$N$168,MATCH($A163,CHECKLIST!$A$9:$A$168,0))="Completa",LEN(TRIM(F163))&gt;0,LEN(TRIM(I163))&gt;0,ISNUMBER(J163),ISNUMBER(T163),ISNUMBER(N163),LEN(TRIM(O163))&gt;0,P163="Efficace",ISNUMBER(Q163),LEN(TRIM(R163))&gt;0),"CHIUSA VALIDATA","CHIUSURA DA VALIDARE"),IF(P163="Non efficace","DA RIESAMINARE",IF(AND(ISNUMBER(T163),T163&lt;AZIENDA!$E$20),"SCADUTA",IF(OR(LEN(TRIM(F163))=0,LEN(TRIM(I163))=0,NOT(ISNUMBER(J163)),M163=""),"DA PIANIFICARE",IF(NOT(ISNUMBER(T163)),"SENZA SCADENZA",IF(M163="Attuata","VERIFICA EFFICACIA",IF(AND(ISNUMBER(T163),T163&lt;=AZIENDA!$E$20+PARAMETRI!$B$16),"IN SCADENZA",IF(M163="Sospesa","SOSPESA",UPPER(M163))))))))))))</f>
        <v>DA PIANIFICARE</v>
      </c>
      <c r="W163" s="68" t="str">
        <f ca="1">IF(COUNTIF(CHECKLIST!$A$9:$A$168,A163)&lt;&gt;1,"ID DA CONTROLLARE",IF(OR(D163="Miglioramento",D163="Verifica"),IF(COUNTIF(CHECKLIST!$A$9:$A$168,A163)&lt;&gt;1,"ID DA CONTROLLARE",IF(COUNTIF(PARAMETRI!$E$7:$E$10,H163)&lt;&gt;1,"PRIORITÀ NON VALIDA",IF(AND(J163&lt;&gt;"",NOT(ISNUMBER(J163))),"APERTURA NON VALIDA",IF(AND(ISNUMBER(J163),OR(J163&lt;1,J163&gt;AZIENDA!$E$20)),"APERTURA FUTURA / ERRATA",IF(AND(L163&lt;&gt;"",NOT(ISNUMBER(L163))),"SCADENZA NON VALIDA",IF(AND(ISNUMBER(T163),T163&lt;1),"SCADENZA ERRATA",IF(AND(ISNUMBER(T163),ISNUMBER(J163),T163&lt;J163),"SCADENZA &lt; APERTURA",IF(AND(N163&lt;&gt;"",NOT(ISNUMBER(N163))),"ATTUAZIONE NON VALIDA",IF(AND(ISNUMBER(N163),OR(N163&lt;1,N163&gt;AZIENDA!$E$20)),"ATTUAZIONE FUTURA / ERRATA",IF(AND(ISNUMBER(N163),ISNUMBER(J163),N163&lt;J163),"ATTUAZIONE &lt; APERTURA",IF(AND(Q163&lt;&gt;"",NOT(ISNUMBER(Q163))),"VERIFICA NON VALIDA",IF(AND(ISNUMBER(Q163),OR(Q163&lt;1,Q163&gt;AZIENDA!$E$20)),"VERIFICA FUTURA / ERRATA",IF(AND(ISNUMBER(Q163),ISNUMBER(N163),Q163&lt;N163),"VERIFICA &lt; ATTUAZIONE",IF(AND(M163&lt;&gt;"",COUNTIF(PARAMETRI!$I$7:$I$12,M163)&lt;&gt;1),"STATO NON VALIDO",IF(AND(P163&lt;&gt;"",COUNTIF(PARAMETRI!$I$16:$I$18,P163)&lt;&gt;1),"EFFICACIA NON VALIDA",""))))))))))))))),""))</f>
        <v/>
      </c>
    </row>
    <row r="164" spans="1:23" ht="103.95" customHeight="1">
      <c r="A164" s="69" t="s">
        <v>307</v>
      </c>
      <c r="B164" s="66" t="str">
        <f>IFERROR(INDEX(CATALOGO!$B$9:$B$168,MATCH($A164,CATALOGO!$A$9:$A$168,0)),"ID NON TROVATO")</f>
        <v>16 | Integrazione nel sistema</v>
      </c>
      <c r="C164" s="66" t="str">
        <f>IFERROR(INDEX(CHECKLIST!$F$9:$F$168,MATCH($A164,CHECKLIST!$A$9:$A$168,0)),"ID NON TROVATO")</f>
        <v>Da verificare</v>
      </c>
      <c r="D164" s="66" t="str">
        <f>IFERROR(INDEX(CHECKLIST!$O$9:$O$168,MATCH($A164,CHECKLIST!$A$9:$A$168,0)),"ID NON TROVATO")</f>
        <v>Verifica</v>
      </c>
      <c r="E164" s="66" t="str">
        <f>IFERROR(INDEX(CHECKLIST!$K$9:$K$168,MATCH($A164,CHECKLIST!$A$9:$A$168,0)),"ID NON TROVATO")</f>
        <v>Eseguire la verifica senza dedurre condizioni personali. Esaminare: Programmazione delle risorse; acquisti; disponibilità sul campo. Poi registrare esito, evidenza, data e verificatore.</v>
      </c>
      <c r="F164" s="64"/>
      <c r="G164" s="64"/>
      <c r="H164" s="66" t="str">
        <f>IF(OR(D164="Miglioramento",D164="Verifica"),IF(G164&lt;&gt;"",G164,IF(D164="Verifica",PARAMETRI!$E$9,INDEX(CATALOGO!$I$9:$I$168,MATCH($A164,CATALOGO!$A$9:$A$168,0)))),"")</f>
        <v>P3 - Media</v>
      </c>
      <c r="I164" s="64"/>
      <c r="J164" s="65"/>
      <c r="K164" s="80" t="str">
        <f>IF(AND(OR(D164="Miglioramento",D164="Verifica"),COUNTIF(PARAMETRI!$E$7:$E$10,H164)=1),IF(ISNUMBER(J164),J164+IFERROR(VLOOKUP(H164,PARAMETRI!$E$7:$F$10,2,FALSE),0),IF(ISNUMBER(AZIENDA!$E$14),AZIENDA!$E$14+IFERROR(VLOOKUP(H164,PARAMETRI!$E$7:$F$10,2,FALSE),0),"")),"")</f>
        <v/>
      </c>
      <c r="L164" s="65"/>
      <c r="M164" s="64"/>
      <c r="N164" s="65"/>
      <c r="O164" s="64"/>
      <c r="P164" s="64"/>
      <c r="Q164" s="65"/>
      <c r="R164" s="64"/>
      <c r="S164" s="64"/>
      <c r="T164" s="80" t="str">
        <f t="shared" si="4"/>
        <v/>
      </c>
      <c r="U164" s="81" t="str">
        <f ca="1">IF(AND(ISNUMBER(T164),V164&lt;&gt;"CHIUSA VALIDATA"),T164-AZIENDA!$E$20,"")</f>
        <v/>
      </c>
      <c r="V164" s="66" t="str">
        <f ca="1">IF(D164="Mantenimento","MANTENIMENTO",IF(D164="Non applicabile","NON APPLICABILE",IF(W164&lt;&gt;"","DATI DA CORREGGERE",IF(M164="Chiusa",IF(AND(INDEX(CHECKLIST!$N$9:$N$168,MATCH($A164,CHECKLIST!$A$9:$A$168,0))="Completa",LEN(TRIM(F164))&gt;0,LEN(TRIM(I164))&gt;0,ISNUMBER(J164),ISNUMBER(T164),ISNUMBER(N164),LEN(TRIM(O164))&gt;0,P164="Efficace",ISNUMBER(Q164),LEN(TRIM(R164))&gt;0),"CHIUSA VALIDATA","CHIUSURA DA VALIDARE"),IF(P164="Non efficace","DA RIESAMINARE",IF(AND(ISNUMBER(T164),T164&lt;AZIENDA!$E$20),"SCADUTA",IF(OR(LEN(TRIM(F164))=0,LEN(TRIM(I164))=0,NOT(ISNUMBER(J164)),M164=""),"DA PIANIFICARE",IF(NOT(ISNUMBER(T164)),"SENZA SCADENZA",IF(M164="Attuata","VERIFICA EFFICACIA",IF(AND(ISNUMBER(T164),T164&lt;=AZIENDA!$E$20+PARAMETRI!$B$16),"IN SCADENZA",IF(M164="Sospesa","SOSPESA",UPPER(M164))))))))))))</f>
        <v>DA PIANIFICARE</v>
      </c>
      <c r="W164" s="68" t="str">
        <f ca="1">IF(COUNTIF(CHECKLIST!$A$9:$A$168,A164)&lt;&gt;1,"ID DA CONTROLLARE",IF(OR(D164="Miglioramento",D164="Verifica"),IF(COUNTIF(CHECKLIST!$A$9:$A$168,A164)&lt;&gt;1,"ID DA CONTROLLARE",IF(COUNTIF(PARAMETRI!$E$7:$E$10,H164)&lt;&gt;1,"PRIORITÀ NON VALIDA",IF(AND(J164&lt;&gt;"",NOT(ISNUMBER(J164))),"APERTURA NON VALIDA",IF(AND(ISNUMBER(J164),OR(J164&lt;1,J164&gt;AZIENDA!$E$20)),"APERTURA FUTURA / ERRATA",IF(AND(L164&lt;&gt;"",NOT(ISNUMBER(L164))),"SCADENZA NON VALIDA",IF(AND(ISNUMBER(T164),T164&lt;1),"SCADENZA ERRATA",IF(AND(ISNUMBER(T164),ISNUMBER(J164),T164&lt;J164),"SCADENZA &lt; APERTURA",IF(AND(N164&lt;&gt;"",NOT(ISNUMBER(N164))),"ATTUAZIONE NON VALIDA",IF(AND(ISNUMBER(N164),OR(N164&lt;1,N164&gt;AZIENDA!$E$20)),"ATTUAZIONE FUTURA / ERRATA",IF(AND(ISNUMBER(N164),ISNUMBER(J164),N164&lt;J164),"ATTUAZIONE &lt; APERTURA",IF(AND(Q164&lt;&gt;"",NOT(ISNUMBER(Q164))),"VERIFICA NON VALIDA",IF(AND(ISNUMBER(Q164),OR(Q164&lt;1,Q164&gt;AZIENDA!$E$20)),"VERIFICA FUTURA / ERRATA",IF(AND(ISNUMBER(Q164),ISNUMBER(N164),Q164&lt;N164),"VERIFICA &lt; ATTUAZIONE",IF(AND(M164&lt;&gt;"",COUNTIF(PARAMETRI!$I$7:$I$12,M164)&lt;&gt;1),"STATO NON VALIDO",IF(AND(P164&lt;&gt;"",COUNTIF(PARAMETRI!$I$16:$I$18,P164)&lt;&gt;1),"EFFICACIA NON VALIDA",""))))))))))))))),""))</f>
        <v/>
      </c>
    </row>
    <row r="165" spans="1:23" ht="103.95" customHeight="1">
      <c r="A165" s="61" t="s">
        <v>308</v>
      </c>
      <c r="B165" s="66" t="str">
        <f>IFERROR(INDEX(CATALOGO!$B$9:$B$168,MATCH($A165,CATALOGO!$A$9:$A$168,0)),"ID NON TROVATO")</f>
        <v>16 | Integrazione nel sistema</v>
      </c>
      <c r="C165" s="66" t="str">
        <f>IFERROR(INDEX(CHECKLIST!$F$9:$F$168,MATCH($A165,CHECKLIST!$A$9:$A$168,0)),"ID NON TROVATO")</f>
        <v>Da verificare</v>
      </c>
      <c r="D165" s="66" t="str">
        <f>IFERROR(INDEX(CHECKLIST!$O$9:$O$168,MATCH($A165,CHECKLIST!$A$9:$A$168,0)),"ID NON TROVATO")</f>
        <v>Verifica</v>
      </c>
      <c r="E165" s="66" t="str">
        <f>IFERROR(INDEX(CHECKLIST!$K$9:$K$168,MATCH($A165,CHECKLIST!$A$9:$A$168,0)),"ID NON TROVATO")</f>
        <v>Eseguire la verifica senza dedurre condizioni personali. Esaminare: Matrice delle competenze; programma formativo; verifiche. Poi registrare esito, evidenza, data e verificatore.</v>
      </c>
      <c r="F165" s="64"/>
      <c r="G165" s="64"/>
      <c r="H165" s="66" t="str">
        <f>IF(OR(D165="Miglioramento",D165="Verifica"),IF(G165&lt;&gt;"",G165,IF(D165="Verifica",PARAMETRI!$E$9,INDEX(CATALOGO!$I$9:$I$168,MATCH($A165,CATALOGO!$A$9:$A$168,0)))),"")</f>
        <v>P3 - Media</v>
      </c>
      <c r="I165" s="64"/>
      <c r="J165" s="65"/>
      <c r="K165" s="80" t="str">
        <f>IF(AND(OR(D165="Miglioramento",D165="Verifica"),COUNTIF(PARAMETRI!$E$7:$E$10,H165)=1),IF(ISNUMBER(J165),J165+IFERROR(VLOOKUP(H165,PARAMETRI!$E$7:$F$10,2,FALSE),0),IF(ISNUMBER(AZIENDA!$E$14),AZIENDA!$E$14+IFERROR(VLOOKUP(H165,PARAMETRI!$E$7:$F$10,2,FALSE),0),"")),"")</f>
        <v/>
      </c>
      <c r="L165" s="65"/>
      <c r="M165" s="64"/>
      <c r="N165" s="65"/>
      <c r="O165" s="64"/>
      <c r="P165" s="64"/>
      <c r="Q165" s="65"/>
      <c r="R165" s="64"/>
      <c r="S165" s="64"/>
      <c r="T165" s="80" t="str">
        <f t="shared" si="4"/>
        <v/>
      </c>
      <c r="U165" s="81" t="str">
        <f ca="1">IF(AND(ISNUMBER(T165),V165&lt;&gt;"CHIUSA VALIDATA"),T165-AZIENDA!$E$20,"")</f>
        <v/>
      </c>
      <c r="V165" s="66" t="str">
        <f ca="1">IF(D165="Mantenimento","MANTENIMENTO",IF(D165="Non applicabile","NON APPLICABILE",IF(W165&lt;&gt;"","DATI DA CORREGGERE",IF(M165="Chiusa",IF(AND(INDEX(CHECKLIST!$N$9:$N$168,MATCH($A165,CHECKLIST!$A$9:$A$168,0))="Completa",LEN(TRIM(F165))&gt;0,LEN(TRIM(I165))&gt;0,ISNUMBER(J165),ISNUMBER(T165),ISNUMBER(N165),LEN(TRIM(O165))&gt;0,P165="Efficace",ISNUMBER(Q165),LEN(TRIM(R165))&gt;0),"CHIUSA VALIDATA","CHIUSURA DA VALIDARE"),IF(P165="Non efficace","DA RIESAMINARE",IF(AND(ISNUMBER(T165),T165&lt;AZIENDA!$E$20),"SCADUTA",IF(OR(LEN(TRIM(F165))=0,LEN(TRIM(I165))=0,NOT(ISNUMBER(J165)),M165=""),"DA PIANIFICARE",IF(NOT(ISNUMBER(T165)),"SENZA SCADENZA",IF(M165="Attuata","VERIFICA EFFICACIA",IF(AND(ISNUMBER(T165),T165&lt;=AZIENDA!$E$20+PARAMETRI!$B$16),"IN SCADENZA",IF(M165="Sospesa","SOSPESA",UPPER(M165))))))))))))</f>
        <v>DA PIANIFICARE</v>
      </c>
      <c r="W165" s="68" t="str">
        <f ca="1">IF(COUNTIF(CHECKLIST!$A$9:$A$168,A165)&lt;&gt;1,"ID DA CONTROLLARE",IF(OR(D165="Miglioramento",D165="Verifica"),IF(COUNTIF(CHECKLIST!$A$9:$A$168,A165)&lt;&gt;1,"ID DA CONTROLLARE",IF(COUNTIF(PARAMETRI!$E$7:$E$10,H165)&lt;&gt;1,"PRIORITÀ NON VALIDA",IF(AND(J165&lt;&gt;"",NOT(ISNUMBER(J165))),"APERTURA NON VALIDA",IF(AND(ISNUMBER(J165),OR(J165&lt;1,J165&gt;AZIENDA!$E$20)),"APERTURA FUTURA / ERRATA",IF(AND(L165&lt;&gt;"",NOT(ISNUMBER(L165))),"SCADENZA NON VALIDA",IF(AND(ISNUMBER(T165),T165&lt;1),"SCADENZA ERRATA",IF(AND(ISNUMBER(T165),ISNUMBER(J165),T165&lt;J165),"SCADENZA &lt; APERTURA",IF(AND(N165&lt;&gt;"",NOT(ISNUMBER(N165))),"ATTUAZIONE NON VALIDA",IF(AND(ISNUMBER(N165),OR(N165&lt;1,N165&gt;AZIENDA!$E$20)),"ATTUAZIONE FUTURA / ERRATA",IF(AND(ISNUMBER(N165),ISNUMBER(J165),N165&lt;J165),"ATTUAZIONE &lt; APERTURA",IF(AND(Q165&lt;&gt;"",NOT(ISNUMBER(Q165))),"VERIFICA NON VALIDA",IF(AND(ISNUMBER(Q165),OR(Q165&lt;1,Q165&gt;AZIENDA!$E$20)),"VERIFICA FUTURA / ERRATA",IF(AND(ISNUMBER(Q165),ISNUMBER(N165),Q165&lt;N165),"VERIFICA &lt; ATTUAZIONE",IF(AND(M165&lt;&gt;"",COUNTIF(PARAMETRI!$I$7:$I$12,M165)&lt;&gt;1),"STATO NON VALIDO",IF(AND(P165&lt;&gt;"",COUNTIF(PARAMETRI!$I$16:$I$18,P165)&lt;&gt;1),"EFFICACIA NON VALIDA",""))))))))))))))),""))</f>
        <v/>
      </c>
    </row>
    <row r="166" spans="1:23" ht="103.95" customHeight="1">
      <c r="A166" s="69" t="s">
        <v>309</v>
      </c>
      <c r="B166" s="66" t="str">
        <f>IFERROR(INDEX(CATALOGO!$B$9:$B$168,MATCH($A166,CATALOGO!$A$9:$A$168,0)),"ID NON TROVATO")</f>
        <v>16 | Integrazione nel sistema</v>
      </c>
      <c r="C166" s="66" t="str">
        <f>IFERROR(INDEX(CHECKLIST!$F$9:$F$168,MATCH($A166,CHECKLIST!$A$9:$A$168,0)),"ID NON TROVATO")</f>
        <v>Da verificare</v>
      </c>
      <c r="D166" s="66" t="str">
        <f>IFERROR(INDEX(CHECKLIST!$O$9:$O$168,MATCH($A166,CHECKLIST!$A$9:$A$168,0)),"ID NON TROVATO")</f>
        <v>Verifica</v>
      </c>
      <c r="E166" s="66" t="str">
        <f>IFERROR(INDEX(CHECKLIST!$K$9:$K$168,MATCH($A166,CHECKLIST!$A$9:$A$168,0)),"ID NON TROVATO")</f>
        <v>Eseguire la verifica senza dedurre condizioni personali. Esaminare: Procedure di comunicazione; destinatari; istruzioni di minimizzazione. Poi registrare esito, evidenza, data e verificatore.</v>
      </c>
      <c r="F166" s="64"/>
      <c r="G166" s="64"/>
      <c r="H166" s="66" t="str">
        <f>IF(OR(D166="Miglioramento",D166="Verifica"),IF(G166&lt;&gt;"",G166,IF(D166="Verifica",PARAMETRI!$E$9,INDEX(CATALOGO!$I$9:$I$168,MATCH($A166,CATALOGO!$A$9:$A$168,0)))),"")</f>
        <v>P3 - Media</v>
      </c>
      <c r="I166" s="64"/>
      <c r="J166" s="65"/>
      <c r="K166" s="80" t="str">
        <f>IF(AND(OR(D166="Miglioramento",D166="Verifica"),COUNTIF(PARAMETRI!$E$7:$E$10,H166)=1),IF(ISNUMBER(J166),J166+IFERROR(VLOOKUP(H166,PARAMETRI!$E$7:$F$10,2,FALSE),0),IF(ISNUMBER(AZIENDA!$E$14),AZIENDA!$E$14+IFERROR(VLOOKUP(H166,PARAMETRI!$E$7:$F$10,2,FALSE),0),"")),"")</f>
        <v/>
      </c>
      <c r="L166" s="65"/>
      <c r="M166" s="64"/>
      <c r="N166" s="65"/>
      <c r="O166" s="64"/>
      <c r="P166" s="64"/>
      <c r="Q166" s="65"/>
      <c r="R166" s="64"/>
      <c r="S166" s="64"/>
      <c r="T166" s="80" t="str">
        <f t="shared" si="4"/>
        <v/>
      </c>
      <c r="U166" s="81" t="str">
        <f ca="1">IF(AND(ISNUMBER(T166),V166&lt;&gt;"CHIUSA VALIDATA"),T166-AZIENDA!$E$20,"")</f>
        <v/>
      </c>
      <c r="V166" s="66" t="str">
        <f ca="1">IF(D166="Mantenimento","MANTENIMENTO",IF(D166="Non applicabile","NON APPLICABILE",IF(W166&lt;&gt;"","DATI DA CORREGGERE",IF(M166="Chiusa",IF(AND(INDEX(CHECKLIST!$N$9:$N$168,MATCH($A166,CHECKLIST!$A$9:$A$168,0))="Completa",LEN(TRIM(F166))&gt;0,LEN(TRIM(I166))&gt;0,ISNUMBER(J166),ISNUMBER(T166),ISNUMBER(N166),LEN(TRIM(O166))&gt;0,P166="Efficace",ISNUMBER(Q166),LEN(TRIM(R166))&gt;0),"CHIUSA VALIDATA","CHIUSURA DA VALIDARE"),IF(P166="Non efficace","DA RIESAMINARE",IF(AND(ISNUMBER(T166),T166&lt;AZIENDA!$E$20),"SCADUTA",IF(OR(LEN(TRIM(F166))=0,LEN(TRIM(I166))=0,NOT(ISNUMBER(J166)),M166=""),"DA PIANIFICARE",IF(NOT(ISNUMBER(T166)),"SENZA SCADENZA",IF(M166="Attuata","VERIFICA EFFICACIA",IF(AND(ISNUMBER(T166),T166&lt;=AZIENDA!$E$20+PARAMETRI!$B$16),"IN SCADENZA",IF(M166="Sospesa","SOSPESA",UPPER(M166))))))))))))</f>
        <v>DA PIANIFICARE</v>
      </c>
      <c r="W166" s="68" t="str">
        <f ca="1">IF(COUNTIF(CHECKLIST!$A$9:$A$168,A166)&lt;&gt;1,"ID DA CONTROLLARE",IF(OR(D166="Miglioramento",D166="Verifica"),IF(COUNTIF(CHECKLIST!$A$9:$A$168,A166)&lt;&gt;1,"ID DA CONTROLLARE",IF(COUNTIF(PARAMETRI!$E$7:$E$10,H166)&lt;&gt;1,"PRIORITÀ NON VALIDA",IF(AND(J166&lt;&gt;"",NOT(ISNUMBER(J166))),"APERTURA NON VALIDA",IF(AND(ISNUMBER(J166),OR(J166&lt;1,J166&gt;AZIENDA!$E$20)),"APERTURA FUTURA / ERRATA",IF(AND(L166&lt;&gt;"",NOT(ISNUMBER(L166))),"SCADENZA NON VALIDA",IF(AND(ISNUMBER(T166),T166&lt;1),"SCADENZA ERRATA",IF(AND(ISNUMBER(T166),ISNUMBER(J166),T166&lt;J166),"SCADENZA &lt; APERTURA",IF(AND(N166&lt;&gt;"",NOT(ISNUMBER(N166))),"ATTUAZIONE NON VALIDA",IF(AND(ISNUMBER(N166),OR(N166&lt;1,N166&gt;AZIENDA!$E$20)),"ATTUAZIONE FUTURA / ERRATA",IF(AND(ISNUMBER(N166),ISNUMBER(J166),N166&lt;J166),"ATTUAZIONE &lt; APERTURA",IF(AND(Q166&lt;&gt;"",NOT(ISNUMBER(Q166))),"VERIFICA NON VALIDA",IF(AND(ISNUMBER(Q166),OR(Q166&lt;1,Q166&gt;AZIENDA!$E$20)),"VERIFICA FUTURA / ERRATA",IF(AND(ISNUMBER(Q166),ISNUMBER(N166),Q166&lt;N166),"VERIFICA &lt; ATTUAZIONE",IF(AND(M166&lt;&gt;"",COUNTIF(PARAMETRI!$I$7:$I$12,M166)&lt;&gt;1),"STATO NON VALIDO",IF(AND(P166&lt;&gt;"",COUNTIF(PARAMETRI!$I$16:$I$18,P166)&lt;&gt;1),"EFFICACIA NON VALIDA",""))))))))))))))),""))</f>
        <v/>
      </c>
    </row>
    <row r="167" spans="1:23" ht="103.95" customHeight="1">
      <c r="A167" s="61" t="s">
        <v>310</v>
      </c>
      <c r="B167" s="66" t="str">
        <f>IFERROR(INDEX(CATALOGO!$B$9:$B$168,MATCH($A167,CATALOGO!$A$9:$A$168,0)),"ID NON TROVATO")</f>
        <v>16 | Integrazione nel sistema</v>
      </c>
      <c r="C167" s="66" t="str">
        <f>IFERROR(INDEX(CHECKLIST!$F$9:$F$168,MATCH($A167,CHECKLIST!$A$9:$A$168,0)),"ID NON TROVATO")</f>
        <v>Da verificare</v>
      </c>
      <c r="D167" s="66" t="str">
        <f>IFERROR(INDEX(CHECKLIST!$O$9:$O$168,MATCH($A167,CHECKLIST!$A$9:$A$168,0)),"ID NON TROVATO")</f>
        <v>Verifica</v>
      </c>
      <c r="E167" s="66" t="str">
        <f>IFERROR(INDEX(CHECKLIST!$K$9:$K$168,MATCH($A167,CHECKLIST!$A$9:$A$168,0)),"ID NON TROVATO")</f>
        <v>Eseguire la verifica senza dedurre condizioni personali. Esaminare: Indicatori; modalità di raccolta; riesami; protezione dei dati. Poi registrare esito, evidenza, data e verificatore.</v>
      </c>
      <c r="F167" s="64"/>
      <c r="G167" s="64"/>
      <c r="H167" s="66" t="str">
        <f>IF(OR(D167="Miglioramento",D167="Verifica"),IF(G167&lt;&gt;"",G167,IF(D167="Verifica",PARAMETRI!$E$9,INDEX(CATALOGO!$I$9:$I$168,MATCH($A167,CATALOGO!$A$9:$A$168,0)))),"")</f>
        <v>P3 - Media</v>
      </c>
      <c r="I167" s="64"/>
      <c r="J167" s="65"/>
      <c r="K167" s="80" t="str">
        <f>IF(AND(OR(D167="Miglioramento",D167="Verifica"),COUNTIF(PARAMETRI!$E$7:$E$10,H167)=1),IF(ISNUMBER(J167),J167+IFERROR(VLOOKUP(H167,PARAMETRI!$E$7:$F$10,2,FALSE),0),IF(ISNUMBER(AZIENDA!$E$14),AZIENDA!$E$14+IFERROR(VLOOKUP(H167,PARAMETRI!$E$7:$F$10,2,FALSE),0),"")),"")</f>
        <v/>
      </c>
      <c r="L167" s="65"/>
      <c r="M167" s="64"/>
      <c r="N167" s="65"/>
      <c r="O167" s="64"/>
      <c r="P167" s="64"/>
      <c r="Q167" s="65"/>
      <c r="R167" s="64"/>
      <c r="S167" s="64"/>
      <c r="T167" s="80" t="str">
        <f t="shared" si="4"/>
        <v/>
      </c>
      <c r="U167" s="81" t="str">
        <f ca="1">IF(AND(ISNUMBER(T167),V167&lt;&gt;"CHIUSA VALIDATA"),T167-AZIENDA!$E$20,"")</f>
        <v/>
      </c>
      <c r="V167" s="66" t="str">
        <f ca="1">IF(D167="Mantenimento","MANTENIMENTO",IF(D167="Non applicabile","NON APPLICABILE",IF(W167&lt;&gt;"","DATI DA CORREGGERE",IF(M167="Chiusa",IF(AND(INDEX(CHECKLIST!$N$9:$N$168,MATCH($A167,CHECKLIST!$A$9:$A$168,0))="Completa",LEN(TRIM(F167))&gt;0,LEN(TRIM(I167))&gt;0,ISNUMBER(J167),ISNUMBER(T167),ISNUMBER(N167),LEN(TRIM(O167))&gt;0,P167="Efficace",ISNUMBER(Q167),LEN(TRIM(R167))&gt;0),"CHIUSA VALIDATA","CHIUSURA DA VALIDARE"),IF(P167="Non efficace","DA RIESAMINARE",IF(AND(ISNUMBER(T167),T167&lt;AZIENDA!$E$20),"SCADUTA",IF(OR(LEN(TRIM(F167))=0,LEN(TRIM(I167))=0,NOT(ISNUMBER(J167)),M167=""),"DA PIANIFICARE",IF(NOT(ISNUMBER(T167)),"SENZA SCADENZA",IF(M167="Attuata","VERIFICA EFFICACIA",IF(AND(ISNUMBER(T167),T167&lt;=AZIENDA!$E$20+PARAMETRI!$B$16),"IN SCADENZA",IF(M167="Sospesa","SOSPESA",UPPER(M167))))))))))))</f>
        <v>DA PIANIFICARE</v>
      </c>
      <c r="W167" s="68" t="str">
        <f ca="1">IF(COUNTIF(CHECKLIST!$A$9:$A$168,A167)&lt;&gt;1,"ID DA CONTROLLARE",IF(OR(D167="Miglioramento",D167="Verifica"),IF(COUNTIF(CHECKLIST!$A$9:$A$168,A167)&lt;&gt;1,"ID DA CONTROLLARE",IF(COUNTIF(PARAMETRI!$E$7:$E$10,H167)&lt;&gt;1,"PRIORITÀ NON VALIDA",IF(AND(J167&lt;&gt;"",NOT(ISNUMBER(J167))),"APERTURA NON VALIDA",IF(AND(ISNUMBER(J167),OR(J167&lt;1,J167&gt;AZIENDA!$E$20)),"APERTURA FUTURA / ERRATA",IF(AND(L167&lt;&gt;"",NOT(ISNUMBER(L167))),"SCADENZA NON VALIDA",IF(AND(ISNUMBER(T167),T167&lt;1),"SCADENZA ERRATA",IF(AND(ISNUMBER(T167),ISNUMBER(J167),T167&lt;J167),"SCADENZA &lt; APERTURA",IF(AND(N167&lt;&gt;"",NOT(ISNUMBER(N167))),"ATTUAZIONE NON VALIDA",IF(AND(ISNUMBER(N167),OR(N167&lt;1,N167&gt;AZIENDA!$E$20)),"ATTUAZIONE FUTURA / ERRATA",IF(AND(ISNUMBER(N167),ISNUMBER(J167),N167&lt;J167),"ATTUAZIONE &lt; APERTURA",IF(AND(Q167&lt;&gt;"",NOT(ISNUMBER(Q167))),"VERIFICA NON VALIDA",IF(AND(ISNUMBER(Q167),OR(Q167&lt;1,Q167&gt;AZIENDA!$E$20)),"VERIFICA FUTURA / ERRATA",IF(AND(ISNUMBER(Q167),ISNUMBER(N167),Q167&lt;N167),"VERIFICA &lt; ATTUAZIONE",IF(AND(M167&lt;&gt;"",COUNTIF(PARAMETRI!$I$7:$I$12,M167)&lt;&gt;1),"STATO NON VALIDO",IF(AND(P167&lt;&gt;"",COUNTIF(PARAMETRI!$I$16:$I$18,P167)&lt;&gt;1),"EFFICACIA NON VALIDA",""))))))))))))))),""))</f>
        <v/>
      </c>
    </row>
    <row r="168" spans="1:23" ht="103.95" customHeight="1">
      <c r="A168" s="72" t="s">
        <v>311</v>
      </c>
      <c r="B168" s="77" t="str">
        <f>IFERROR(INDEX(CATALOGO!$B$9:$B$168,MATCH($A168,CATALOGO!$A$9:$A$168,0)),"ID NON TROVATO")</f>
        <v>16 | Integrazione nel sistema</v>
      </c>
      <c r="C168" s="77" t="str">
        <f>IFERROR(INDEX(CHECKLIST!$F$9:$F$168,MATCH($A168,CHECKLIST!$A$9:$A$168,0)),"ID NON TROVATO")</f>
        <v>Da verificare</v>
      </c>
      <c r="D168" s="77" t="str">
        <f>IFERROR(INDEX(CHECKLIST!$O$9:$O$168,MATCH($A168,CHECKLIST!$A$9:$A$168,0)),"ID NON TROVATO")</f>
        <v>Verifica</v>
      </c>
      <c r="E168" s="77" t="str">
        <f>IFERROR(INDEX(CHECKLIST!$K$9:$K$168,MATCH($A168,CHECKLIST!$A$9:$A$168,0)),"ID NON TROVATO")</f>
        <v>Eseguire la verifica senza dedurre condizioni personali. Esaminare: Checklist; piano azioni; verifiche di attuazione; riesame dell'efficacia. Poi registrare esito, evidenza, data e verificatore.</v>
      </c>
      <c r="F168" s="75"/>
      <c r="G168" s="75"/>
      <c r="H168" s="77" t="str">
        <f>IF(OR(D168="Miglioramento",D168="Verifica"),IF(G168&lt;&gt;"",G168,IF(D168="Verifica",PARAMETRI!$E$9,INDEX(CATALOGO!$I$9:$I$168,MATCH($A168,CATALOGO!$A$9:$A$168,0)))),"")</f>
        <v>P3 - Media</v>
      </c>
      <c r="I168" s="75"/>
      <c r="J168" s="76"/>
      <c r="K168" s="82" t="str">
        <f>IF(AND(OR(D168="Miglioramento",D168="Verifica"),COUNTIF(PARAMETRI!$E$7:$E$10,H168)=1),IF(ISNUMBER(J168),J168+IFERROR(VLOOKUP(H168,PARAMETRI!$E$7:$F$10,2,FALSE),0),IF(ISNUMBER(AZIENDA!$E$14),AZIENDA!$E$14+IFERROR(VLOOKUP(H168,PARAMETRI!$E$7:$F$10,2,FALSE),0),"")),"")</f>
        <v/>
      </c>
      <c r="L168" s="76"/>
      <c r="M168" s="75"/>
      <c r="N168" s="76"/>
      <c r="O168" s="75"/>
      <c r="P168" s="75"/>
      <c r="Q168" s="76"/>
      <c r="R168" s="75"/>
      <c r="S168" s="75"/>
      <c r="T168" s="82" t="str">
        <f t="shared" si="4"/>
        <v/>
      </c>
      <c r="U168" s="83" t="str">
        <f ca="1">IF(AND(ISNUMBER(T168),V168&lt;&gt;"CHIUSA VALIDATA"),T168-AZIENDA!$E$20,"")</f>
        <v/>
      </c>
      <c r="V168" s="77" t="str">
        <f ca="1">IF(D168="Mantenimento","MANTENIMENTO",IF(D168="Non applicabile","NON APPLICABILE",IF(W168&lt;&gt;"","DATI DA CORREGGERE",IF(M168="Chiusa",IF(AND(INDEX(CHECKLIST!$N$9:$N$168,MATCH($A168,CHECKLIST!$A$9:$A$168,0))="Completa",LEN(TRIM(F168))&gt;0,LEN(TRIM(I168))&gt;0,ISNUMBER(J168),ISNUMBER(T168),ISNUMBER(N168),LEN(TRIM(O168))&gt;0,P168="Efficace",ISNUMBER(Q168),LEN(TRIM(R168))&gt;0),"CHIUSA VALIDATA","CHIUSURA DA VALIDARE"),IF(P168="Non efficace","DA RIESAMINARE",IF(AND(ISNUMBER(T168),T168&lt;AZIENDA!$E$20),"SCADUTA",IF(OR(LEN(TRIM(F168))=0,LEN(TRIM(I168))=0,NOT(ISNUMBER(J168)),M168=""),"DA PIANIFICARE",IF(NOT(ISNUMBER(T168)),"SENZA SCADENZA",IF(M168="Attuata","VERIFICA EFFICACIA",IF(AND(ISNUMBER(T168),T168&lt;=AZIENDA!$E$20+PARAMETRI!$B$16),"IN SCADENZA",IF(M168="Sospesa","SOSPESA",UPPER(M168))))))))))))</f>
        <v>DA PIANIFICARE</v>
      </c>
      <c r="W168" s="79" t="str">
        <f ca="1">IF(COUNTIF(CHECKLIST!$A$9:$A$168,A168)&lt;&gt;1,"ID DA CONTROLLARE",IF(OR(D168="Miglioramento",D168="Verifica"),IF(COUNTIF(CHECKLIST!$A$9:$A$168,A168)&lt;&gt;1,"ID DA CONTROLLARE",IF(COUNTIF(PARAMETRI!$E$7:$E$10,H168)&lt;&gt;1,"PRIORITÀ NON VALIDA",IF(AND(J168&lt;&gt;"",NOT(ISNUMBER(J168))),"APERTURA NON VALIDA",IF(AND(ISNUMBER(J168),OR(J168&lt;1,J168&gt;AZIENDA!$E$20)),"APERTURA FUTURA / ERRATA",IF(AND(L168&lt;&gt;"",NOT(ISNUMBER(L168))),"SCADENZA NON VALIDA",IF(AND(ISNUMBER(T168),T168&lt;1),"SCADENZA ERRATA",IF(AND(ISNUMBER(T168),ISNUMBER(J168),T168&lt;J168),"SCADENZA &lt; APERTURA",IF(AND(N168&lt;&gt;"",NOT(ISNUMBER(N168))),"ATTUAZIONE NON VALIDA",IF(AND(ISNUMBER(N168),OR(N168&lt;1,N168&gt;AZIENDA!$E$20)),"ATTUAZIONE FUTURA / ERRATA",IF(AND(ISNUMBER(N168),ISNUMBER(J168),N168&lt;J168),"ATTUAZIONE &lt; APERTURA",IF(AND(Q168&lt;&gt;"",NOT(ISNUMBER(Q168))),"VERIFICA NON VALIDA",IF(AND(ISNUMBER(Q168),OR(Q168&lt;1,Q168&gt;AZIENDA!$E$20)),"VERIFICA FUTURA / ERRATA",IF(AND(ISNUMBER(Q168),ISNUMBER(N168),Q168&lt;N168),"VERIFICA &lt; ATTUAZIONE",IF(AND(M168&lt;&gt;"",COUNTIF(PARAMETRI!$I$7:$I$12,M168)&lt;&gt;1),"STATO NON VALIDO",IF(AND(P168&lt;&gt;"",COUNTIF(PARAMETRI!$I$16:$I$18,P168)&lt;&gt;1),"EFFICACIA NON VALIDA",""))))))))))))))),""))</f>
        <v/>
      </c>
    </row>
  </sheetData>
  <mergeCells count="5">
    <mergeCell ref="A1:L2"/>
    <mergeCell ref="A3:L3"/>
    <mergeCell ref="A5:F6"/>
    <mergeCell ref="G5:L6"/>
    <mergeCell ref="M5:W6"/>
  </mergeCells>
  <conditionalFormatting sqref="V9:V168">
    <cfRule type="expression" dxfId="74" priority="1">
      <formula>$V9="CHIUSA VALIDATA"</formula>
    </cfRule>
    <cfRule type="expression" dxfId="73" priority="2">
      <formula>$V9="SCADUTA"</formula>
    </cfRule>
    <cfRule type="expression" dxfId="72" priority="3">
      <formula>$V9="DATI DA CORREGGERE"</formula>
    </cfRule>
    <cfRule type="expression" dxfId="71" priority="4">
      <formula>$V9="CHIUSURA DA VALIDARE"</formula>
    </cfRule>
    <cfRule type="expression" dxfId="70" priority="5">
      <formula>$V9="IN SCADENZA"</formula>
    </cfRule>
    <cfRule type="expression" dxfId="69" priority="6">
      <formula>$V9="DA RIESAMINARE"</formula>
    </cfRule>
    <cfRule type="expression" dxfId="68" priority="7">
      <formula>$V9="DA PIANIFICARE"</formula>
    </cfRule>
  </conditionalFormatting>
  <conditionalFormatting sqref="W9:W168">
    <cfRule type="expression" dxfId="67" priority="8">
      <formula>$W9&lt;&gt;""</formula>
    </cfRule>
  </conditionalFormatting>
  <dataValidations count="4">
    <dataValidation type="date" allowBlank="1" showErrorMessage="1" errorTitle="Valore non ammesso" error="Usare le voci previste o una data/valore valido." sqref="L9:L168" xr:uid="{00000000-0002-0000-0400-000003000000}">
      <formula1>DATE(2020,1,1)</formula1>
      <formula2>DATE(2100,12,31)</formula2>
    </dataValidation>
    <dataValidation type="list" allowBlank="1" showErrorMessage="1" errorTitle="Valore non ammesso" error="Usare le voci previste o una data/valore valido." sqref="G9:G168" xr:uid="{00000000-0002-0000-0400-000004000000}">
      <formula1>"P1 - Immediata,P2 - Alta,P3 - Media,P4 - Bassa"</formula1>
    </dataValidation>
    <dataValidation type="list" allowBlank="1" showErrorMessage="1" errorTitle="Valore non ammesso" error="Usare le voci previste o una data/valore valido." sqref="M9:M168" xr:uid="{00000000-0002-0000-0400-000005000000}">
      <formula1>"Non avviata,Pianificata,In corso,Attuata,Sospesa,Chiusa"</formula1>
    </dataValidation>
    <dataValidation type="list" allowBlank="1" showErrorMessage="1" errorTitle="Valore non ammesso" error="Usare le voci previste o una data/valore valido." sqref="P9:P168" xr:uid="{00000000-0002-0000-0400-000006000000}">
      <formula1>"Da verificare,Efficace,Non efficace"</formula1>
    </dataValidation>
  </dataValidations>
  <pageMargins left="0.70866141732283472" right="0.70866141732283472" top="0.74803149606299213" bottom="0.74803149606299213" header="0.31496062992125984" footer="0.31496062992125984"/>
  <pageSetup paperSize="9" scale="22" fitToHeight="0" orientation="landscape" r:id="rId1"/>
  <tableParts count="1">
    <tablePart r:id="rId2"/>
  </tableParts>
  <extLst>
    <ext xmlns:x14="http://schemas.microsoft.com/office/spreadsheetml/2009/9/main" uri="{CCE6A557-97BC-4b89-ADB6-D9C93CAAB3DF}">
      <x14:dataValidations xmlns:xm="http://schemas.microsoft.com/office/excel/2006/main" count="1">
        <x14:dataValidation type="date" allowBlank="1" showErrorMessage="1" errorTitle="Valore non ammesso" error="Usare le voci previste o una data/valore valido." xr:uid="{00000000-0002-0000-0400-000000000000}">
          <x14:formula1>
            <xm:f>DATE(2020,1,1)</xm:f>
          </x14:formula1>
          <x14:formula2>
            <xm:f>AZIENDA!$E$20</xm:f>
          </x14:formula2>
          <xm:sqref>J9:J168 Q9:Q168 N9:N168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Q168"/>
  <sheetViews>
    <sheetView showGridLines="0" workbookViewId="0">
      <selection sqref="A1:O168"/>
    </sheetView>
  </sheetViews>
  <sheetFormatPr defaultRowHeight="13.8"/>
  <cols>
    <col min="1" max="1" width="12" customWidth="1"/>
    <col min="2" max="3" width="28" customWidth="1"/>
    <col min="4" max="4" width="27" customWidth="1"/>
    <col min="5" max="5" width="40" customWidth="1"/>
    <col min="6" max="6" width="38" customWidth="1"/>
    <col min="7" max="7" width="40" customWidth="1"/>
    <col min="8" max="8" width="38" customWidth="1"/>
    <col min="9" max="9" width="21" customWidth="1"/>
    <col min="10" max="10" width="28" customWidth="1"/>
    <col min="11" max="15" width="40" customWidth="1"/>
    <col min="16" max="16" width="30" hidden="1" customWidth="1"/>
    <col min="17" max="17" width="38" hidden="1" customWidth="1"/>
  </cols>
  <sheetData>
    <row r="1" spans="1:17" ht="28.05" customHeight="1">
      <c r="A1" s="5" t="s">
        <v>337</v>
      </c>
      <c r="B1" s="5"/>
      <c r="C1" s="5"/>
      <c r="D1" s="5"/>
      <c r="E1" s="5"/>
      <c r="F1" s="5"/>
      <c r="G1" s="5"/>
      <c r="H1" s="5"/>
      <c r="I1" s="5"/>
      <c r="J1" s="5"/>
      <c r="K1" s="5"/>
      <c r="L1" s="5"/>
    </row>
    <row r="2" spans="1:17" ht="28.05" customHeight="1">
      <c r="A2" s="5"/>
      <c r="B2" s="5"/>
      <c r="C2" s="5"/>
      <c r="D2" s="5"/>
      <c r="E2" s="5"/>
      <c r="F2" s="5"/>
      <c r="G2" s="5"/>
      <c r="H2" s="5"/>
      <c r="I2" s="5"/>
      <c r="J2" s="5"/>
      <c r="K2" s="5"/>
      <c r="L2" s="5"/>
    </row>
    <row r="3" spans="1:17" ht="34.049999999999997" customHeight="1">
      <c r="A3" s="13" t="s">
        <v>338</v>
      </c>
      <c r="B3" s="13"/>
      <c r="C3" s="13"/>
      <c r="D3" s="13"/>
      <c r="E3" s="13"/>
      <c r="F3" s="13"/>
      <c r="G3" s="13"/>
      <c r="H3" s="13"/>
      <c r="I3" s="13"/>
      <c r="J3" s="13"/>
      <c r="K3" s="13"/>
      <c r="L3" s="13"/>
    </row>
    <row r="4" spans="1:17" ht="22.05" customHeight="1">
      <c r="A4" s="4" t="s">
        <v>35</v>
      </c>
      <c r="B4" s="1"/>
      <c r="C4" s="1"/>
      <c r="D4" s="1"/>
      <c r="E4" s="1"/>
      <c r="F4" s="1"/>
      <c r="G4" s="1"/>
      <c r="H4" s="1"/>
      <c r="I4" s="1"/>
      <c r="J4" s="1"/>
      <c r="K4" s="1"/>
      <c r="L4" s="1"/>
    </row>
    <row r="5" spans="1:17" ht="24" customHeight="1">
      <c r="A5" s="8" t="s">
        <v>339</v>
      </c>
      <c r="B5" s="8"/>
      <c r="C5" s="8"/>
      <c r="D5" s="8"/>
      <c r="E5" s="8"/>
      <c r="F5" s="8"/>
      <c r="G5" s="8"/>
      <c r="H5" s="8"/>
      <c r="I5" s="8"/>
      <c r="J5" s="8"/>
      <c r="K5" s="8"/>
      <c r="L5" s="8"/>
    </row>
    <row r="6" spans="1:17" ht="24" customHeight="1">
      <c r="A6" s="8"/>
      <c r="B6" s="8"/>
      <c r="C6" s="8"/>
      <c r="D6" s="8"/>
      <c r="E6" s="8"/>
      <c r="F6" s="8"/>
      <c r="G6" s="8"/>
      <c r="H6" s="8"/>
      <c r="I6" s="8"/>
      <c r="J6" s="8"/>
      <c r="K6" s="8"/>
      <c r="L6" s="8"/>
    </row>
    <row r="8" spans="1:17" ht="43.95" customHeight="1">
      <c r="A8" s="58" t="s">
        <v>136</v>
      </c>
      <c r="B8" s="59" t="s">
        <v>88</v>
      </c>
      <c r="C8" s="59" t="s">
        <v>138</v>
      </c>
      <c r="D8" s="59" t="s">
        <v>340</v>
      </c>
      <c r="E8" s="59" t="s">
        <v>139</v>
      </c>
      <c r="F8" s="59" t="s">
        <v>140</v>
      </c>
      <c r="G8" s="59" t="s">
        <v>341</v>
      </c>
      <c r="H8" s="59" t="s">
        <v>342</v>
      </c>
      <c r="I8" s="59" t="s">
        <v>343</v>
      </c>
      <c r="J8" s="59" t="s">
        <v>344</v>
      </c>
      <c r="K8" s="59" t="s">
        <v>345</v>
      </c>
      <c r="L8" s="59" t="s">
        <v>346</v>
      </c>
      <c r="M8" s="59" t="s">
        <v>347</v>
      </c>
      <c r="N8" s="59" t="s">
        <v>348</v>
      </c>
      <c r="O8" s="59" t="s">
        <v>349</v>
      </c>
      <c r="P8" s="59" t="s">
        <v>350</v>
      </c>
      <c r="Q8" s="60" t="s">
        <v>351</v>
      </c>
    </row>
    <row r="9" spans="1:17" ht="103.95" customHeight="1">
      <c r="A9" s="61" t="s">
        <v>151</v>
      </c>
      <c r="B9" s="62" t="s">
        <v>98</v>
      </c>
      <c r="C9" s="63" t="s">
        <v>352</v>
      </c>
      <c r="D9" s="63" t="s">
        <v>353</v>
      </c>
      <c r="E9" s="62" t="s">
        <v>354</v>
      </c>
      <c r="F9" s="62" t="s">
        <v>355</v>
      </c>
      <c r="G9" s="62" t="s">
        <v>356</v>
      </c>
      <c r="H9" s="62" t="s">
        <v>357</v>
      </c>
      <c r="I9" s="62" t="s">
        <v>358</v>
      </c>
      <c r="J9" s="62" t="s">
        <v>359</v>
      </c>
      <c r="K9" s="62" t="s">
        <v>360</v>
      </c>
      <c r="L9" s="62" t="s">
        <v>361</v>
      </c>
      <c r="M9" s="62" t="s">
        <v>362</v>
      </c>
      <c r="N9" s="62" t="s">
        <v>363</v>
      </c>
      <c r="O9" s="62" t="s">
        <v>364</v>
      </c>
      <c r="P9" s="62" t="s">
        <v>365</v>
      </c>
      <c r="Q9" s="84" t="s">
        <v>366</v>
      </c>
    </row>
    <row r="10" spans="1:17" ht="103.95" customHeight="1">
      <c r="A10" s="69" t="s">
        <v>153</v>
      </c>
      <c r="B10" s="70" t="s">
        <v>98</v>
      </c>
      <c r="C10" s="71" t="s">
        <v>367</v>
      </c>
      <c r="D10" s="71" t="s">
        <v>353</v>
      </c>
      <c r="E10" s="70" t="s">
        <v>368</v>
      </c>
      <c r="F10" s="70" t="s">
        <v>369</v>
      </c>
      <c r="G10" s="70" t="s">
        <v>370</v>
      </c>
      <c r="H10" s="70" t="s">
        <v>371</v>
      </c>
      <c r="I10" s="70" t="s">
        <v>358</v>
      </c>
      <c r="J10" s="70" t="s">
        <v>372</v>
      </c>
      <c r="K10" s="70" t="s">
        <v>373</v>
      </c>
      <c r="L10" s="70" t="s">
        <v>374</v>
      </c>
      <c r="M10" s="70" t="s">
        <v>375</v>
      </c>
      <c r="N10" s="70" t="s">
        <v>363</v>
      </c>
      <c r="O10" s="70" t="s">
        <v>376</v>
      </c>
      <c r="P10" s="70" t="s">
        <v>365</v>
      </c>
      <c r="Q10" s="85" t="s">
        <v>366</v>
      </c>
    </row>
    <row r="11" spans="1:17" ht="103.95" customHeight="1">
      <c r="A11" s="61" t="s">
        <v>154</v>
      </c>
      <c r="B11" s="62" t="s">
        <v>98</v>
      </c>
      <c r="C11" s="63" t="s">
        <v>377</v>
      </c>
      <c r="D11" s="63" t="s">
        <v>353</v>
      </c>
      <c r="E11" s="62" t="s">
        <v>378</v>
      </c>
      <c r="F11" s="62" t="s">
        <v>379</v>
      </c>
      <c r="G11" s="62" t="s">
        <v>380</v>
      </c>
      <c r="H11" s="62" t="s">
        <v>381</v>
      </c>
      <c r="I11" s="62" t="s">
        <v>358</v>
      </c>
      <c r="J11" s="62" t="s">
        <v>359</v>
      </c>
      <c r="K11" s="62" t="s">
        <v>382</v>
      </c>
      <c r="L11" s="62" t="s">
        <v>383</v>
      </c>
      <c r="M11" s="62" t="s">
        <v>384</v>
      </c>
      <c r="N11" s="62" t="s">
        <v>363</v>
      </c>
      <c r="O11" s="62" t="s">
        <v>385</v>
      </c>
      <c r="P11" s="62" t="s">
        <v>365</v>
      </c>
      <c r="Q11" s="84" t="s">
        <v>366</v>
      </c>
    </row>
    <row r="12" spans="1:17" ht="103.95" customHeight="1">
      <c r="A12" s="69" t="s">
        <v>155</v>
      </c>
      <c r="B12" s="70" t="s">
        <v>98</v>
      </c>
      <c r="C12" s="71" t="s">
        <v>386</v>
      </c>
      <c r="D12" s="71" t="s">
        <v>353</v>
      </c>
      <c r="E12" s="70" t="s">
        <v>387</v>
      </c>
      <c r="F12" s="70" t="s">
        <v>388</v>
      </c>
      <c r="G12" s="70" t="s">
        <v>389</v>
      </c>
      <c r="H12" s="70" t="s">
        <v>390</v>
      </c>
      <c r="I12" s="70" t="s">
        <v>391</v>
      </c>
      <c r="J12" s="70" t="s">
        <v>392</v>
      </c>
      <c r="K12" s="70" t="s">
        <v>393</v>
      </c>
      <c r="L12" s="70" t="s">
        <v>394</v>
      </c>
      <c r="M12" s="70" t="s">
        <v>395</v>
      </c>
      <c r="N12" s="70" t="s">
        <v>363</v>
      </c>
      <c r="O12" s="70" t="s">
        <v>396</v>
      </c>
      <c r="P12" s="70" t="s">
        <v>365</v>
      </c>
      <c r="Q12" s="85" t="s">
        <v>366</v>
      </c>
    </row>
    <row r="13" spans="1:17" ht="103.95" customHeight="1">
      <c r="A13" s="61" t="s">
        <v>156</v>
      </c>
      <c r="B13" s="62" t="s">
        <v>98</v>
      </c>
      <c r="C13" s="63" t="s">
        <v>397</v>
      </c>
      <c r="D13" s="63" t="s">
        <v>353</v>
      </c>
      <c r="E13" s="62" t="s">
        <v>398</v>
      </c>
      <c r="F13" s="62" t="s">
        <v>399</v>
      </c>
      <c r="G13" s="62" t="s">
        <v>400</v>
      </c>
      <c r="H13" s="62" t="s">
        <v>401</v>
      </c>
      <c r="I13" s="62" t="s">
        <v>358</v>
      </c>
      <c r="J13" s="62" t="s">
        <v>402</v>
      </c>
      <c r="K13" s="62" t="s">
        <v>403</v>
      </c>
      <c r="L13" s="62" t="s">
        <v>404</v>
      </c>
      <c r="M13" s="62" t="s">
        <v>405</v>
      </c>
      <c r="N13" s="62" t="s">
        <v>363</v>
      </c>
      <c r="O13" s="62" t="s">
        <v>406</v>
      </c>
      <c r="P13" s="62" t="s">
        <v>365</v>
      </c>
      <c r="Q13" s="84" t="s">
        <v>366</v>
      </c>
    </row>
    <row r="14" spans="1:17" ht="103.95" customHeight="1">
      <c r="A14" s="69" t="s">
        <v>157</v>
      </c>
      <c r="B14" s="70" t="s">
        <v>98</v>
      </c>
      <c r="C14" s="71" t="s">
        <v>407</v>
      </c>
      <c r="D14" s="71" t="s">
        <v>353</v>
      </c>
      <c r="E14" s="70" t="s">
        <v>408</v>
      </c>
      <c r="F14" s="70" t="s">
        <v>409</v>
      </c>
      <c r="G14" s="70" t="s">
        <v>410</v>
      </c>
      <c r="H14" s="70" t="s">
        <v>411</v>
      </c>
      <c r="I14" s="70" t="s">
        <v>391</v>
      </c>
      <c r="J14" s="70" t="s">
        <v>412</v>
      </c>
      <c r="K14" s="70" t="s">
        <v>413</v>
      </c>
      <c r="L14" s="70" t="s">
        <v>414</v>
      </c>
      <c r="M14" s="70" t="s">
        <v>415</v>
      </c>
      <c r="N14" s="70" t="s">
        <v>363</v>
      </c>
      <c r="O14" s="70" t="s">
        <v>416</v>
      </c>
      <c r="P14" s="70" t="s">
        <v>365</v>
      </c>
      <c r="Q14" s="85" t="s">
        <v>366</v>
      </c>
    </row>
    <row r="15" spans="1:17" ht="103.95" customHeight="1">
      <c r="A15" s="61" t="s">
        <v>158</v>
      </c>
      <c r="B15" s="62" t="s">
        <v>98</v>
      </c>
      <c r="C15" s="63" t="s">
        <v>417</v>
      </c>
      <c r="D15" s="63" t="s">
        <v>353</v>
      </c>
      <c r="E15" s="62" t="s">
        <v>418</v>
      </c>
      <c r="F15" s="62" t="s">
        <v>419</v>
      </c>
      <c r="G15" s="62" t="s">
        <v>420</v>
      </c>
      <c r="H15" s="62" t="s">
        <v>421</v>
      </c>
      <c r="I15" s="62" t="s">
        <v>391</v>
      </c>
      <c r="J15" s="62" t="s">
        <v>372</v>
      </c>
      <c r="K15" s="62" t="s">
        <v>422</v>
      </c>
      <c r="L15" s="62" t="s">
        <v>423</v>
      </c>
      <c r="M15" s="62" t="s">
        <v>424</v>
      </c>
      <c r="N15" s="62" t="s">
        <v>363</v>
      </c>
      <c r="O15" s="62" t="s">
        <v>425</v>
      </c>
      <c r="P15" s="62" t="s">
        <v>365</v>
      </c>
      <c r="Q15" s="84" t="s">
        <v>366</v>
      </c>
    </row>
    <row r="16" spans="1:17" ht="103.95" customHeight="1">
      <c r="A16" s="69" t="s">
        <v>159</v>
      </c>
      <c r="B16" s="70" t="s">
        <v>98</v>
      </c>
      <c r="C16" s="71" t="s">
        <v>426</v>
      </c>
      <c r="D16" s="71" t="s">
        <v>353</v>
      </c>
      <c r="E16" s="70" t="s">
        <v>427</v>
      </c>
      <c r="F16" s="70" t="s">
        <v>428</v>
      </c>
      <c r="G16" s="70" t="s">
        <v>429</v>
      </c>
      <c r="H16" s="70" t="s">
        <v>430</v>
      </c>
      <c r="I16" s="70" t="s">
        <v>358</v>
      </c>
      <c r="J16" s="70" t="s">
        <v>359</v>
      </c>
      <c r="K16" s="70" t="s">
        <v>431</v>
      </c>
      <c r="L16" s="70" t="s">
        <v>432</v>
      </c>
      <c r="M16" s="70" t="s">
        <v>433</v>
      </c>
      <c r="N16" s="70" t="s">
        <v>363</v>
      </c>
      <c r="O16" s="70" t="s">
        <v>434</v>
      </c>
      <c r="P16" s="70" t="s">
        <v>365</v>
      </c>
      <c r="Q16" s="85" t="s">
        <v>366</v>
      </c>
    </row>
    <row r="17" spans="1:17" ht="103.95" customHeight="1">
      <c r="A17" s="61" t="s">
        <v>160</v>
      </c>
      <c r="B17" s="62" t="s">
        <v>100</v>
      </c>
      <c r="C17" s="63" t="s">
        <v>435</v>
      </c>
      <c r="D17" s="63" t="s">
        <v>353</v>
      </c>
      <c r="E17" s="62" t="s">
        <v>436</v>
      </c>
      <c r="F17" s="62" t="s">
        <v>437</v>
      </c>
      <c r="G17" s="62" t="s">
        <v>438</v>
      </c>
      <c r="H17" s="62" t="s">
        <v>439</v>
      </c>
      <c r="I17" s="62" t="s">
        <v>391</v>
      </c>
      <c r="J17" s="62" t="s">
        <v>440</v>
      </c>
      <c r="K17" s="62" t="s">
        <v>441</v>
      </c>
      <c r="L17" s="62" t="s">
        <v>442</v>
      </c>
      <c r="M17" s="62" t="s">
        <v>443</v>
      </c>
      <c r="N17" s="62" t="s">
        <v>363</v>
      </c>
      <c r="O17" s="62" t="s">
        <v>444</v>
      </c>
      <c r="P17" s="62" t="s">
        <v>365</v>
      </c>
      <c r="Q17" s="84" t="s">
        <v>366</v>
      </c>
    </row>
    <row r="18" spans="1:17" ht="103.95" customHeight="1">
      <c r="A18" s="69" t="s">
        <v>161</v>
      </c>
      <c r="B18" s="70" t="s">
        <v>100</v>
      </c>
      <c r="C18" s="71" t="s">
        <v>445</v>
      </c>
      <c r="D18" s="71" t="s">
        <v>353</v>
      </c>
      <c r="E18" s="70" t="s">
        <v>446</v>
      </c>
      <c r="F18" s="70" t="s">
        <v>447</v>
      </c>
      <c r="G18" s="70" t="s">
        <v>448</v>
      </c>
      <c r="H18" s="70" t="s">
        <v>449</v>
      </c>
      <c r="I18" s="70" t="s">
        <v>391</v>
      </c>
      <c r="J18" s="70" t="s">
        <v>450</v>
      </c>
      <c r="K18" s="70" t="s">
        <v>451</v>
      </c>
      <c r="L18" s="70" t="s">
        <v>452</v>
      </c>
      <c r="M18" s="70" t="s">
        <v>453</v>
      </c>
      <c r="N18" s="70" t="s">
        <v>363</v>
      </c>
      <c r="O18" s="70" t="s">
        <v>454</v>
      </c>
      <c r="P18" s="70" t="s">
        <v>365</v>
      </c>
      <c r="Q18" s="85" t="s">
        <v>366</v>
      </c>
    </row>
    <row r="19" spans="1:17" ht="103.95" customHeight="1">
      <c r="A19" s="61" t="s">
        <v>162</v>
      </c>
      <c r="B19" s="62" t="s">
        <v>100</v>
      </c>
      <c r="C19" s="63" t="s">
        <v>435</v>
      </c>
      <c r="D19" s="63" t="s">
        <v>353</v>
      </c>
      <c r="E19" s="62" t="s">
        <v>455</v>
      </c>
      <c r="F19" s="62" t="s">
        <v>456</v>
      </c>
      <c r="G19" s="62" t="s">
        <v>457</v>
      </c>
      <c r="H19" s="62" t="s">
        <v>458</v>
      </c>
      <c r="I19" s="62" t="s">
        <v>358</v>
      </c>
      <c r="J19" s="62" t="s">
        <v>459</v>
      </c>
      <c r="K19" s="62" t="s">
        <v>460</v>
      </c>
      <c r="L19" s="62" t="s">
        <v>461</v>
      </c>
      <c r="M19" s="62" t="s">
        <v>462</v>
      </c>
      <c r="N19" s="62" t="s">
        <v>363</v>
      </c>
      <c r="O19" s="62" t="s">
        <v>463</v>
      </c>
      <c r="P19" s="62" t="s">
        <v>365</v>
      </c>
      <c r="Q19" s="84" t="s">
        <v>366</v>
      </c>
    </row>
    <row r="20" spans="1:17" ht="103.95" customHeight="1">
      <c r="A20" s="69" t="s">
        <v>163</v>
      </c>
      <c r="B20" s="70" t="s">
        <v>100</v>
      </c>
      <c r="C20" s="71" t="s">
        <v>464</v>
      </c>
      <c r="D20" s="71" t="s">
        <v>353</v>
      </c>
      <c r="E20" s="70" t="s">
        <v>465</v>
      </c>
      <c r="F20" s="70" t="s">
        <v>466</v>
      </c>
      <c r="G20" s="70" t="s">
        <v>467</v>
      </c>
      <c r="H20" s="70" t="s">
        <v>468</v>
      </c>
      <c r="I20" s="70" t="s">
        <v>358</v>
      </c>
      <c r="J20" s="70" t="s">
        <v>469</v>
      </c>
      <c r="K20" s="70" t="s">
        <v>470</v>
      </c>
      <c r="L20" s="70" t="s">
        <v>471</v>
      </c>
      <c r="M20" s="70" t="s">
        <v>472</v>
      </c>
      <c r="N20" s="70" t="s">
        <v>363</v>
      </c>
      <c r="O20" s="70" t="s">
        <v>473</v>
      </c>
      <c r="P20" s="70" t="s">
        <v>365</v>
      </c>
      <c r="Q20" s="85" t="s">
        <v>366</v>
      </c>
    </row>
    <row r="21" spans="1:17" ht="103.95" customHeight="1">
      <c r="A21" s="61" t="s">
        <v>164</v>
      </c>
      <c r="B21" s="62" t="s">
        <v>100</v>
      </c>
      <c r="C21" s="63" t="s">
        <v>474</v>
      </c>
      <c r="D21" s="63" t="s">
        <v>353</v>
      </c>
      <c r="E21" s="62" t="s">
        <v>475</v>
      </c>
      <c r="F21" s="62" t="s">
        <v>476</v>
      </c>
      <c r="G21" s="62" t="s">
        <v>477</v>
      </c>
      <c r="H21" s="62" t="s">
        <v>478</v>
      </c>
      <c r="I21" s="62" t="s">
        <v>479</v>
      </c>
      <c r="J21" s="62" t="s">
        <v>480</v>
      </c>
      <c r="K21" s="62" t="s">
        <v>481</v>
      </c>
      <c r="L21" s="62" t="s">
        <v>482</v>
      </c>
      <c r="M21" s="62" t="s">
        <v>483</v>
      </c>
      <c r="N21" s="62" t="s">
        <v>363</v>
      </c>
      <c r="O21" s="62" t="s">
        <v>484</v>
      </c>
      <c r="P21" s="62" t="s">
        <v>365</v>
      </c>
      <c r="Q21" s="84" t="s">
        <v>366</v>
      </c>
    </row>
    <row r="22" spans="1:17" ht="103.95" customHeight="1">
      <c r="A22" s="69" t="s">
        <v>165</v>
      </c>
      <c r="B22" s="70" t="s">
        <v>100</v>
      </c>
      <c r="C22" s="71" t="s">
        <v>485</v>
      </c>
      <c r="D22" s="71" t="s">
        <v>353</v>
      </c>
      <c r="E22" s="70" t="s">
        <v>486</v>
      </c>
      <c r="F22" s="70" t="s">
        <v>487</v>
      </c>
      <c r="G22" s="70" t="s">
        <v>488</v>
      </c>
      <c r="H22" s="70" t="s">
        <v>489</v>
      </c>
      <c r="I22" s="70" t="s">
        <v>479</v>
      </c>
      <c r="J22" s="70" t="s">
        <v>490</v>
      </c>
      <c r="K22" s="70" t="s">
        <v>491</v>
      </c>
      <c r="L22" s="70" t="s">
        <v>492</v>
      </c>
      <c r="M22" s="70" t="s">
        <v>493</v>
      </c>
      <c r="N22" s="70" t="s">
        <v>363</v>
      </c>
      <c r="O22" s="70" t="s">
        <v>494</v>
      </c>
      <c r="P22" s="70" t="s">
        <v>365</v>
      </c>
      <c r="Q22" s="85" t="s">
        <v>366</v>
      </c>
    </row>
    <row r="23" spans="1:17" ht="103.95" customHeight="1">
      <c r="A23" s="61" t="s">
        <v>166</v>
      </c>
      <c r="B23" s="62" t="s">
        <v>100</v>
      </c>
      <c r="C23" s="63" t="s">
        <v>495</v>
      </c>
      <c r="D23" s="63" t="s">
        <v>353</v>
      </c>
      <c r="E23" s="62" t="s">
        <v>496</v>
      </c>
      <c r="F23" s="62" t="s">
        <v>497</v>
      </c>
      <c r="G23" s="62" t="s">
        <v>498</v>
      </c>
      <c r="H23" s="62" t="s">
        <v>499</v>
      </c>
      <c r="I23" s="62" t="s">
        <v>358</v>
      </c>
      <c r="J23" s="62" t="s">
        <v>440</v>
      </c>
      <c r="K23" s="62" t="s">
        <v>500</v>
      </c>
      <c r="L23" s="62" t="s">
        <v>501</v>
      </c>
      <c r="M23" s="62" t="s">
        <v>502</v>
      </c>
      <c r="N23" s="62" t="s">
        <v>363</v>
      </c>
      <c r="O23" s="62" t="s">
        <v>503</v>
      </c>
      <c r="P23" s="62" t="s">
        <v>365</v>
      </c>
      <c r="Q23" s="84" t="s">
        <v>366</v>
      </c>
    </row>
    <row r="24" spans="1:17" ht="103.95" customHeight="1">
      <c r="A24" s="69" t="s">
        <v>167</v>
      </c>
      <c r="B24" s="70" t="s">
        <v>100</v>
      </c>
      <c r="C24" s="71" t="s">
        <v>504</v>
      </c>
      <c r="D24" s="71" t="s">
        <v>353</v>
      </c>
      <c r="E24" s="70" t="s">
        <v>505</v>
      </c>
      <c r="F24" s="70" t="s">
        <v>506</v>
      </c>
      <c r="G24" s="70" t="s">
        <v>507</v>
      </c>
      <c r="H24" s="70" t="s">
        <v>508</v>
      </c>
      <c r="I24" s="70" t="s">
        <v>358</v>
      </c>
      <c r="J24" s="70" t="s">
        <v>509</v>
      </c>
      <c r="K24" s="70" t="s">
        <v>510</v>
      </c>
      <c r="L24" s="70" t="s">
        <v>511</v>
      </c>
      <c r="M24" s="70" t="s">
        <v>512</v>
      </c>
      <c r="N24" s="70" t="s">
        <v>363</v>
      </c>
      <c r="O24" s="70" t="s">
        <v>513</v>
      </c>
      <c r="P24" s="70" t="s">
        <v>365</v>
      </c>
      <c r="Q24" s="85" t="s">
        <v>366</v>
      </c>
    </row>
    <row r="25" spans="1:17" ht="103.95" customHeight="1">
      <c r="A25" s="61" t="s">
        <v>168</v>
      </c>
      <c r="B25" s="62" t="s">
        <v>100</v>
      </c>
      <c r="C25" s="63" t="s">
        <v>514</v>
      </c>
      <c r="D25" s="63" t="s">
        <v>353</v>
      </c>
      <c r="E25" s="62" t="s">
        <v>515</v>
      </c>
      <c r="F25" s="62" t="s">
        <v>516</v>
      </c>
      <c r="G25" s="62" t="s">
        <v>517</v>
      </c>
      <c r="H25" s="62" t="s">
        <v>518</v>
      </c>
      <c r="I25" s="62" t="s">
        <v>391</v>
      </c>
      <c r="J25" s="62" t="s">
        <v>459</v>
      </c>
      <c r="K25" s="62" t="s">
        <v>519</v>
      </c>
      <c r="L25" s="62" t="s">
        <v>520</v>
      </c>
      <c r="M25" s="62" t="s">
        <v>521</v>
      </c>
      <c r="N25" s="62" t="s">
        <v>363</v>
      </c>
      <c r="O25" s="62" t="s">
        <v>522</v>
      </c>
      <c r="P25" s="62" t="s">
        <v>365</v>
      </c>
      <c r="Q25" s="84" t="s">
        <v>366</v>
      </c>
    </row>
    <row r="26" spans="1:17" ht="103.95" customHeight="1">
      <c r="A26" s="69" t="s">
        <v>169</v>
      </c>
      <c r="B26" s="70" t="s">
        <v>102</v>
      </c>
      <c r="C26" s="71" t="s">
        <v>523</v>
      </c>
      <c r="D26" s="71" t="s">
        <v>353</v>
      </c>
      <c r="E26" s="70" t="s">
        <v>524</v>
      </c>
      <c r="F26" s="70" t="s">
        <v>525</v>
      </c>
      <c r="G26" s="70" t="s">
        <v>526</v>
      </c>
      <c r="H26" s="70" t="s">
        <v>527</v>
      </c>
      <c r="I26" s="70" t="s">
        <v>358</v>
      </c>
      <c r="J26" s="70" t="s">
        <v>528</v>
      </c>
      <c r="K26" s="70" t="s">
        <v>529</v>
      </c>
      <c r="L26" s="70" t="s">
        <v>530</v>
      </c>
      <c r="M26" s="70" t="s">
        <v>531</v>
      </c>
      <c r="N26" s="70" t="s">
        <v>363</v>
      </c>
      <c r="O26" s="70" t="s">
        <v>532</v>
      </c>
      <c r="P26" s="70" t="s">
        <v>365</v>
      </c>
      <c r="Q26" s="85" t="s">
        <v>366</v>
      </c>
    </row>
    <row r="27" spans="1:17" ht="103.95" customHeight="1">
      <c r="A27" s="61" t="s">
        <v>170</v>
      </c>
      <c r="B27" s="62" t="s">
        <v>102</v>
      </c>
      <c r="C27" s="63" t="s">
        <v>533</v>
      </c>
      <c r="D27" s="63" t="s">
        <v>353</v>
      </c>
      <c r="E27" s="62" t="s">
        <v>534</v>
      </c>
      <c r="F27" s="62" t="s">
        <v>535</v>
      </c>
      <c r="G27" s="62" t="s">
        <v>536</v>
      </c>
      <c r="H27" s="62" t="s">
        <v>537</v>
      </c>
      <c r="I27" s="62" t="s">
        <v>358</v>
      </c>
      <c r="J27" s="62" t="s">
        <v>459</v>
      </c>
      <c r="K27" s="62" t="s">
        <v>538</v>
      </c>
      <c r="L27" s="62" t="s">
        <v>539</v>
      </c>
      <c r="M27" s="62" t="s">
        <v>540</v>
      </c>
      <c r="N27" s="62" t="s">
        <v>363</v>
      </c>
      <c r="O27" s="62" t="s">
        <v>541</v>
      </c>
      <c r="P27" s="62" t="s">
        <v>365</v>
      </c>
      <c r="Q27" s="84" t="s">
        <v>366</v>
      </c>
    </row>
    <row r="28" spans="1:17" ht="103.95" customHeight="1">
      <c r="A28" s="69" t="s">
        <v>171</v>
      </c>
      <c r="B28" s="70" t="s">
        <v>102</v>
      </c>
      <c r="C28" s="71" t="s">
        <v>542</v>
      </c>
      <c r="D28" s="71" t="s">
        <v>353</v>
      </c>
      <c r="E28" s="70" t="s">
        <v>543</v>
      </c>
      <c r="F28" s="70" t="s">
        <v>544</v>
      </c>
      <c r="G28" s="70" t="s">
        <v>545</v>
      </c>
      <c r="H28" s="70" t="s">
        <v>546</v>
      </c>
      <c r="I28" s="70" t="s">
        <v>358</v>
      </c>
      <c r="J28" s="70" t="s">
        <v>547</v>
      </c>
      <c r="K28" s="70" t="s">
        <v>548</v>
      </c>
      <c r="L28" s="70" t="s">
        <v>549</v>
      </c>
      <c r="M28" s="70" t="s">
        <v>550</v>
      </c>
      <c r="N28" s="70" t="s">
        <v>363</v>
      </c>
      <c r="O28" s="70" t="s">
        <v>551</v>
      </c>
      <c r="P28" s="70" t="s">
        <v>365</v>
      </c>
      <c r="Q28" s="85" t="s">
        <v>366</v>
      </c>
    </row>
    <row r="29" spans="1:17" ht="103.95" customHeight="1">
      <c r="A29" s="61" t="s">
        <v>172</v>
      </c>
      <c r="B29" s="62" t="s">
        <v>102</v>
      </c>
      <c r="C29" s="63" t="s">
        <v>552</v>
      </c>
      <c r="D29" s="63" t="s">
        <v>353</v>
      </c>
      <c r="E29" s="62" t="s">
        <v>553</v>
      </c>
      <c r="F29" s="62" t="s">
        <v>554</v>
      </c>
      <c r="G29" s="62" t="s">
        <v>555</v>
      </c>
      <c r="H29" s="62" t="s">
        <v>556</v>
      </c>
      <c r="I29" s="62" t="s">
        <v>391</v>
      </c>
      <c r="J29" s="62" t="s">
        <v>557</v>
      </c>
      <c r="K29" s="62" t="s">
        <v>558</v>
      </c>
      <c r="L29" s="62" t="s">
        <v>559</v>
      </c>
      <c r="M29" s="62" t="s">
        <v>560</v>
      </c>
      <c r="N29" s="62" t="s">
        <v>363</v>
      </c>
      <c r="O29" s="62" t="s">
        <v>561</v>
      </c>
      <c r="P29" s="62" t="s">
        <v>365</v>
      </c>
      <c r="Q29" s="84" t="s">
        <v>366</v>
      </c>
    </row>
    <row r="30" spans="1:17" ht="103.95" customHeight="1">
      <c r="A30" s="69" t="s">
        <v>173</v>
      </c>
      <c r="B30" s="70" t="s">
        <v>102</v>
      </c>
      <c r="C30" s="71" t="s">
        <v>562</v>
      </c>
      <c r="D30" s="71" t="s">
        <v>353</v>
      </c>
      <c r="E30" s="70" t="s">
        <v>563</v>
      </c>
      <c r="F30" s="70" t="s">
        <v>564</v>
      </c>
      <c r="G30" s="70" t="s">
        <v>565</v>
      </c>
      <c r="H30" s="70" t="s">
        <v>566</v>
      </c>
      <c r="I30" s="70" t="s">
        <v>358</v>
      </c>
      <c r="J30" s="70" t="s">
        <v>567</v>
      </c>
      <c r="K30" s="70" t="s">
        <v>568</v>
      </c>
      <c r="L30" s="70" t="s">
        <v>569</v>
      </c>
      <c r="M30" s="70" t="s">
        <v>570</v>
      </c>
      <c r="N30" s="70" t="s">
        <v>363</v>
      </c>
      <c r="O30" s="70" t="s">
        <v>571</v>
      </c>
      <c r="P30" s="70" t="s">
        <v>365</v>
      </c>
      <c r="Q30" s="85" t="s">
        <v>366</v>
      </c>
    </row>
    <row r="31" spans="1:17" ht="103.95" customHeight="1">
      <c r="A31" s="61" t="s">
        <v>174</v>
      </c>
      <c r="B31" s="62" t="s">
        <v>102</v>
      </c>
      <c r="C31" s="63" t="s">
        <v>572</v>
      </c>
      <c r="D31" s="63" t="s">
        <v>353</v>
      </c>
      <c r="E31" s="62" t="s">
        <v>573</v>
      </c>
      <c r="F31" s="62" t="s">
        <v>574</v>
      </c>
      <c r="G31" s="62" t="s">
        <v>575</v>
      </c>
      <c r="H31" s="62" t="s">
        <v>576</v>
      </c>
      <c r="I31" s="62" t="s">
        <v>479</v>
      </c>
      <c r="J31" s="62" t="s">
        <v>459</v>
      </c>
      <c r="K31" s="62" t="s">
        <v>577</v>
      </c>
      <c r="L31" s="62" t="s">
        <v>578</v>
      </c>
      <c r="M31" s="62" t="s">
        <v>579</v>
      </c>
      <c r="N31" s="62" t="s">
        <v>363</v>
      </c>
      <c r="O31" s="62" t="s">
        <v>580</v>
      </c>
      <c r="P31" s="62" t="s">
        <v>365</v>
      </c>
      <c r="Q31" s="84" t="s">
        <v>366</v>
      </c>
    </row>
    <row r="32" spans="1:17" ht="103.95" customHeight="1">
      <c r="A32" s="69" t="s">
        <v>175</v>
      </c>
      <c r="B32" s="70" t="s">
        <v>102</v>
      </c>
      <c r="C32" s="71" t="s">
        <v>581</v>
      </c>
      <c r="D32" s="71" t="s">
        <v>353</v>
      </c>
      <c r="E32" s="70" t="s">
        <v>582</v>
      </c>
      <c r="F32" s="70" t="s">
        <v>583</v>
      </c>
      <c r="G32" s="70" t="s">
        <v>584</v>
      </c>
      <c r="H32" s="70" t="s">
        <v>585</v>
      </c>
      <c r="I32" s="70" t="s">
        <v>358</v>
      </c>
      <c r="J32" s="70" t="s">
        <v>547</v>
      </c>
      <c r="K32" s="70" t="s">
        <v>586</v>
      </c>
      <c r="L32" s="70" t="s">
        <v>587</v>
      </c>
      <c r="M32" s="70" t="s">
        <v>588</v>
      </c>
      <c r="N32" s="70" t="s">
        <v>363</v>
      </c>
      <c r="O32" s="70" t="s">
        <v>589</v>
      </c>
      <c r="P32" s="70" t="s">
        <v>365</v>
      </c>
      <c r="Q32" s="85" t="s">
        <v>366</v>
      </c>
    </row>
    <row r="33" spans="1:17" ht="103.95" customHeight="1">
      <c r="A33" s="61" t="s">
        <v>176</v>
      </c>
      <c r="B33" s="62" t="s">
        <v>102</v>
      </c>
      <c r="C33" s="63" t="s">
        <v>590</v>
      </c>
      <c r="D33" s="63" t="s">
        <v>353</v>
      </c>
      <c r="E33" s="62" t="s">
        <v>591</v>
      </c>
      <c r="F33" s="62" t="s">
        <v>592</v>
      </c>
      <c r="G33" s="62" t="s">
        <v>593</v>
      </c>
      <c r="H33" s="62" t="s">
        <v>594</v>
      </c>
      <c r="I33" s="62" t="s">
        <v>391</v>
      </c>
      <c r="J33" s="62" t="s">
        <v>450</v>
      </c>
      <c r="K33" s="62" t="s">
        <v>595</v>
      </c>
      <c r="L33" s="62" t="s">
        <v>596</v>
      </c>
      <c r="M33" s="62" t="s">
        <v>597</v>
      </c>
      <c r="N33" s="62" t="s">
        <v>363</v>
      </c>
      <c r="O33" s="62" t="s">
        <v>598</v>
      </c>
      <c r="P33" s="62" t="s">
        <v>365</v>
      </c>
      <c r="Q33" s="84" t="s">
        <v>366</v>
      </c>
    </row>
    <row r="34" spans="1:17" ht="103.95" customHeight="1">
      <c r="A34" s="69" t="s">
        <v>177</v>
      </c>
      <c r="B34" s="70" t="s">
        <v>104</v>
      </c>
      <c r="C34" s="71" t="s">
        <v>599</v>
      </c>
      <c r="D34" s="71" t="s">
        <v>353</v>
      </c>
      <c r="E34" s="70" t="s">
        <v>600</v>
      </c>
      <c r="F34" s="70" t="s">
        <v>601</v>
      </c>
      <c r="G34" s="70" t="s">
        <v>602</v>
      </c>
      <c r="H34" s="70" t="s">
        <v>603</v>
      </c>
      <c r="I34" s="70" t="s">
        <v>358</v>
      </c>
      <c r="J34" s="70" t="s">
        <v>459</v>
      </c>
      <c r="K34" s="70" t="s">
        <v>604</v>
      </c>
      <c r="L34" s="70" t="s">
        <v>605</v>
      </c>
      <c r="M34" s="70" t="s">
        <v>606</v>
      </c>
      <c r="N34" s="70" t="s">
        <v>363</v>
      </c>
      <c r="O34" s="70" t="s">
        <v>607</v>
      </c>
      <c r="P34" s="70" t="s">
        <v>365</v>
      </c>
      <c r="Q34" s="85" t="s">
        <v>366</v>
      </c>
    </row>
    <row r="35" spans="1:17" ht="103.95" customHeight="1">
      <c r="A35" s="61" t="s">
        <v>178</v>
      </c>
      <c r="B35" s="62" t="s">
        <v>104</v>
      </c>
      <c r="C35" s="63" t="s">
        <v>608</v>
      </c>
      <c r="D35" s="63" t="s">
        <v>353</v>
      </c>
      <c r="E35" s="62" t="s">
        <v>609</v>
      </c>
      <c r="F35" s="62" t="s">
        <v>610</v>
      </c>
      <c r="G35" s="62" t="s">
        <v>611</v>
      </c>
      <c r="H35" s="62" t="s">
        <v>612</v>
      </c>
      <c r="I35" s="62" t="s">
        <v>358</v>
      </c>
      <c r="J35" s="62" t="s">
        <v>613</v>
      </c>
      <c r="K35" s="62" t="s">
        <v>614</v>
      </c>
      <c r="L35" s="62" t="s">
        <v>615</v>
      </c>
      <c r="M35" s="62" t="s">
        <v>616</v>
      </c>
      <c r="N35" s="62" t="s">
        <v>363</v>
      </c>
      <c r="O35" s="62" t="s">
        <v>617</v>
      </c>
      <c r="P35" s="62" t="s">
        <v>365</v>
      </c>
      <c r="Q35" s="84" t="s">
        <v>366</v>
      </c>
    </row>
    <row r="36" spans="1:17" ht="103.95" customHeight="1">
      <c r="A36" s="69" t="s">
        <v>179</v>
      </c>
      <c r="B36" s="70" t="s">
        <v>104</v>
      </c>
      <c r="C36" s="71" t="s">
        <v>608</v>
      </c>
      <c r="D36" s="71" t="s">
        <v>353</v>
      </c>
      <c r="E36" s="70" t="s">
        <v>618</v>
      </c>
      <c r="F36" s="70" t="s">
        <v>619</v>
      </c>
      <c r="G36" s="70" t="s">
        <v>620</v>
      </c>
      <c r="H36" s="70" t="s">
        <v>621</v>
      </c>
      <c r="I36" s="70" t="s">
        <v>358</v>
      </c>
      <c r="J36" s="70" t="s">
        <v>622</v>
      </c>
      <c r="K36" s="70" t="s">
        <v>623</v>
      </c>
      <c r="L36" s="70" t="s">
        <v>624</v>
      </c>
      <c r="M36" s="70" t="s">
        <v>625</v>
      </c>
      <c r="N36" s="70" t="s">
        <v>363</v>
      </c>
      <c r="O36" s="70" t="s">
        <v>626</v>
      </c>
      <c r="P36" s="70" t="s">
        <v>365</v>
      </c>
      <c r="Q36" s="85" t="s">
        <v>366</v>
      </c>
    </row>
    <row r="37" spans="1:17" ht="103.95" customHeight="1">
      <c r="A37" s="61" t="s">
        <v>180</v>
      </c>
      <c r="B37" s="62" t="s">
        <v>104</v>
      </c>
      <c r="C37" s="63" t="s">
        <v>627</v>
      </c>
      <c r="D37" s="63" t="s">
        <v>353</v>
      </c>
      <c r="E37" s="62" t="s">
        <v>628</v>
      </c>
      <c r="F37" s="62" t="s">
        <v>629</v>
      </c>
      <c r="G37" s="62" t="s">
        <v>630</v>
      </c>
      <c r="H37" s="62" t="s">
        <v>631</v>
      </c>
      <c r="I37" s="62" t="s">
        <v>391</v>
      </c>
      <c r="J37" s="62" t="s">
        <v>632</v>
      </c>
      <c r="K37" s="62" t="s">
        <v>633</v>
      </c>
      <c r="L37" s="62" t="s">
        <v>634</v>
      </c>
      <c r="M37" s="62" t="s">
        <v>635</v>
      </c>
      <c r="N37" s="62" t="s">
        <v>363</v>
      </c>
      <c r="O37" s="62" t="s">
        <v>636</v>
      </c>
      <c r="P37" s="62" t="s">
        <v>365</v>
      </c>
      <c r="Q37" s="84" t="s">
        <v>366</v>
      </c>
    </row>
    <row r="38" spans="1:17" ht="103.95" customHeight="1">
      <c r="A38" s="69" t="s">
        <v>181</v>
      </c>
      <c r="B38" s="70" t="s">
        <v>104</v>
      </c>
      <c r="C38" s="71" t="s">
        <v>637</v>
      </c>
      <c r="D38" s="71" t="s">
        <v>353</v>
      </c>
      <c r="E38" s="70" t="s">
        <v>638</v>
      </c>
      <c r="F38" s="70" t="s">
        <v>639</v>
      </c>
      <c r="G38" s="70" t="s">
        <v>640</v>
      </c>
      <c r="H38" s="70" t="s">
        <v>641</v>
      </c>
      <c r="I38" s="70" t="s">
        <v>391</v>
      </c>
      <c r="J38" s="70" t="s">
        <v>642</v>
      </c>
      <c r="K38" s="70" t="s">
        <v>643</v>
      </c>
      <c r="L38" s="70" t="s">
        <v>644</v>
      </c>
      <c r="M38" s="70" t="s">
        <v>645</v>
      </c>
      <c r="N38" s="70" t="s">
        <v>363</v>
      </c>
      <c r="O38" s="70" t="s">
        <v>646</v>
      </c>
      <c r="P38" s="70" t="s">
        <v>365</v>
      </c>
      <c r="Q38" s="85" t="s">
        <v>366</v>
      </c>
    </row>
    <row r="39" spans="1:17" ht="103.95" customHeight="1">
      <c r="A39" s="61" t="s">
        <v>182</v>
      </c>
      <c r="B39" s="62" t="s">
        <v>106</v>
      </c>
      <c r="C39" s="63" t="s">
        <v>647</v>
      </c>
      <c r="D39" s="63" t="s">
        <v>353</v>
      </c>
      <c r="E39" s="62" t="s">
        <v>648</v>
      </c>
      <c r="F39" s="62" t="s">
        <v>649</v>
      </c>
      <c r="G39" s="62" t="s">
        <v>650</v>
      </c>
      <c r="H39" s="62" t="s">
        <v>651</v>
      </c>
      <c r="I39" s="62" t="s">
        <v>358</v>
      </c>
      <c r="J39" s="62" t="s">
        <v>402</v>
      </c>
      <c r="K39" s="62" t="s">
        <v>652</v>
      </c>
      <c r="L39" s="62" t="s">
        <v>653</v>
      </c>
      <c r="M39" s="62" t="s">
        <v>654</v>
      </c>
      <c r="N39" s="62" t="s">
        <v>363</v>
      </c>
      <c r="O39" s="62" t="s">
        <v>655</v>
      </c>
      <c r="P39" s="62" t="s">
        <v>365</v>
      </c>
      <c r="Q39" s="84" t="s">
        <v>366</v>
      </c>
    </row>
    <row r="40" spans="1:17" ht="103.95" customHeight="1">
      <c r="A40" s="69" t="s">
        <v>183</v>
      </c>
      <c r="B40" s="70" t="s">
        <v>106</v>
      </c>
      <c r="C40" s="71" t="s">
        <v>656</v>
      </c>
      <c r="D40" s="71" t="s">
        <v>353</v>
      </c>
      <c r="E40" s="70" t="s">
        <v>657</v>
      </c>
      <c r="F40" s="70" t="s">
        <v>658</v>
      </c>
      <c r="G40" s="70" t="s">
        <v>659</v>
      </c>
      <c r="H40" s="70" t="s">
        <v>660</v>
      </c>
      <c r="I40" s="70" t="s">
        <v>391</v>
      </c>
      <c r="J40" s="70" t="s">
        <v>661</v>
      </c>
      <c r="K40" s="70" t="s">
        <v>662</v>
      </c>
      <c r="L40" s="70" t="s">
        <v>663</v>
      </c>
      <c r="M40" s="70" t="s">
        <v>664</v>
      </c>
      <c r="N40" s="70" t="s">
        <v>363</v>
      </c>
      <c r="O40" s="70" t="s">
        <v>665</v>
      </c>
      <c r="P40" s="70" t="s">
        <v>365</v>
      </c>
      <c r="Q40" s="85" t="s">
        <v>366</v>
      </c>
    </row>
    <row r="41" spans="1:17" ht="103.95" customHeight="1">
      <c r="A41" s="61" t="s">
        <v>184</v>
      </c>
      <c r="B41" s="62" t="s">
        <v>106</v>
      </c>
      <c r="C41" s="63" t="s">
        <v>666</v>
      </c>
      <c r="D41" s="63" t="s">
        <v>353</v>
      </c>
      <c r="E41" s="62" t="s">
        <v>667</v>
      </c>
      <c r="F41" s="62" t="s">
        <v>668</v>
      </c>
      <c r="G41" s="62" t="s">
        <v>669</v>
      </c>
      <c r="H41" s="62" t="s">
        <v>670</v>
      </c>
      <c r="I41" s="62" t="s">
        <v>391</v>
      </c>
      <c r="J41" s="62" t="s">
        <v>412</v>
      </c>
      <c r="K41" s="62" t="s">
        <v>671</v>
      </c>
      <c r="L41" s="62" t="s">
        <v>672</v>
      </c>
      <c r="M41" s="62" t="s">
        <v>673</v>
      </c>
      <c r="N41" s="62" t="s">
        <v>363</v>
      </c>
      <c r="O41" s="62" t="s">
        <v>674</v>
      </c>
      <c r="P41" s="62" t="s">
        <v>365</v>
      </c>
      <c r="Q41" s="84" t="s">
        <v>366</v>
      </c>
    </row>
    <row r="42" spans="1:17" ht="103.95" customHeight="1">
      <c r="A42" s="69" t="s">
        <v>185</v>
      </c>
      <c r="B42" s="70" t="s">
        <v>106</v>
      </c>
      <c r="C42" s="71" t="s">
        <v>675</v>
      </c>
      <c r="D42" s="71" t="s">
        <v>353</v>
      </c>
      <c r="E42" s="70" t="s">
        <v>676</v>
      </c>
      <c r="F42" s="70" t="s">
        <v>677</v>
      </c>
      <c r="G42" s="70" t="s">
        <v>678</v>
      </c>
      <c r="H42" s="70" t="s">
        <v>679</v>
      </c>
      <c r="I42" s="70" t="s">
        <v>391</v>
      </c>
      <c r="J42" s="70" t="s">
        <v>680</v>
      </c>
      <c r="K42" s="70" t="s">
        <v>681</v>
      </c>
      <c r="L42" s="70" t="s">
        <v>682</v>
      </c>
      <c r="M42" s="70" t="s">
        <v>683</v>
      </c>
      <c r="N42" s="70" t="s">
        <v>363</v>
      </c>
      <c r="O42" s="70" t="s">
        <v>684</v>
      </c>
      <c r="P42" s="70" t="s">
        <v>365</v>
      </c>
      <c r="Q42" s="85" t="s">
        <v>366</v>
      </c>
    </row>
    <row r="43" spans="1:17" ht="103.95" customHeight="1">
      <c r="A43" s="61" t="s">
        <v>186</v>
      </c>
      <c r="B43" s="62" t="s">
        <v>106</v>
      </c>
      <c r="C43" s="63" t="s">
        <v>685</v>
      </c>
      <c r="D43" s="63" t="s">
        <v>353</v>
      </c>
      <c r="E43" s="62" t="s">
        <v>686</v>
      </c>
      <c r="F43" s="62" t="s">
        <v>687</v>
      </c>
      <c r="G43" s="62" t="s">
        <v>688</v>
      </c>
      <c r="H43" s="62" t="s">
        <v>689</v>
      </c>
      <c r="I43" s="62" t="s">
        <v>391</v>
      </c>
      <c r="J43" s="62" t="s">
        <v>690</v>
      </c>
      <c r="K43" s="62" t="s">
        <v>691</v>
      </c>
      <c r="L43" s="62" t="s">
        <v>692</v>
      </c>
      <c r="M43" s="62" t="s">
        <v>693</v>
      </c>
      <c r="N43" s="62" t="s">
        <v>363</v>
      </c>
      <c r="O43" s="62" t="s">
        <v>694</v>
      </c>
      <c r="P43" s="62" t="s">
        <v>365</v>
      </c>
      <c r="Q43" s="84" t="s">
        <v>366</v>
      </c>
    </row>
    <row r="44" spans="1:17" ht="103.95" customHeight="1">
      <c r="A44" s="69" t="s">
        <v>187</v>
      </c>
      <c r="B44" s="70" t="s">
        <v>106</v>
      </c>
      <c r="C44" s="71" t="s">
        <v>695</v>
      </c>
      <c r="D44" s="71" t="s">
        <v>353</v>
      </c>
      <c r="E44" s="70" t="s">
        <v>696</v>
      </c>
      <c r="F44" s="70" t="s">
        <v>697</v>
      </c>
      <c r="G44" s="70" t="s">
        <v>698</v>
      </c>
      <c r="H44" s="70" t="s">
        <v>699</v>
      </c>
      <c r="I44" s="70" t="s">
        <v>358</v>
      </c>
      <c r="J44" s="70" t="s">
        <v>700</v>
      </c>
      <c r="K44" s="70" t="s">
        <v>701</v>
      </c>
      <c r="L44" s="70" t="s">
        <v>702</v>
      </c>
      <c r="M44" s="70" t="s">
        <v>703</v>
      </c>
      <c r="N44" s="70" t="s">
        <v>363</v>
      </c>
      <c r="O44" s="70" t="s">
        <v>704</v>
      </c>
      <c r="P44" s="70" t="s">
        <v>365</v>
      </c>
      <c r="Q44" s="85" t="s">
        <v>366</v>
      </c>
    </row>
    <row r="45" spans="1:17" ht="103.95" customHeight="1">
      <c r="A45" s="61" t="s">
        <v>188</v>
      </c>
      <c r="B45" s="62" t="s">
        <v>106</v>
      </c>
      <c r="C45" s="63" t="s">
        <v>705</v>
      </c>
      <c r="D45" s="63" t="s">
        <v>353</v>
      </c>
      <c r="E45" s="62" t="s">
        <v>706</v>
      </c>
      <c r="F45" s="62" t="s">
        <v>707</v>
      </c>
      <c r="G45" s="62" t="s">
        <v>708</v>
      </c>
      <c r="H45" s="62" t="s">
        <v>709</v>
      </c>
      <c r="I45" s="62" t="s">
        <v>391</v>
      </c>
      <c r="J45" s="62" t="s">
        <v>710</v>
      </c>
      <c r="K45" s="62" t="s">
        <v>711</v>
      </c>
      <c r="L45" s="62" t="s">
        <v>712</v>
      </c>
      <c r="M45" s="62" t="s">
        <v>713</v>
      </c>
      <c r="N45" s="62" t="s">
        <v>363</v>
      </c>
      <c r="O45" s="62" t="s">
        <v>714</v>
      </c>
      <c r="P45" s="62" t="s">
        <v>365</v>
      </c>
      <c r="Q45" s="84" t="s">
        <v>366</v>
      </c>
    </row>
    <row r="46" spans="1:17" ht="103.95" customHeight="1">
      <c r="A46" s="69" t="s">
        <v>189</v>
      </c>
      <c r="B46" s="70" t="s">
        <v>106</v>
      </c>
      <c r="C46" s="71" t="s">
        <v>715</v>
      </c>
      <c r="D46" s="71" t="s">
        <v>353</v>
      </c>
      <c r="E46" s="70" t="s">
        <v>716</v>
      </c>
      <c r="F46" s="70" t="s">
        <v>717</v>
      </c>
      <c r="G46" s="70" t="s">
        <v>718</v>
      </c>
      <c r="H46" s="70" t="s">
        <v>719</v>
      </c>
      <c r="I46" s="70" t="s">
        <v>358</v>
      </c>
      <c r="J46" s="70" t="s">
        <v>720</v>
      </c>
      <c r="K46" s="70" t="s">
        <v>721</v>
      </c>
      <c r="L46" s="70" t="s">
        <v>722</v>
      </c>
      <c r="M46" s="70" t="s">
        <v>723</v>
      </c>
      <c r="N46" s="70" t="s">
        <v>363</v>
      </c>
      <c r="O46" s="70" t="s">
        <v>724</v>
      </c>
      <c r="P46" s="70" t="s">
        <v>365</v>
      </c>
      <c r="Q46" s="85" t="s">
        <v>366</v>
      </c>
    </row>
    <row r="47" spans="1:17" ht="103.95" customHeight="1">
      <c r="A47" s="61" t="s">
        <v>190</v>
      </c>
      <c r="B47" s="62" t="s">
        <v>106</v>
      </c>
      <c r="C47" s="63" t="s">
        <v>725</v>
      </c>
      <c r="D47" s="63" t="s">
        <v>353</v>
      </c>
      <c r="E47" s="62" t="s">
        <v>726</v>
      </c>
      <c r="F47" s="62" t="s">
        <v>727</v>
      </c>
      <c r="G47" s="62" t="s">
        <v>728</v>
      </c>
      <c r="H47" s="62" t="s">
        <v>729</v>
      </c>
      <c r="I47" s="62" t="s">
        <v>358</v>
      </c>
      <c r="J47" s="62" t="s">
        <v>412</v>
      </c>
      <c r="K47" s="62" t="s">
        <v>730</v>
      </c>
      <c r="L47" s="62" t="s">
        <v>731</v>
      </c>
      <c r="M47" s="62" t="s">
        <v>732</v>
      </c>
      <c r="N47" s="62" t="s">
        <v>363</v>
      </c>
      <c r="O47" s="62" t="s">
        <v>733</v>
      </c>
      <c r="P47" s="62" t="s">
        <v>365</v>
      </c>
      <c r="Q47" s="84" t="s">
        <v>366</v>
      </c>
    </row>
    <row r="48" spans="1:17" ht="103.95" customHeight="1">
      <c r="A48" s="69" t="s">
        <v>191</v>
      </c>
      <c r="B48" s="70" t="s">
        <v>106</v>
      </c>
      <c r="C48" s="71" t="s">
        <v>734</v>
      </c>
      <c r="D48" s="71" t="s">
        <v>353</v>
      </c>
      <c r="E48" s="70" t="s">
        <v>735</v>
      </c>
      <c r="F48" s="70" t="s">
        <v>736</v>
      </c>
      <c r="G48" s="70" t="s">
        <v>737</v>
      </c>
      <c r="H48" s="70" t="s">
        <v>738</v>
      </c>
      <c r="I48" s="70" t="s">
        <v>358</v>
      </c>
      <c r="J48" s="70" t="s">
        <v>739</v>
      </c>
      <c r="K48" s="70" t="s">
        <v>740</v>
      </c>
      <c r="L48" s="70" t="s">
        <v>741</v>
      </c>
      <c r="M48" s="70" t="s">
        <v>742</v>
      </c>
      <c r="N48" s="70" t="s">
        <v>363</v>
      </c>
      <c r="O48" s="70" t="s">
        <v>743</v>
      </c>
      <c r="P48" s="70" t="s">
        <v>365</v>
      </c>
      <c r="Q48" s="85" t="s">
        <v>366</v>
      </c>
    </row>
    <row r="49" spans="1:17" ht="103.95" customHeight="1">
      <c r="A49" s="61" t="s">
        <v>192</v>
      </c>
      <c r="B49" s="62" t="s">
        <v>106</v>
      </c>
      <c r="C49" s="63" t="s">
        <v>744</v>
      </c>
      <c r="D49" s="63" t="s">
        <v>353</v>
      </c>
      <c r="E49" s="62" t="s">
        <v>745</v>
      </c>
      <c r="F49" s="62" t="s">
        <v>746</v>
      </c>
      <c r="G49" s="62" t="s">
        <v>747</v>
      </c>
      <c r="H49" s="62" t="s">
        <v>748</v>
      </c>
      <c r="I49" s="62" t="s">
        <v>391</v>
      </c>
      <c r="J49" s="62" t="s">
        <v>749</v>
      </c>
      <c r="K49" s="62" t="s">
        <v>750</v>
      </c>
      <c r="L49" s="62" t="s">
        <v>751</v>
      </c>
      <c r="M49" s="62" t="s">
        <v>752</v>
      </c>
      <c r="N49" s="62" t="s">
        <v>363</v>
      </c>
      <c r="O49" s="62" t="s">
        <v>753</v>
      </c>
      <c r="P49" s="62" t="s">
        <v>365</v>
      </c>
      <c r="Q49" s="84" t="s">
        <v>366</v>
      </c>
    </row>
    <row r="50" spans="1:17" ht="103.95" customHeight="1">
      <c r="A50" s="69" t="s">
        <v>193</v>
      </c>
      <c r="B50" s="70" t="s">
        <v>106</v>
      </c>
      <c r="C50" s="71" t="s">
        <v>754</v>
      </c>
      <c r="D50" s="71" t="s">
        <v>353</v>
      </c>
      <c r="E50" s="70" t="s">
        <v>755</v>
      </c>
      <c r="F50" s="70" t="s">
        <v>756</v>
      </c>
      <c r="G50" s="70" t="s">
        <v>757</v>
      </c>
      <c r="H50" s="70" t="s">
        <v>758</v>
      </c>
      <c r="I50" s="70" t="s">
        <v>391</v>
      </c>
      <c r="J50" s="70" t="s">
        <v>661</v>
      </c>
      <c r="K50" s="70" t="s">
        <v>759</v>
      </c>
      <c r="L50" s="70" t="s">
        <v>760</v>
      </c>
      <c r="M50" s="70" t="s">
        <v>761</v>
      </c>
      <c r="N50" s="70" t="s">
        <v>363</v>
      </c>
      <c r="O50" s="70" t="s">
        <v>762</v>
      </c>
      <c r="P50" s="70" t="s">
        <v>365</v>
      </c>
      <c r="Q50" s="85" t="s">
        <v>366</v>
      </c>
    </row>
    <row r="51" spans="1:17" ht="103.95" customHeight="1">
      <c r="A51" s="61" t="s">
        <v>194</v>
      </c>
      <c r="B51" s="62" t="s">
        <v>106</v>
      </c>
      <c r="C51" s="63" t="s">
        <v>763</v>
      </c>
      <c r="D51" s="63" t="s">
        <v>353</v>
      </c>
      <c r="E51" s="62" t="s">
        <v>764</v>
      </c>
      <c r="F51" s="62" t="s">
        <v>765</v>
      </c>
      <c r="G51" s="62" t="s">
        <v>766</v>
      </c>
      <c r="H51" s="62" t="s">
        <v>767</v>
      </c>
      <c r="I51" s="62" t="s">
        <v>358</v>
      </c>
      <c r="J51" s="62" t="s">
        <v>402</v>
      </c>
      <c r="K51" s="62" t="s">
        <v>768</v>
      </c>
      <c r="L51" s="62" t="s">
        <v>769</v>
      </c>
      <c r="M51" s="62" t="s">
        <v>770</v>
      </c>
      <c r="N51" s="62" t="s">
        <v>363</v>
      </c>
      <c r="O51" s="62" t="s">
        <v>771</v>
      </c>
      <c r="P51" s="62" t="s">
        <v>365</v>
      </c>
      <c r="Q51" s="84" t="s">
        <v>366</v>
      </c>
    </row>
    <row r="52" spans="1:17" ht="103.95" customHeight="1">
      <c r="A52" s="69" t="s">
        <v>195</v>
      </c>
      <c r="B52" s="70" t="s">
        <v>106</v>
      </c>
      <c r="C52" s="71" t="s">
        <v>772</v>
      </c>
      <c r="D52" s="71" t="s">
        <v>353</v>
      </c>
      <c r="E52" s="70" t="s">
        <v>773</v>
      </c>
      <c r="F52" s="70" t="s">
        <v>774</v>
      </c>
      <c r="G52" s="70" t="s">
        <v>775</v>
      </c>
      <c r="H52" s="70" t="s">
        <v>776</v>
      </c>
      <c r="I52" s="70" t="s">
        <v>358</v>
      </c>
      <c r="J52" s="70" t="s">
        <v>359</v>
      </c>
      <c r="K52" s="70" t="s">
        <v>777</v>
      </c>
      <c r="L52" s="70" t="s">
        <v>778</v>
      </c>
      <c r="M52" s="70" t="s">
        <v>779</v>
      </c>
      <c r="N52" s="70" t="s">
        <v>363</v>
      </c>
      <c r="O52" s="70" t="s">
        <v>780</v>
      </c>
      <c r="P52" s="70" t="s">
        <v>365</v>
      </c>
      <c r="Q52" s="85" t="s">
        <v>366</v>
      </c>
    </row>
    <row r="53" spans="1:17" ht="103.95" customHeight="1">
      <c r="A53" s="61" t="s">
        <v>196</v>
      </c>
      <c r="B53" s="62" t="s">
        <v>108</v>
      </c>
      <c r="C53" s="63" t="s">
        <v>781</v>
      </c>
      <c r="D53" s="63" t="s">
        <v>353</v>
      </c>
      <c r="E53" s="62" t="s">
        <v>782</v>
      </c>
      <c r="F53" s="62" t="s">
        <v>783</v>
      </c>
      <c r="G53" s="62" t="s">
        <v>784</v>
      </c>
      <c r="H53" s="62" t="s">
        <v>785</v>
      </c>
      <c r="I53" s="62" t="s">
        <v>391</v>
      </c>
      <c r="J53" s="62" t="s">
        <v>359</v>
      </c>
      <c r="K53" s="62" t="s">
        <v>786</v>
      </c>
      <c r="L53" s="62" t="s">
        <v>787</v>
      </c>
      <c r="M53" s="62" t="s">
        <v>788</v>
      </c>
      <c r="N53" s="62" t="s">
        <v>363</v>
      </c>
      <c r="O53" s="62" t="s">
        <v>789</v>
      </c>
      <c r="P53" s="62" t="s">
        <v>365</v>
      </c>
      <c r="Q53" s="84" t="s">
        <v>366</v>
      </c>
    </row>
    <row r="54" spans="1:17" ht="103.95" customHeight="1">
      <c r="A54" s="69" t="s">
        <v>197</v>
      </c>
      <c r="B54" s="70" t="s">
        <v>108</v>
      </c>
      <c r="C54" s="71" t="s">
        <v>790</v>
      </c>
      <c r="D54" s="71" t="s">
        <v>353</v>
      </c>
      <c r="E54" s="70" t="s">
        <v>791</v>
      </c>
      <c r="F54" s="70" t="s">
        <v>792</v>
      </c>
      <c r="G54" s="70" t="s">
        <v>793</v>
      </c>
      <c r="H54" s="70" t="s">
        <v>794</v>
      </c>
      <c r="I54" s="70" t="s">
        <v>358</v>
      </c>
      <c r="J54" s="70" t="s">
        <v>720</v>
      </c>
      <c r="K54" s="70" t="s">
        <v>795</v>
      </c>
      <c r="L54" s="70" t="s">
        <v>796</v>
      </c>
      <c r="M54" s="70" t="s">
        <v>797</v>
      </c>
      <c r="N54" s="70" t="s">
        <v>363</v>
      </c>
      <c r="O54" s="70" t="s">
        <v>798</v>
      </c>
      <c r="P54" s="70" t="s">
        <v>365</v>
      </c>
      <c r="Q54" s="85" t="s">
        <v>366</v>
      </c>
    </row>
    <row r="55" spans="1:17" ht="103.95" customHeight="1">
      <c r="A55" s="61" t="s">
        <v>198</v>
      </c>
      <c r="B55" s="62" t="s">
        <v>108</v>
      </c>
      <c r="C55" s="63" t="s">
        <v>799</v>
      </c>
      <c r="D55" s="63" t="s">
        <v>353</v>
      </c>
      <c r="E55" s="62" t="s">
        <v>800</v>
      </c>
      <c r="F55" s="62" t="s">
        <v>801</v>
      </c>
      <c r="G55" s="62" t="s">
        <v>802</v>
      </c>
      <c r="H55" s="62" t="s">
        <v>803</v>
      </c>
      <c r="I55" s="62" t="s">
        <v>358</v>
      </c>
      <c r="J55" s="62" t="s">
        <v>804</v>
      </c>
      <c r="K55" s="62" t="s">
        <v>805</v>
      </c>
      <c r="L55" s="62" t="s">
        <v>806</v>
      </c>
      <c r="M55" s="62" t="s">
        <v>807</v>
      </c>
      <c r="N55" s="62" t="s">
        <v>363</v>
      </c>
      <c r="O55" s="62" t="s">
        <v>808</v>
      </c>
      <c r="P55" s="62" t="s">
        <v>365</v>
      </c>
      <c r="Q55" s="84" t="s">
        <v>366</v>
      </c>
    </row>
    <row r="56" spans="1:17" ht="103.95" customHeight="1">
      <c r="A56" s="69" t="s">
        <v>199</v>
      </c>
      <c r="B56" s="70" t="s">
        <v>108</v>
      </c>
      <c r="C56" s="71" t="s">
        <v>809</v>
      </c>
      <c r="D56" s="71" t="s">
        <v>353</v>
      </c>
      <c r="E56" s="70" t="s">
        <v>810</v>
      </c>
      <c r="F56" s="70" t="s">
        <v>811</v>
      </c>
      <c r="G56" s="70" t="s">
        <v>812</v>
      </c>
      <c r="H56" s="70" t="s">
        <v>813</v>
      </c>
      <c r="I56" s="70" t="s">
        <v>358</v>
      </c>
      <c r="J56" s="70" t="s">
        <v>814</v>
      </c>
      <c r="K56" s="70" t="s">
        <v>815</v>
      </c>
      <c r="L56" s="70" t="s">
        <v>816</v>
      </c>
      <c r="M56" s="70" t="s">
        <v>817</v>
      </c>
      <c r="N56" s="70" t="s">
        <v>363</v>
      </c>
      <c r="O56" s="70" t="s">
        <v>818</v>
      </c>
      <c r="P56" s="70" t="s">
        <v>365</v>
      </c>
      <c r="Q56" s="85" t="s">
        <v>366</v>
      </c>
    </row>
    <row r="57" spans="1:17" ht="103.95" customHeight="1">
      <c r="A57" s="61" t="s">
        <v>200</v>
      </c>
      <c r="B57" s="62" t="s">
        <v>108</v>
      </c>
      <c r="C57" s="63" t="s">
        <v>819</v>
      </c>
      <c r="D57" s="63" t="s">
        <v>353</v>
      </c>
      <c r="E57" s="62" t="s">
        <v>820</v>
      </c>
      <c r="F57" s="62" t="s">
        <v>821</v>
      </c>
      <c r="G57" s="62" t="s">
        <v>822</v>
      </c>
      <c r="H57" s="62" t="s">
        <v>823</v>
      </c>
      <c r="I57" s="62" t="s">
        <v>358</v>
      </c>
      <c r="J57" s="62" t="s">
        <v>824</v>
      </c>
      <c r="K57" s="62" t="s">
        <v>825</v>
      </c>
      <c r="L57" s="62" t="s">
        <v>826</v>
      </c>
      <c r="M57" s="62" t="s">
        <v>827</v>
      </c>
      <c r="N57" s="62" t="s">
        <v>363</v>
      </c>
      <c r="O57" s="62" t="s">
        <v>828</v>
      </c>
      <c r="P57" s="62" t="s">
        <v>365</v>
      </c>
      <c r="Q57" s="84" t="s">
        <v>366</v>
      </c>
    </row>
    <row r="58" spans="1:17" ht="103.95" customHeight="1">
      <c r="A58" s="69" t="s">
        <v>201</v>
      </c>
      <c r="B58" s="70" t="s">
        <v>108</v>
      </c>
      <c r="C58" s="71" t="s">
        <v>829</v>
      </c>
      <c r="D58" s="71" t="s">
        <v>353</v>
      </c>
      <c r="E58" s="70" t="s">
        <v>830</v>
      </c>
      <c r="F58" s="70" t="s">
        <v>831</v>
      </c>
      <c r="G58" s="70" t="s">
        <v>832</v>
      </c>
      <c r="H58" s="70" t="s">
        <v>833</v>
      </c>
      <c r="I58" s="70" t="s">
        <v>358</v>
      </c>
      <c r="J58" s="70" t="s">
        <v>834</v>
      </c>
      <c r="K58" s="70" t="s">
        <v>835</v>
      </c>
      <c r="L58" s="70" t="s">
        <v>836</v>
      </c>
      <c r="M58" s="70" t="s">
        <v>837</v>
      </c>
      <c r="N58" s="70" t="s">
        <v>363</v>
      </c>
      <c r="O58" s="70" t="s">
        <v>838</v>
      </c>
      <c r="P58" s="70" t="s">
        <v>365</v>
      </c>
      <c r="Q58" s="85" t="s">
        <v>366</v>
      </c>
    </row>
    <row r="59" spans="1:17" ht="103.95" customHeight="1">
      <c r="A59" s="61" t="s">
        <v>202</v>
      </c>
      <c r="B59" s="62" t="s">
        <v>108</v>
      </c>
      <c r="C59" s="63" t="s">
        <v>839</v>
      </c>
      <c r="D59" s="63" t="s">
        <v>353</v>
      </c>
      <c r="E59" s="62" t="s">
        <v>840</v>
      </c>
      <c r="F59" s="62" t="s">
        <v>841</v>
      </c>
      <c r="G59" s="62" t="s">
        <v>842</v>
      </c>
      <c r="H59" s="62" t="s">
        <v>843</v>
      </c>
      <c r="I59" s="62" t="s">
        <v>479</v>
      </c>
      <c r="J59" s="62" t="s">
        <v>844</v>
      </c>
      <c r="K59" s="62" t="s">
        <v>845</v>
      </c>
      <c r="L59" s="62" t="s">
        <v>846</v>
      </c>
      <c r="M59" s="62" t="s">
        <v>847</v>
      </c>
      <c r="N59" s="62" t="s">
        <v>363</v>
      </c>
      <c r="O59" s="62" t="s">
        <v>848</v>
      </c>
      <c r="P59" s="62" t="s">
        <v>365</v>
      </c>
      <c r="Q59" s="84" t="s">
        <v>366</v>
      </c>
    </row>
    <row r="60" spans="1:17" ht="103.95" customHeight="1">
      <c r="A60" s="69" t="s">
        <v>203</v>
      </c>
      <c r="B60" s="70" t="s">
        <v>108</v>
      </c>
      <c r="C60" s="71" t="s">
        <v>849</v>
      </c>
      <c r="D60" s="71" t="s">
        <v>353</v>
      </c>
      <c r="E60" s="70" t="s">
        <v>850</v>
      </c>
      <c r="F60" s="70" t="s">
        <v>851</v>
      </c>
      <c r="G60" s="70" t="s">
        <v>852</v>
      </c>
      <c r="H60" s="70" t="s">
        <v>853</v>
      </c>
      <c r="I60" s="70" t="s">
        <v>358</v>
      </c>
      <c r="J60" s="70" t="s">
        <v>739</v>
      </c>
      <c r="K60" s="70" t="s">
        <v>854</v>
      </c>
      <c r="L60" s="70" t="s">
        <v>855</v>
      </c>
      <c r="M60" s="70" t="s">
        <v>856</v>
      </c>
      <c r="N60" s="70" t="s">
        <v>363</v>
      </c>
      <c r="O60" s="70" t="s">
        <v>857</v>
      </c>
      <c r="P60" s="70" t="s">
        <v>365</v>
      </c>
      <c r="Q60" s="85" t="s">
        <v>366</v>
      </c>
    </row>
    <row r="61" spans="1:17" ht="103.95" customHeight="1">
      <c r="A61" s="61" t="s">
        <v>204</v>
      </c>
      <c r="B61" s="62" t="s">
        <v>108</v>
      </c>
      <c r="C61" s="63" t="s">
        <v>858</v>
      </c>
      <c r="D61" s="63" t="s">
        <v>353</v>
      </c>
      <c r="E61" s="62" t="s">
        <v>859</v>
      </c>
      <c r="F61" s="62" t="s">
        <v>860</v>
      </c>
      <c r="G61" s="62" t="s">
        <v>861</v>
      </c>
      <c r="H61" s="62" t="s">
        <v>862</v>
      </c>
      <c r="I61" s="62" t="s">
        <v>391</v>
      </c>
      <c r="J61" s="62" t="s">
        <v>710</v>
      </c>
      <c r="K61" s="62" t="s">
        <v>863</v>
      </c>
      <c r="L61" s="62" t="s">
        <v>864</v>
      </c>
      <c r="M61" s="62" t="s">
        <v>865</v>
      </c>
      <c r="N61" s="62" t="s">
        <v>363</v>
      </c>
      <c r="O61" s="62" t="s">
        <v>866</v>
      </c>
      <c r="P61" s="62" t="s">
        <v>365</v>
      </c>
      <c r="Q61" s="84" t="s">
        <v>366</v>
      </c>
    </row>
    <row r="62" spans="1:17" ht="103.95" customHeight="1">
      <c r="A62" s="69" t="s">
        <v>205</v>
      </c>
      <c r="B62" s="70" t="s">
        <v>108</v>
      </c>
      <c r="C62" s="71" t="s">
        <v>867</v>
      </c>
      <c r="D62" s="71" t="s">
        <v>353</v>
      </c>
      <c r="E62" s="70" t="s">
        <v>868</v>
      </c>
      <c r="F62" s="70" t="s">
        <v>869</v>
      </c>
      <c r="G62" s="70" t="s">
        <v>870</v>
      </c>
      <c r="H62" s="70" t="s">
        <v>871</v>
      </c>
      <c r="I62" s="70" t="s">
        <v>391</v>
      </c>
      <c r="J62" s="70" t="s">
        <v>872</v>
      </c>
      <c r="K62" s="70" t="s">
        <v>873</v>
      </c>
      <c r="L62" s="70" t="s">
        <v>874</v>
      </c>
      <c r="M62" s="70" t="s">
        <v>875</v>
      </c>
      <c r="N62" s="70" t="s">
        <v>363</v>
      </c>
      <c r="O62" s="70" t="s">
        <v>876</v>
      </c>
      <c r="P62" s="70" t="s">
        <v>365</v>
      </c>
      <c r="Q62" s="85" t="s">
        <v>366</v>
      </c>
    </row>
    <row r="63" spans="1:17" ht="103.95" customHeight="1">
      <c r="A63" s="61" t="s">
        <v>206</v>
      </c>
      <c r="B63" s="62" t="s">
        <v>108</v>
      </c>
      <c r="C63" s="63" t="s">
        <v>877</v>
      </c>
      <c r="D63" s="63" t="s">
        <v>353</v>
      </c>
      <c r="E63" s="62" t="s">
        <v>878</v>
      </c>
      <c r="F63" s="62" t="s">
        <v>879</v>
      </c>
      <c r="G63" s="62" t="s">
        <v>880</v>
      </c>
      <c r="H63" s="62" t="s">
        <v>881</v>
      </c>
      <c r="I63" s="62" t="s">
        <v>358</v>
      </c>
      <c r="J63" s="62" t="s">
        <v>882</v>
      </c>
      <c r="K63" s="62" t="s">
        <v>883</v>
      </c>
      <c r="L63" s="62" t="s">
        <v>884</v>
      </c>
      <c r="M63" s="62" t="s">
        <v>885</v>
      </c>
      <c r="N63" s="62" t="s">
        <v>363</v>
      </c>
      <c r="O63" s="62" t="s">
        <v>886</v>
      </c>
      <c r="P63" s="62" t="s">
        <v>365</v>
      </c>
      <c r="Q63" s="84" t="s">
        <v>366</v>
      </c>
    </row>
    <row r="64" spans="1:17" ht="103.95" customHeight="1">
      <c r="A64" s="69" t="s">
        <v>207</v>
      </c>
      <c r="B64" s="70" t="s">
        <v>108</v>
      </c>
      <c r="C64" s="71" t="s">
        <v>887</v>
      </c>
      <c r="D64" s="71" t="s">
        <v>353</v>
      </c>
      <c r="E64" s="70" t="s">
        <v>888</v>
      </c>
      <c r="F64" s="70" t="s">
        <v>889</v>
      </c>
      <c r="G64" s="70" t="s">
        <v>890</v>
      </c>
      <c r="H64" s="70" t="s">
        <v>891</v>
      </c>
      <c r="I64" s="70" t="s">
        <v>391</v>
      </c>
      <c r="J64" s="70" t="s">
        <v>720</v>
      </c>
      <c r="K64" s="70" t="s">
        <v>892</v>
      </c>
      <c r="L64" s="70" t="s">
        <v>893</v>
      </c>
      <c r="M64" s="70" t="s">
        <v>894</v>
      </c>
      <c r="N64" s="70" t="s">
        <v>363</v>
      </c>
      <c r="O64" s="70" t="s">
        <v>895</v>
      </c>
      <c r="P64" s="70" t="s">
        <v>365</v>
      </c>
      <c r="Q64" s="85" t="s">
        <v>366</v>
      </c>
    </row>
    <row r="65" spans="1:17" ht="103.95" customHeight="1">
      <c r="A65" s="61" t="s">
        <v>208</v>
      </c>
      <c r="B65" s="62" t="s">
        <v>110</v>
      </c>
      <c r="C65" s="63" t="s">
        <v>896</v>
      </c>
      <c r="D65" s="63" t="s">
        <v>353</v>
      </c>
      <c r="E65" s="62" t="s">
        <v>897</v>
      </c>
      <c r="F65" s="62" t="s">
        <v>898</v>
      </c>
      <c r="G65" s="62" t="s">
        <v>899</v>
      </c>
      <c r="H65" s="62" t="s">
        <v>900</v>
      </c>
      <c r="I65" s="62" t="s">
        <v>358</v>
      </c>
      <c r="J65" s="62" t="s">
        <v>901</v>
      </c>
      <c r="K65" s="62" t="s">
        <v>902</v>
      </c>
      <c r="L65" s="62" t="s">
        <v>903</v>
      </c>
      <c r="M65" s="62" t="s">
        <v>904</v>
      </c>
      <c r="N65" s="62" t="s">
        <v>363</v>
      </c>
      <c r="O65" s="62" t="s">
        <v>905</v>
      </c>
      <c r="P65" s="62" t="s">
        <v>365</v>
      </c>
      <c r="Q65" s="84" t="s">
        <v>366</v>
      </c>
    </row>
    <row r="66" spans="1:17" ht="103.95" customHeight="1">
      <c r="A66" s="69" t="s">
        <v>209</v>
      </c>
      <c r="B66" s="70" t="s">
        <v>110</v>
      </c>
      <c r="C66" s="71" t="s">
        <v>906</v>
      </c>
      <c r="D66" s="71" t="s">
        <v>353</v>
      </c>
      <c r="E66" s="70" t="s">
        <v>907</v>
      </c>
      <c r="F66" s="70" t="s">
        <v>908</v>
      </c>
      <c r="G66" s="70" t="s">
        <v>909</v>
      </c>
      <c r="H66" s="70" t="s">
        <v>910</v>
      </c>
      <c r="I66" s="70" t="s">
        <v>358</v>
      </c>
      <c r="J66" s="70" t="s">
        <v>901</v>
      </c>
      <c r="K66" s="70" t="s">
        <v>911</v>
      </c>
      <c r="L66" s="70" t="s">
        <v>912</v>
      </c>
      <c r="M66" s="70" t="s">
        <v>913</v>
      </c>
      <c r="N66" s="70" t="s">
        <v>363</v>
      </c>
      <c r="O66" s="70" t="s">
        <v>914</v>
      </c>
      <c r="P66" s="70" t="s">
        <v>365</v>
      </c>
      <c r="Q66" s="85" t="s">
        <v>366</v>
      </c>
    </row>
    <row r="67" spans="1:17" ht="103.95" customHeight="1">
      <c r="A67" s="61" t="s">
        <v>210</v>
      </c>
      <c r="B67" s="62" t="s">
        <v>110</v>
      </c>
      <c r="C67" s="63" t="s">
        <v>915</v>
      </c>
      <c r="D67" s="63" t="s">
        <v>353</v>
      </c>
      <c r="E67" s="62" t="s">
        <v>916</v>
      </c>
      <c r="F67" s="62" t="s">
        <v>917</v>
      </c>
      <c r="G67" s="62" t="s">
        <v>918</v>
      </c>
      <c r="H67" s="62" t="s">
        <v>919</v>
      </c>
      <c r="I67" s="62" t="s">
        <v>358</v>
      </c>
      <c r="J67" s="62" t="s">
        <v>920</v>
      </c>
      <c r="K67" s="62" t="s">
        <v>921</v>
      </c>
      <c r="L67" s="62" t="s">
        <v>922</v>
      </c>
      <c r="M67" s="62" t="s">
        <v>923</v>
      </c>
      <c r="N67" s="62" t="s">
        <v>363</v>
      </c>
      <c r="O67" s="62" t="s">
        <v>924</v>
      </c>
      <c r="P67" s="62" t="s">
        <v>365</v>
      </c>
      <c r="Q67" s="84" t="s">
        <v>366</v>
      </c>
    </row>
    <row r="68" spans="1:17" ht="103.95" customHeight="1">
      <c r="A68" s="69" t="s">
        <v>211</v>
      </c>
      <c r="B68" s="70" t="s">
        <v>110</v>
      </c>
      <c r="C68" s="71" t="s">
        <v>925</v>
      </c>
      <c r="D68" s="71" t="s">
        <v>353</v>
      </c>
      <c r="E68" s="70" t="s">
        <v>926</v>
      </c>
      <c r="F68" s="70" t="s">
        <v>927</v>
      </c>
      <c r="G68" s="70" t="s">
        <v>928</v>
      </c>
      <c r="H68" s="70" t="s">
        <v>929</v>
      </c>
      <c r="I68" s="70" t="s">
        <v>358</v>
      </c>
      <c r="J68" s="70" t="s">
        <v>661</v>
      </c>
      <c r="K68" s="70" t="s">
        <v>930</v>
      </c>
      <c r="L68" s="70" t="s">
        <v>931</v>
      </c>
      <c r="M68" s="70" t="s">
        <v>932</v>
      </c>
      <c r="N68" s="70" t="s">
        <v>363</v>
      </c>
      <c r="O68" s="70" t="s">
        <v>933</v>
      </c>
      <c r="P68" s="70" t="s">
        <v>365</v>
      </c>
      <c r="Q68" s="85" t="s">
        <v>366</v>
      </c>
    </row>
    <row r="69" spans="1:17" ht="103.95" customHeight="1">
      <c r="A69" s="61" t="s">
        <v>212</v>
      </c>
      <c r="B69" s="62" t="s">
        <v>110</v>
      </c>
      <c r="C69" s="63" t="s">
        <v>934</v>
      </c>
      <c r="D69" s="63" t="s">
        <v>353</v>
      </c>
      <c r="E69" s="62" t="s">
        <v>935</v>
      </c>
      <c r="F69" s="62" t="s">
        <v>936</v>
      </c>
      <c r="G69" s="62" t="s">
        <v>937</v>
      </c>
      <c r="H69" s="62" t="s">
        <v>938</v>
      </c>
      <c r="I69" s="62" t="s">
        <v>358</v>
      </c>
      <c r="J69" s="62" t="s">
        <v>710</v>
      </c>
      <c r="K69" s="62" t="s">
        <v>939</v>
      </c>
      <c r="L69" s="62" t="s">
        <v>940</v>
      </c>
      <c r="M69" s="62" t="s">
        <v>941</v>
      </c>
      <c r="N69" s="62" t="s">
        <v>363</v>
      </c>
      <c r="O69" s="62" t="s">
        <v>942</v>
      </c>
      <c r="P69" s="62" t="s">
        <v>365</v>
      </c>
      <c r="Q69" s="84" t="s">
        <v>366</v>
      </c>
    </row>
    <row r="70" spans="1:17" ht="103.95" customHeight="1">
      <c r="A70" s="69" t="s">
        <v>213</v>
      </c>
      <c r="B70" s="70" t="s">
        <v>110</v>
      </c>
      <c r="C70" s="71" t="s">
        <v>943</v>
      </c>
      <c r="D70" s="71" t="s">
        <v>353</v>
      </c>
      <c r="E70" s="70" t="s">
        <v>944</v>
      </c>
      <c r="F70" s="70" t="s">
        <v>945</v>
      </c>
      <c r="G70" s="70" t="s">
        <v>946</v>
      </c>
      <c r="H70" s="70" t="s">
        <v>947</v>
      </c>
      <c r="I70" s="70" t="s">
        <v>358</v>
      </c>
      <c r="J70" s="70" t="s">
        <v>739</v>
      </c>
      <c r="K70" s="70" t="s">
        <v>948</v>
      </c>
      <c r="L70" s="70" t="s">
        <v>949</v>
      </c>
      <c r="M70" s="70" t="s">
        <v>950</v>
      </c>
      <c r="N70" s="70" t="s">
        <v>363</v>
      </c>
      <c r="O70" s="70" t="s">
        <v>951</v>
      </c>
      <c r="P70" s="70" t="s">
        <v>365</v>
      </c>
      <c r="Q70" s="85" t="s">
        <v>366</v>
      </c>
    </row>
    <row r="71" spans="1:17" ht="103.95" customHeight="1">
      <c r="A71" s="61" t="s">
        <v>214</v>
      </c>
      <c r="B71" s="62" t="s">
        <v>110</v>
      </c>
      <c r="C71" s="63" t="s">
        <v>952</v>
      </c>
      <c r="D71" s="63" t="s">
        <v>353</v>
      </c>
      <c r="E71" s="62" t="s">
        <v>953</v>
      </c>
      <c r="F71" s="62" t="s">
        <v>954</v>
      </c>
      <c r="G71" s="62" t="s">
        <v>955</v>
      </c>
      <c r="H71" s="62" t="s">
        <v>956</v>
      </c>
      <c r="I71" s="62" t="s">
        <v>391</v>
      </c>
      <c r="J71" s="62" t="s">
        <v>957</v>
      </c>
      <c r="K71" s="62" t="s">
        <v>958</v>
      </c>
      <c r="L71" s="62" t="s">
        <v>959</v>
      </c>
      <c r="M71" s="62" t="s">
        <v>960</v>
      </c>
      <c r="N71" s="62" t="s">
        <v>363</v>
      </c>
      <c r="O71" s="62" t="s">
        <v>961</v>
      </c>
      <c r="P71" s="62" t="s">
        <v>365</v>
      </c>
      <c r="Q71" s="84" t="s">
        <v>366</v>
      </c>
    </row>
    <row r="72" spans="1:17" ht="103.95" customHeight="1">
      <c r="A72" s="69" t="s">
        <v>215</v>
      </c>
      <c r="B72" s="70" t="s">
        <v>110</v>
      </c>
      <c r="C72" s="71" t="s">
        <v>962</v>
      </c>
      <c r="D72" s="71" t="s">
        <v>353</v>
      </c>
      <c r="E72" s="70" t="s">
        <v>963</v>
      </c>
      <c r="F72" s="70" t="s">
        <v>964</v>
      </c>
      <c r="G72" s="70" t="s">
        <v>965</v>
      </c>
      <c r="H72" s="70" t="s">
        <v>966</v>
      </c>
      <c r="I72" s="70" t="s">
        <v>391</v>
      </c>
      <c r="J72" s="70" t="s">
        <v>967</v>
      </c>
      <c r="K72" s="70" t="s">
        <v>968</v>
      </c>
      <c r="L72" s="70" t="s">
        <v>969</v>
      </c>
      <c r="M72" s="70" t="s">
        <v>970</v>
      </c>
      <c r="N72" s="70" t="s">
        <v>363</v>
      </c>
      <c r="O72" s="70" t="s">
        <v>971</v>
      </c>
      <c r="P72" s="70" t="s">
        <v>365</v>
      </c>
      <c r="Q72" s="85" t="s">
        <v>366</v>
      </c>
    </row>
    <row r="73" spans="1:17" ht="103.95" customHeight="1">
      <c r="A73" s="61" t="s">
        <v>216</v>
      </c>
      <c r="B73" s="62" t="s">
        <v>110</v>
      </c>
      <c r="C73" s="63" t="s">
        <v>972</v>
      </c>
      <c r="D73" s="63" t="s">
        <v>353</v>
      </c>
      <c r="E73" s="62" t="s">
        <v>973</v>
      </c>
      <c r="F73" s="62" t="s">
        <v>974</v>
      </c>
      <c r="G73" s="62" t="s">
        <v>975</v>
      </c>
      <c r="H73" s="62" t="s">
        <v>976</v>
      </c>
      <c r="I73" s="62" t="s">
        <v>358</v>
      </c>
      <c r="J73" s="62" t="s">
        <v>901</v>
      </c>
      <c r="K73" s="62" t="s">
        <v>977</v>
      </c>
      <c r="L73" s="62" t="s">
        <v>978</v>
      </c>
      <c r="M73" s="62" t="s">
        <v>979</v>
      </c>
      <c r="N73" s="62" t="s">
        <v>363</v>
      </c>
      <c r="O73" s="62" t="s">
        <v>980</v>
      </c>
      <c r="P73" s="62" t="s">
        <v>365</v>
      </c>
      <c r="Q73" s="84" t="s">
        <v>366</v>
      </c>
    </row>
    <row r="74" spans="1:17" ht="103.95" customHeight="1">
      <c r="A74" s="69" t="s">
        <v>217</v>
      </c>
      <c r="B74" s="70" t="s">
        <v>110</v>
      </c>
      <c r="C74" s="71" t="s">
        <v>981</v>
      </c>
      <c r="D74" s="71" t="s">
        <v>353</v>
      </c>
      <c r="E74" s="70" t="s">
        <v>982</v>
      </c>
      <c r="F74" s="70" t="s">
        <v>983</v>
      </c>
      <c r="G74" s="70" t="s">
        <v>984</v>
      </c>
      <c r="H74" s="70" t="s">
        <v>985</v>
      </c>
      <c r="I74" s="70" t="s">
        <v>358</v>
      </c>
      <c r="J74" s="70" t="s">
        <v>986</v>
      </c>
      <c r="K74" s="70" t="s">
        <v>987</v>
      </c>
      <c r="L74" s="70" t="s">
        <v>988</v>
      </c>
      <c r="M74" s="70" t="s">
        <v>989</v>
      </c>
      <c r="N74" s="70" t="s">
        <v>363</v>
      </c>
      <c r="O74" s="70" t="s">
        <v>990</v>
      </c>
      <c r="P74" s="70" t="s">
        <v>365</v>
      </c>
      <c r="Q74" s="85" t="s">
        <v>366</v>
      </c>
    </row>
    <row r="75" spans="1:17" ht="103.95" customHeight="1">
      <c r="A75" s="61" t="s">
        <v>218</v>
      </c>
      <c r="B75" s="62" t="s">
        <v>110</v>
      </c>
      <c r="C75" s="63" t="s">
        <v>991</v>
      </c>
      <c r="D75" s="63" t="s">
        <v>353</v>
      </c>
      <c r="E75" s="62" t="s">
        <v>992</v>
      </c>
      <c r="F75" s="62" t="s">
        <v>993</v>
      </c>
      <c r="G75" s="62" t="s">
        <v>994</v>
      </c>
      <c r="H75" s="62" t="s">
        <v>995</v>
      </c>
      <c r="I75" s="62" t="s">
        <v>358</v>
      </c>
      <c r="J75" s="62" t="s">
        <v>957</v>
      </c>
      <c r="K75" s="62" t="s">
        <v>996</v>
      </c>
      <c r="L75" s="62" t="s">
        <v>997</v>
      </c>
      <c r="M75" s="62" t="s">
        <v>998</v>
      </c>
      <c r="N75" s="62" t="s">
        <v>363</v>
      </c>
      <c r="O75" s="62" t="s">
        <v>999</v>
      </c>
      <c r="P75" s="62" t="s">
        <v>365</v>
      </c>
      <c r="Q75" s="84" t="s">
        <v>366</v>
      </c>
    </row>
    <row r="76" spans="1:17" ht="103.95" customHeight="1">
      <c r="A76" s="69" t="s">
        <v>219</v>
      </c>
      <c r="B76" s="70" t="s">
        <v>110</v>
      </c>
      <c r="C76" s="71" t="s">
        <v>1000</v>
      </c>
      <c r="D76" s="71" t="s">
        <v>353</v>
      </c>
      <c r="E76" s="70" t="s">
        <v>1001</v>
      </c>
      <c r="F76" s="70" t="s">
        <v>1002</v>
      </c>
      <c r="G76" s="70" t="s">
        <v>1003</v>
      </c>
      <c r="H76" s="70" t="s">
        <v>1004</v>
      </c>
      <c r="I76" s="70" t="s">
        <v>358</v>
      </c>
      <c r="J76" s="70" t="s">
        <v>372</v>
      </c>
      <c r="K76" s="70" t="s">
        <v>1005</v>
      </c>
      <c r="L76" s="70" t="s">
        <v>1006</v>
      </c>
      <c r="M76" s="70" t="s">
        <v>1007</v>
      </c>
      <c r="N76" s="70" t="s">
        <v>363</v>
      </c>
      <c r="O76" s="70" t="s">
        <v>1008</v>
      </c>
      <c r="P76" s="70" t="s">
        <v>365</v>
      </c>
      <c r="Q76" s="85" t="s">
        <v>366</v>
      </c>
    </row>
    <row r="77" spans="1:17" ht="103.95" customHeight="1">
      <c r="A77" s="61" t="s">
        <v>220</v>
      </c>
      <c r="B77" s="62" t="s">
        <v>110</v>
      </c>
      <c r="C77" s="63" t="s">
        <v>1009</v>
      </c>
      <c r="D77" s="63" t="s">
        <v>353</v>
      </c>
      <c r="E77" s="62" t="s">
        <v>1010</v>
      </c>
      <c r="F77" s="62" t="s">
        <v>1011</v>
      </c>
      <c r="G77" s="62" t="s">
        <v>1012</v>
      </c>
      <c r="H77" s="62" t="s">
        <v>1013</v>
      </c>
      <c r="I77" s="62" t="s">
        <v>358</v>
      </c>
      <c r="J77" s="62" t="s">
        <v>1014</v>
      </c>
      <c r="K77" s="62" t="s">
        <v>1015</v>
      </c>
      <c r="L77" s="62" t="s">
        <v>1016</v>
      </c>
      <c r="M77" s="62" t="s">
        <v>1017</v>
      </c>
      <c r="N77" s="62" t="s">
        <v>363</v>
      </c>
      <c r="O77" s="62" t="s">
        <v>1018</v>
      </c>
      <c r="P77" s="62" t="s">
        <v>365</v>
      </c>
      <c r="Q77" s="84" t="s">
        <v>366</v>
      </c>
    </row>
    <row r="78" spans="1:17" ht="103.95" customHeight="1">
      <c r="A78" s="69" t="s">
        <v>221</v>
      </c>
      <c r="B78" s="70" t="s">
        <v>110</v>
      </c>
      <c r="C78" s="71" t="s">
        <v>1019</v>
      </c>
      <c r="D78" s="71" t="s">
        <v>353</v>
      </c>
      <c r="E78" s="70" t="s">
        <v>1020</v>
      </c>
      <c r="F78" s="70" t="s">
        <v>1021</v>
      </c>
      <c r="G78" s="70" t="s">
        <v>1022</v>
      </c>
      <c r="H78" s="70" t="s">
        <v>1023</v>
      </c>
      <c r="I78" s="70" t="s">
        <v>391</v>
      </c>
      <c r="J78" s="70" t="s">
        <v>642</v>
      </c>
      <c r="K78" s="70" t="s">
        <v>1024</v>
      </c>
      <c r="L78" s="70" t="s">
        <v>1025</v>
      </c>
      <c r="M78" s="70" t="s">
        <v>1026</v>
      </c>
      <c r="N78" s="70" t="s">
        <v>363</v>
      </c>
      <c r="O78" s="70" t="s">
        <v>1027</v>
      </c>
      <c r="P78" s="70" t="s">
        <v>365</v>
      </c>
      <c r="Q78" s="85" t="s">
        <v>366</v>
      </c>
    </row>
    <row r="79" spans="1:17" ht="103.95" customHeight="1">
      <c r="A79" s="61" t="s">
        <v>222</v>
      </c>
      <c r="B79" s="62" t="s">
        <v>112</v>
      </c>
      <c r="C79" s="63" t="s">
        <v>1028</v>
      </c>
      <c r="D79" s="63" t="s">
        <v>353</v>
      </c>
      <c r="E79" s="62" t="s">
        <v>1029</v>
      </c>
      <c r="F79" s="62" t="s">
        <v>1030</v>
      </c>
      <c r="G79" s="62" t="s">
        <v>1031</v>
      </c>
      <c r="H79" s="62" t="s">
        <v>1032</v>
      </c>
      <c r="I79" s="62" t="s">
        <v>391</v>
      </c>
      <c r="J79" s="62" t="s">
        <v>412</v>
      </c>
      <c r="K79" s="62" t="s">
        <v>1033</v>
      </c>
      <c r="L79" s="62" t="s">
        <v>1034</v>
      </c>
      <c r="M79" s="62" t="s">
        <v>1035</v>
      </c>
      <c r="N79" s="62" t="s">
        <v>363</v>
      </c>
      <c r="O79" s="62" t="s">
        <v>1036</v>
      </c>
      <c r="P79" s="62" t="s">
        <v>365</v>
      </c>
      <c r="Q79" s="84" t="s">
        <v>366</v>
      </c>
    </row>
    <row r="80" spans="1:17" ht="103.95" customHeight="1">
      <c r="A80" s="69" t="s">
        <v>223</v>
      </c>
      <c r="B80" s="70" t="s">
        <v>112</v>
      </c>
      <c r="C80" s="71" t="s">
        <v>1037</v>
      </c>
      <c r="D80" s="71" t="s">
        <v>353</v>
      </c>
      <c r="E80" s="70" t="s">
        <v>1038</v>
      </c>
      <c r="F80" s="70" t="s">
        <v>1039</v>
      </c>
      <c r="G80" s="70" t="s">
        <v>1040</v>
      </c>
      <c r="H80" s="70" t="s">
        <v>1041</v>
      </c>
      <c r="I80" s="70" t="s">
        <v>391</v>
      </c>
      <c r="J80" s="70" t="s">
        <v>1042</v>
      </c>
      <c r="K80" s="70" t="s">
        <v>1043</v>
      </c>
      <c r="L80" s="70" t="s">
        <v>1044</v>
      </c>
      <c r="M80" s="70" t="s">
        <v>1045</v>
      </c>
      <c r="N80" s="70" t="s">
        <v>363</v>
      </c>
      <c r="O80" s="70" t="s">
        <v>1046</v>
      </c>
      <c r="P80" s="70" t="s">
        <v>365</v>
      </c>
      <c r="Q80" s="85" t="s">
        <v>366</v>
      </c>
    </row>
    <row r="81" spans="1:17" ht="103.95" customHeight="1">
      <c r="A81" s="61" t="s">
        <v>224</v>
      </c>
      <c r="B81" s="62" t="s">
        <v>112</v>
      </c>
      <c r="C81" s="63" t="s">
        <v>1047</v>
      </c>
      <c r="D81" s="63" t="s">
        <v>353</v>
      </c>
      <c r="E81" s="62" t="s">
        <v>1048</v>
      </c>
      <c r="F81" s="62" t="s">
        <v>1049</v>
      </c>
      <c r="G81" s="62" t="s">
        <v>1050</v>
      </c>
      <c r="H81" s="62" t="s">
        <v>1051</v>
      </c>
      <c r="I81" s="62" t="s">
        <v>391</v>
      </c>
      <c r="J81" s="62" t="s">
        <v>412</v>
      </c>
      <c r="K81" s="62" t="s">
        <v>1052</v>
      </c>
      <c r="L81" s="62" t="s">
        <v>1053</v>
      </c>
      <c r="M81" s="62" t="s">
        <v>1054</v>
      </c>
      <c r="N81" s="62" t="s">
        <v>363</v>
      </c>
      <c r="O81" s="62" t="s">
        <v>1055</v>
      </c>
      <c r="P81" s="62" t="s">
        <v>365</v>
      </c>
      <c r="Q81" s="84" t="s">
        <v>366</v>
      </c>
    </row>
    <row r="82" spans="1:17" ht="103.95" customHeight="1">
      <c r="A82" s="69" t="s">
        <v>225</v>
      </c>
      <c r="B82" s="70" t="s">
        <v>112</v>
      </c>
      <c r="C82" s="71" t="s">
        <v>1056</v>
      </c>
      <c r="D82" s="71" t="s">
        <v>353</v>
      </c>
      <c r="E82" s="70" t="s">
        <v>1057</v>
      </c>
      <c r="F82" s="70" t="s">
        <v>1058</v>
      </c>
      <c r="G82" s="70" t="s">
        <v>1059</v>
      </c>
      <c r="H82" s="70" t="s">
        <v>1060</v>
      </c>
      <c r="I82" s="70" t="s">
        <v>391</v>
      </c>
      <c r="J82" s="70" t="s">
        <v>1042</v>
      </c>
      <c r="K82" s="70" t="s">
        <v>1061</v>
      </c>
      <c r="L82" s="70" t="s">
        <v>1062</v>
      </c>
      <c r="M82" s="70" t="s">
        <v>1063</v>
      </c>
      <c r="N82" s="70" t="s">
        <v>363</v>
      </c>
      <c r="O82" s="70" t="s">
        <v>1064</v>
      </c>
      <c r="P82" s="70" t="s">
        <v>365</v>
      </c>
      <c r="Q82" s="85" t="s">
        <v>366</v>
      </c>
    </row>
    <row r="83" spans="1:17" ht="103.95" customHeight="1">
      <c r="A83" s="61" t="s">
        <v>226</v>
      </c>
      <c r="B83" s="62" t="s">
        <v>112</v>
      </c>
      <c r="C83" s="63" t="s">
        <v>1065</v>
      </c>
      <c r="D83" s="63" t="s">
        <v>353</v>
      </c>
      <c r="E83" s="62" t="s">
        <v>1066</v>
      </c>
      <c r="F83" s="62" t="s">
        <v>1067</v>
      </c>
      <c r="G83" s="62" t="s">
        <v>1068</v>
      </c>
      <c r="H83" s="62" t="s">
        <v>1069</v>
      </c>
      <c r="I83" s="62" t="s">
        <v>391</v>
      </c>
      <c r="J83" s="62" t="s">
        <v>412</v>
      </c>
      <c r="K83" s="62" t="s">
        <v>1070</v>
      </c>
      <c r="L83" s="62" t="s">
        <v>1071</v>
      </c>
      <c r="M83" s="62" t="s">
        <v>1072</v>
      </c>
      <c r="N83" s="62" t="s">
        <v>363</v>
      </c>
      <c r="O83" s="62" t="s">
        <v>1073</v>
      </c>
      <c r="P83" s="62" t="s">
        <v>365</v>
      </c>
      <c r="Q83" s="84" t="s">
        <v>366</v>
      </c>
    </row>
    <row r="84" spans="1:17" ht="103.95" customHeight="1">
      <c r="A84" s="69" t="s">
        <v>227</v>
      </c>
      <c r="B84" s="70" t="s">
        <v>112</v>
      </c>
      <c r="C84" s="71" t="s">
        <v>1074</v>
      </c>
      <c r="D84" s="71" t="s">
        <v>353</v>
      </c>
      <c r="E84" s="70" t="s">
        <v>1075</v>
      </c>
      <c r="F84" s="70" t="s">
        <v>1076</v>
      </c>
      <c r="G84" s="70" t="s">
        <v>1077</v>
      </c>
      <c r="H84" s="70" t="s">
        <v>1078</v>
      </c>
      <c r="I84" s="70" t="s">
        <v>391</v>
      </c>
      <c r="J84" s="70" t="s">
        <v>872</v>
      </c>
      <c r="K84" s="70" t="s">
        <v>1079</v>
      </c>
      <c r="L84" s="70" t="s">
        <v>1080</v>
      </c>
      <c r="M84" s="70" t="s">
        <v>1081</v>
      </c>
      <c r="N84" s="70" t="s">
        <v>363</v>
      </c>
      <c r="O84" s="70" t="s">
        <v>1082</v>
      </c>
      <c r="P84" s="70" t="s">
        <v>365</v>
      </c>
      <c r="Q84" s="85" t="s">
        <v>366</v>
      </c>
    </row>
    <row r="85" spans="1:17" ht="103.95" customHeight="1">
      <c r="A85" s="61" t="s">
        <v>228</v>
      </c>
      <c r="B85" s="62" t="s">
        <v>112</v>
      </c>
      <c r="C85" s="63" t="s">
        <v>1083</v>
      </c>
      <c r="D85" s="63" t="s">
        <v>1084</v>
      </c>
      <c r="E85" s="62" t="s">
        <v>1085</v>
      </c>
      <c r="F85" s="62" t="s">
        <v>1086</v>
      </c>
      <c r="G85" s="62" t="s">
        <v>1087</v>
      </c>
      <c r="H85" s="62" t="s">
        <v>1088</v>
      </c>
      <c r="I85" s="62" t="s">
        <v>391</v>
      </c>
      <c r="J85" s="62" t="s">
        <v>872</v>
      </c>
      <c r="K85" s="62" t="s">
        <v>1089</v>
      </c>
      <c r="L85" s="62" t="s">
        <v>1090</v>
      </c>
      <c r="M85" s="62" t="s">
        <v>1091</v>
      </c>
      <c r="N85" s="62" t="s">
        <v>363</v>
      </c>
      <c r="O85" s="62" t="s">
        <v>1092</v>
      </c>
      <c r="P85" s="62" t="s">
        <v>365</v>
      </c>
      <c r="Q85" s="84" t="s">
        <v>366</v>
      </c>
    </row>
    <row r="86" spans="1:17" ht="103.95" customHeight="1">
      <c r="A86" s="69" t="s">
        <v>229</v>
      </c>
      <c r="B86" s="70" t="s">
        <v>112</v>
      </c>
      <c r="C86" s="71" t="s">
        <v>1093</v>
      </c>
      <c r="D86" s="71" t="s">
        <v>353</v>
      </c>
      <c r="E86" s="70" t="s">
        <v>1094</v>
      </c>
      <c r="F86" s="70" t="s">
        <v>1095</v>
      </c>
      <c r="G86" s="70" t="s">
        <v>1096</v>
      </c>
      <c r="H86" s="70" t="s">
        <v>1097</v>
      </c>
      <c r="I86" s="70" t="s">
        <v>391</v>
      </c>
      <c r="J86" s="70" t="s">
        <v>1098</v>
      </c>
      <c r="K86" s="70" t="s">
        <v>1099</v>
      </c>
      <c r="L86" s="70" t="s">
        <v>1100</v>
      </c>
      <c r="M86" s="70" t="s">
        <v>1101</v>
      </c>
      <c r="N86" s="70" t="s">
        <v>363</v>
      </c>
      <c r="O86" s="70" t="s">
        <v>1102</v>
      </c>
      <c r="P86" s="70" t="s">
        <v>365</v>
      </c>
      <c r="Q86" s="85" t="s">
        <v>366</v>
      </c>
    </row>
    <row r="87" spans="1:17" ht="103.95" customHeight="1">
      <c r="A87" s="61" t="s">
        <v>230</v>
      </c>
      <c r="B87" s="62" t="s">
        <v>112</v>
      </c>
      <c r="C87" s="63" t="s">
        <v>1103</v>
      </c>
      <c r="D87" s="63" t="s">
        <v>353</v>
      </c>
      <c r="E87" s="62" t="s">
        <v>1104</v>
      </c>
      <c r="F87" s="62" t="s">
        <v>1105</v>
      </c>
      <c r="G87" s="62" t="s">
        <v>1106</v>
      </c>
      <c r="H87" s="62" t="s">
        <v>1107</v>
      </c>
      <c r="I87" s="62" t="s">
        <v>391</v>
      </c>
      <c r="J87" s="62" t="s">
        <v>412</v>
      </c>
      <c r="K87" s="62" t="s">
        <v>1108</v>
      </c>
      <c r="L87" s="62" t="s">
        <v>1109</v>
      </c>
      <c r="M87" s="62" t="s">
        <v>1110</v>
      </c>
      <c r="N87" s="62" t="s">
        <v>363</v>
      </c>
      <c r="O87" s="62" t="s">
        <v>1111</v>
      </c>
      <c r="P87" s="62" t="s">
        <v>365</v>
      </c>
      <c r="Q87" s="84" t="s">
        <v>366</v>
      </c>
    </row>
    <row r="88" spans="1:17" ht="103.95" customHeight="1">
      <c r="A88" s="69" t="s">
        <v>231</v>
      </c>
      <c r="B88" s="70" t="s">
        <v>114</v>
      </c>
      <c r="C88" s="71" t="s">
        <v>1112</v>
      </c>
      <c r="D88" s="71" t="s">
        <v>353</v>
      </c>
      <c r="E88" s="70" t="s">
        <v>1113</v>
      </c>
      <c r="F88" s="70" t="s">
        <v>1114</v>
      </c>
      <c r="G88" s="70" t="s">
        <v>1115</v>
      </c>
      <c r="H88" s="70" t="s">
        <v>1116</v>
      </c>
      <c r="I88" s="70" t="s">
        <v>358</v>
      </c>
      <c r="J88" s="70" t="s">
        <v>459</v>
      </c>
      <c r="K88" s="70" t="s">
        <v>1117</v>
      </c>
      <c r="L88" s="70" t="s">
        <v>1118</v>
      </c>
      <c r="M88" s="70" t="s">
        <v>1119</v>
      </c>
      <c r="N88" s="70" t="s">
        <v>363</v>
      </c>
      <c r="O88" s="70" t="s">
        <v>1120</v>
      </c>
      <c r="P88" s="70" t="s">
        <v>365</v>
      </c>
      <c r="Q88" s="85" t="s">
        <v>366</v>
      </c>
    </row>
    <row r="89" spans="1:17" ht="103.95" customHeight="1">
      <c r="A89" s="61" t="s">
        <v>232</v>
      </c>
      <c r="B89" s="62" t="s">
        <v>114</v>
      </c>
      <c r="C89" s="63" t="s">
        <v>1121</v>
      </c>
      <c r="D89" s="63" t="s">
        <v>353</v>
      </c>
      <c r="E89" s="62" t="s">
        <v>1122</v>
      </c>
      <c r="F89" s="62" t="s">
        <v>1123</v>
      </c>
      <c r="G89" s="62" t="s">
        <v>1124</v>
      </c>
      <c r="H89" s="62" t="s">
        <v>1125</v>
      </c>
      <c r="I89" s="62" t="s">
        <v>358</v>
      </c>
      <c r="J89" s="62" t="s">
        <v>480</v>
      </c>
      <c r="K89" s="62" t="s">
        <v>1126</v>
      </c>
      <c r="L89" s="62" t="s">
        <v>1127</v>
      </c>
      <c r="M89" s="62" t="s">
        <v>1128</v>
      </c>
      <c r="N89" s="62" t="s">
        <v>363</v>
      </c>
      <c r="O89" s="62" t="s">
        <v>1129</v>
      </c>
      <c r="P89" s="62" t="s">
        <v>365</v>
      </c>
      <c r="Q89" s="84" t="s">
        <v>366</v>
      </c>
    </row>
    <row r="90" spans="1:17" ht="103.95" customHeight="1">
      <c r="A90" s="69" t="s">
        <v>233</v>
      </c>
      <c r="B90" s="70" t="s">
        <v>114</v>
      </c>
      <c r="C90" s="71" t="s">
        <v>1130</v>
      </c>
      <c r="D90" s="71" t="s">
        <v>353</v>
      </c>
      <c r="E90" s="70" t="s">
        <v>1131</v>
      </c>
      <c r="F90" s="70" t="s">
        <v>1132</v>
      </c>
      <c r="G90" s="70" t="s">
        <v>1133</v>
      </c>
      <c r="H90" s="70" t="s">
        <v>1134</v>
      </c>
      <c r="I90" s="70" t="s">
        <v>391</v>
      </c>
      <c r="J90" s="70" t="s">
        <v>690</v>
      </c>
      <c r="K90" s="70" t="s">
        <v>1135</v>
      </c>
      <c r="L90" s="70" t="s">
        <v>1136</v>
      </c>
      <c r="M90" s="70" t="s">
        <v>1137</v>
      </c>
      <c r="N90" s="70" t="s">
        <v>363</v>
      </c>
      <c r="O90" s="70" t="s">
        <v>1138</v>
      </c>
      <c r="P90" s="70" t="s">
        <v>365</v>
      </c>
      <c r="Q90" s="85" t="s">
        <v>366</v>
      </c>
    </row>
    <row r="91" spans="1:17" ht="103.95" customHeight="1">
      <c r="A91" s="61" t="s">
        <v>234</v>
      </c>
      <c r="B91" s="62" t="s">
        <v>114</v>
      </c>
      <c r="C91" s="63" t="s">
        <v>1139</v>
      </c>
      <c r="D91" s="63" t="s">
        <v>353</v>
      </c>
      <c r="E91" s="62" t="s">
        <v>1140</v>
      </c>
      <c r="F91" s="62" t="s">
        <v>1141</v>
      </c>
      <c r="G91" s="62" t="s">
        <v>1142</v>
      </c>
      <c r="H91" s="62" t="s">
        <v>1143</v>
      </c>
      <c r="I91" s="62" t="s">
        <v>358</v>
      </c>
      <c r="J91" s="62" t="s">
        <v>720</v>
      </c>
      <c r="K91" s="62" t="s">
        <v>1144</v>
      </c>
      <c r="L91" s="62" t="s">
        <v>1145</v>
      </c>
      <c r="M91" s="62" t="s">
        <v>1146</v>
      </c>
      <c r="N91" s="62" t="s">
        <v>363</v>
      </c>
      <c r="O91" s="62" t="s">
        <v>1147</v>
      </c>
      <c r="P91" s="62" t="s">
        <v>365</v>
      </c>
      <c r="Q91" s="84" t="s">
        <v>366</v>
      </c>
    </row>
    <row r="92" spans="1:17" ht="103.95" customHeight="1">
      <c r="A92" s="69" t="s">
        <v>235</v>
      </c>
      <c r="B92" s="70" t="s">
        <v>114</v>
      </c>
      <c r="C92" s="71" t="s">
        <v>1148</v>
      </c>
      <c r="D92" s="71" t="s">
        <v>353</v>
      </c>
      <c r="E92" s="70" t="s">
        <v>1149</v>
      </c>
      <c r="F92" s="70" t="s">
        <v>1150</v>
      </c>
      <c r="G92" s="70" t="s">
        <v>1151</v>
      </c>
      <c r="H92" s="70" t="s">
        <v>1152</v>
      </c>
      <c r="I92" s="70" t="s">
        <v>358</v>
      </c>
      <c r="J92" s="70" t="s">
        <v>844</v>
      </c>
      <c r="K92" s="70" t="s">
        <v>1153</v>
      </c>
      <c r="L92" s="70" t="s">
        <v>1154</v>
      </c>
      <c r="M92" s="70" t="s">
        <v>1155</v>
      </c>
      <c r="N92" s="70" t="s">
        <v>363</v>
      </c>
      <c r="O92" s="70" t="s">
        <v>1156</v>
      </c>
      <c r="P92" s="70" t="s">
        <v>365</v>
      </c>
      <c r="Q92" s="85" t="s">
        <v>366</v>
      </c>
    </row>
    <row r="93" spans="1:17" ht="103.95" customHeight="1">
      <c r="A93" s="61" t="s">
        <v>236</v>
      </c>
      <c r="B93" s="62" t="s">
        <v>114</v>
      </c>
      <c r="C93" s="63" t="s">
        <v>1157</v>
      </c>
      <c r="D93" s="63" t="s">
        <v>353</v>
      </c>
      <c r="E93" s="62" t="s">
        <v>1158</v>
      </c>
      <c r="F93" s="62" t="s">
        <v>1159</v>
      </c>
      <c r="G93" s="62" t="s">
        <v>1160</v>
      </c>
      <c r="H93" s="62" t="s">
        <v>1161</v>
      </c>
      <c r="I93" s="62" t="s">
        <v>358</v>
      </c>
      <c r="J93" s="62" t="s">
        <v>661</v>
      </c>
      <c r="K93" s="62" t="s">
        <v>1162</v>
      </c>
      <c r="L93" s="62" t="s">
        <v>1163</v>
      </c>
      <c r="M93" s="62" t="s">
        <v>1164</v>
      </c>
      <c r="N93" s="62" t="s">
        <v>363</v>
      </c>
      <c r="O93" s="62" t="s">
        <v>1165</v>
      </c>
      <c r="P93" s="62" t="s">
        <v>365</v>
      </c>
      <c r="Q93" s="84" t="s">
        <v>366</v>
      </c>
    </row>
    <row r="94" spans="1:17" ht="103.95" customHeight="1">
      <c r="A94" s="69" t="s">
        <v>237</v>
      </c>
      <c r="B94" s="70" t="s">
        <v>114</v>
      </c>
      <c r="C94" s="71" t="s">
        <v>1166</v>
      </c>
      <c r="D94" s="71" t="s">
        <v>353</v>
      </c>
      <c r="E94" s="70" t="s">
        <v>1167</v>
      </c>
      <c r="F94" s="70" t="s">
        <v>1168</v>
      </c>
      <c r="G94" s="70" t="s">
        <v>1169</v>
      </c>
      <c r="H94" s="70" t="s">
        <v>1170</v>
      </c>
      <c r="I94" s="70" t="s">
        <v>358</v>
      </c>
      <c r="J94" s="70" t="s">
        <v>1171</v>
      </c>
      <c r="K94" s="70" t="s">
        <v>1172</v>
      </c>
      <c r="L94" s="70" t="s">
        <v>1173</v>
      </c>
      <c r="M94" s="70" t="s">
        <v>1174</v>
      </c>
      <c r="N94" s="70" t="s">
        <v>363</v>
      </c>
      <c r="O94" s="70" t="s">
        <v>1175</v>
      </c>
      <c r="P94" s="70" t="s">
        <v>365</v>
      </c>
      <c r="Q94" s="85" t="s">
        <v>366</v>
      </c>
    </row>
    <row r="95" spans="1:17" ht="103.95" customHeight="1">
      <c r="A95" s="61" t="s">
        <v>238</v>
      </c>
      <c r="B95" s="62" t="s">
        <v>114</v>
      </c>
      <c r="C95" s="63" t="s">
        <v>1176</v>
      </c>
      <c r="D95" s="63" t="s">
        <v>353</v>
      </c>
      <c r="E95" s="62" t="s">
        <v>1177</v>
      </c>
      <c r="F95" s="62" t="s">
        <v>1178</v>
      </c>
      <c r="G95" s="62" t="s">
        <v>1179</v>
      </c>
      <c r="H95" s="62" t="s">
        <v>1180</v>
      </c>
      <c r="I95" s="62" t="s">
        <v>358</v>
      </c>
      <c r="J95" s="62" t="s">
        <v>1181</v>
      </c>
      <c r="K95" s="62" t="s">
        <v>1182</v>
      </c>
      <c r="L95" s="62" t="s">
        <v>1183</v>
      </c>
      <c r="M95" s="62" t="s">
        <v>1184</v>
      </c>
      <c r="N95" s="62" t="s">
        <v>363</v>
      </c>
      <c r="O95" s="62" t="s">
        <v>1185</v>
      </c>
      <c r="P95" s="62" t="s">
        <v>365</v>
      </c>
      <c r="Q95" s="84" t="s">
        <v>366</v>
      </c>
    </row>
    <row r="96" spans="1:17" ht="103.95" customHeight="1">
      <c r="A96" s="69" t="s">
        <v>239</v>
      </c>
      <c r="B96" s="70" t="s">
        <v>114</v>
      </c>
      <c r="C96" s="71" t="s">
        <v>1186</v>
      </c>
      <c r="D96" s="71" t="s">
        <v>353</v>
      </c>
      <c r="E96" s="70" t="s">
        <v>1187</v>
      </c>
      <c r="F96" s="70" t="s">
        <v>1188</v>
      </c>
      <c r="G96" s="70" t="s">
        <v>1189</v>
      </c>
      <c r="H96" s="70" t="s">
        <v>1190</v>
      </c>
      <c r="I96" s="70" t="s">
        <v>391</v>
      </c>
      <c r="J96" s="70" t="s">
        <v>739</v>
      </c>
      <c r="K96" s="70" t="s">
        <v>1191</v>
      </c>
      <c r="L96" s="70" t="s">
        <v>1192</v>
      </c>
      <c r="M96" s="70" t="s">
        <v>1193</v>
      </c>
      <c r="N96" s="70" t="s">
        <v>363</v>
      </c>
      <c r="O96" s="70" t="s">
        <v>1194</v>
      </c>
      <c r="P96" s="70" t="s">
        <v>365</v>
      </c>
      <c r="Q96" s="85" t="s">
        <v>366</v>
      </c>
    </row>
    <row r="97" spans="1:17" ht="103.95" customHeight="1">
      <c r="A97" s="61" t="s">
        <v>240</v>
      </c>
      <c r="B97" s="62" t="s">
        <v>114</v>
      </c>
      <c r="C97" s="63" t="s">
        <v>1195</v>
      </c>
      <c r="D97" s="63" t="s">
        <v>353</v>
      </c>
      <c r="E97" s="62" t="s">
        <v>1196</v>
      </c>
      <c r="F97" s="62" t="s">
        <v>1197</v>
      </c>
      <c r="G97" s="62" t="s">
        <v>1198</v>
      </c>
      <c r="H97" s="62" t="s">
        <v>1199</v>
      </c>
      <c r="I97" s="62" t="s">
        <v>358</v>
      </c>
      <c r="J97" s="62" t="s">
        <v>739</v>
      </c>
      <c r="K97" s="62" t="s">
        <v>1200</v>
      </c>
      <c r="L97" s="62" t="s">
        <v>1201</v>
      </c>
      <c r="M97" s="62" t="s">
        <v>1202</v>
      </c>
      <c r="N97" s="62" t="s">
        <v>363</v>
      </c>
      <c r="O97" s="62" t="s">
        <v>1203</v>
      </c>
      <c r="P97" s="62" t="s">
        <v>365</v>
      </c>
      <c r="Q97" s="84" t="s">
        <v>366</v>
      </c>
    </row>
    <row r="98" spans="1:17" ht="103.95" customHeight="1">
      <c r="A98" s="69" t="s">
        <v>241</v>
      </c>
      <c r="B98" s="70" t="s">
        <v>114</v>
      </c>
      <c r="C98" s="71" t="s">
        <v>1204</v>
      </c>
      <c r="D98" s="71" t="s">
        <v>353</v>
      </c>
      <c r="E98" s="70" t="s">
        <v>1205</v>
      </c>
      <c r="F98" s="70" t="s">
        <v>1206</v>
      </c>
      <c r="G98" s="70" t="s">
        <v>1207</v>
      </c>
      <c r="H98" s="70" t="s">
        <v>1208</v>
      </c>
      <c r="I98" s="70" t="s">
        <v>358</v>
      </c>
      <c r="J98" s="70" t="s">
        <v>700</v>
      </c>
      <c r="K98" s="70" t="s">
        <v>1209</v>
      </c>
      <c r="L98" s="70" t="s">
        <v>1210</v>
      </c>
      <c r="M98" s="70" t="s">
        <v>1211</v>
      </c>
      <c r="N98" s="70" t="s">
        <v>363</v>
      </c>
      <c r="O98" s="70" t="s">
        <v>1212</v>
      </c>
      <c r="P98" s="70" t="s">
        <v>365</v>
      </c>
      <c r="Q98" s="85" t="s">
        <v>366</v>
      </c>
    </row>
    <row r="99" spans="1:17" ht="103.95" customHeight="1">
      <c r="A99" s="61" t="s">
        <v>242</v>
      </c>
      <c r="B99" s="62" t="s">
        <v>114</v>
      </c>
      <c r="C99" s="63" t="s">
        <v>1213</v>
      </c>
      <c r="D99" s="63" t="s">
        <v>353</v>
      </c>
      <c r="E99" s="62" t="s">
        <v>1214</v>
      </c>
      <c r="F99" s="62" t="s">
        <v>1215</v>
      </c>
      <c r="G99" s="62" t="s">
        <v>1216</v>
      </c>
      <c r="H99" s="62" t="s">
        <v>1217</v>
      </c>
      <c r="I99" s="62" t="s">
        <v>391</v>
      </c>
      <c r="J99" s="62" t="s">
        <v>412</v>
      </c>
      <c r="K99" s="62" t="s">
        <v>1218</v>
      </c>
      <c r="L99" s="62" t="s">
        <v>1219</v>
      </c>
      <c r="M99" s="62" t="s">
        <v>1220</v>
      </c>
      <c r="N99" s="62" t="s">
        <v>363</v>
      </c>
      <c r="O99" s="62" t="s">
        <v>1221</v>
      </c>
      <c r="P99" s="62" t="s">
        <v>365</v>
      </c>
      <c r="Q99" s="84" t="s">
        <v>366</v>
      </c>
    </row>
    <row r="100" spans="1:17" ht="103.95" customHeight="1">
      <c r="A100" s="69" t="s">
        <v>243</v>
      </c>
      <c r="B100" s="70" t="s">
        <v>114</v>
      </c>
      <c r="C100" s="71" t="s">
        <v>1222</v>
      </c>
      <c r="D100" s="71" t="s">
        <v>353</v>
      </c>
      <c r="E100" s="70" t="s">
        <v>1223</v>
      </c>
      <c r="F100" s="70" t="s">
        <v>1224</v>
      </c>
      <c r="G100" s="70" t="s">
        <v>1225</v>
      </c>
      <c r="H100" s="70" t="s">
        <v>1226</v>
      </c>
      <c r="I100" s="70" t="s">
        <v>358</v>
      </c>
      <c r="J100" s="70" t="s">
        <v>720</v>
      </c>
      <c r="K100" s="70" t="s">
        <v>1227</v>
      </c>
      <c r="L100" s="70" t="s">
        <v>1228</v>
      </c>
      <c r="M100" s="70" t="s">
        <v>1229</v>
      </c>
      <c r="N100" s="70" t="s">
        <v>363</v>
      </c>
      <c r="O100" s="70" t="s">
        <v>1230</v>
      </c>
      <c r="P100" s="70" t="s">
        <v>365</v>
      </c>
      <c r="Q100" s="85" t="s">
        <v>366</v>
      </c>
    </row>
    <row r="101" spans="1:17" ht="103.95" customHeight="1">
      <c r="A101" s="61" t="s">
        <v>244</v>
      </c>
      <c r="B101" s="62" t="s">
        <v>116</v>
      </c>
      <c r="C101" s="63" t="s">
        <v>1231</v>
      </c>
      <c r="D101" s="63" t="s">
        <v>353</v>
      </c>
      <c r="E101" s="62" t="s">
        <v>1232</v>
      </c>
      <c r="F101" s="62" t="s">
        <v>1233</v>
      </c>
      <c r="G101" s="62" t="s">
        <v>1234</v>
      </c>
      <c r="H101" s="62" t="s">
        <v>1235</v>
      </c>
      <c r="I101" s="62" t="s">
        <v>358</v>
      </c>
      <c r="J101" s="62" t="s">
        <v>359</v>
      </c>
      <c r="K101" s="62" t="s">
        <v>1236</v>
      </c>
      <c r="L101" s="62" t="s">
        <v>1237</v>
      </c>
      <c r="M101" s="62" t="s">
        <v>1238</v>
      </c>
      <c r="N101" s="62" t="s">
        <v>363</v>
      </c>
      <c r="O101" s="62" t="s">
        <v>1239</v>
      </c>
      <c r="P101" s="62" t="s">
        <v>365</v>
      </c>
      <c r="Q101" s="84" t="s">
        <v>366</v>
      </c>
    </row>
    <row r="102" spans="1:17" ht="103.95" customHeight="1">
      <c r="A102" s="69" t="s">
        <v>245</v>
      </c>
      <c r="B102" s="70" t="s">
        <v>116</v>
      </c>
      <c r="C102" s="71" t="s">
        <v>1240</v>
      </c>
      <c r="D102" s="71" t="s">
        <v>353</v>
      </c>
      <c r="E102" s="70" t="s">
        <v>1241</v>
      </c>
      <c r="F102" s="70" t="s">
        <v>1242</v>
      </c>
      <c r="G102" s="70" t="s">
        <v>1243</v>
      </c>
      <c r="H102" s="70" t="s">
        <v>1244</v>
      </c>
      <c r="I102" s="70" t="s">
        <v>479</v>
      </c>
      <c r="J102" s="70" t="s">
        <v>1245</v>
      </c>
      <c r="K102" s="70" t="s">
        <v>1246</v>
      </c>
      <c r="L102" s="70" t="s">
        <v>1247</v>
      </c>
      <c r="M102" s="70" t="s">
        <v>1248</v>
      </c>
      <c r="N102" s="70" t="s">
        <v>363</v>
      </c>
      <c r="O102" s="70" t="s">
        <v>1249</v>
      </c>
      <c r="P102" s="70" t="s">
        <v>365</v>
      </c>
      <c r="Q102" s="85" t="s">
        <v>366</v>
      </c>
    </row>
    <row r="103" spans="1:17" ht="103.95" customHeight="1">
      <c r="A103" s="61" t="s">
        <v>246</v>
      </c>
      <c r="B103" s="62" t="s">
        <v>116</v>
      </c>
      <c r="C103" s="63" t="s">
        <v>1250</v>
      </c>
      <c r="D103" s="63" t="s">
        <v>353</v>
      </c>
      <c r="E103" s="62" t="s">
        <v>1251</v>
      </c>
      <c r="F103" s="62" t="s">
        <v>1252</v>
      </c>
      <c r="G103" s="62" t="s">
        <v>1253</v>
      </c>
      <c r="H103" s="62" t="s">
        <v>1254</v>
      </c>
      <c r="I103" s="62" t="s">
        <v>479</v>
      </c>
      <c r="J103" s="62" t="s">
        <v>1255</v>
      </c>
      <c r="K103" s="62" t="s">
        <v>1256</v>
      </c>
      <c r="L103" s="62" t="s">
        <v>1257</v>
      </c>
      <c r="M103" s="62" t="s">
        <v>1258</v>
      </c>
      <c r="N103" s="62" t="s">
        <v>363</v>
      </c>
      <c r="O103" s="62" t="s">
        <v>1259</v>
      </c>
      <c r="P103" s="62" t="s">
        <v>365</v>
      </c>
      <c r="Q103" s="84" t="s">
        <v>366</v>
      </c>
    </row>
    <row r="104" spans="1:17" ht="103.95" customHeight="1">
      <c r="A104" s="69" t="s">
        <v>247</v>
      </c>
      <c r="B104" s="70" t="s">
        <v>116</v>
      </c>
      <c r="C104" s="71" t="s">
        <v>1260</v>
      </c>
      <c r="D104" s="71" t="s">
        <v>353</v>
      </c>
      <c r="E104" s="70" t="s">
        <v>1261</v>
      </c>
      <c r="F104" s="70" t="s">
        <v>1262</v>
      </c>
      <c r="G104" s="70" t="s">
        <v>1263</v>
      </c>
      <c r="H104" s="70" t="s">
        <v>1264</v>
      </c>
      <c r="I104" s="70" t="s">
        <v>358</v>
      </c>
      <c r="J104" s="70" t="s">
        <v>1245</v>
      </c>
      <c r="K104" s="70" t="s">
        <v>1265</v>
      </c>
      <c r="L104" s="70" t="s">
        <v>1266</v>
      </c>
      <c r="M104" s="70" t="s">
        <v>1267</v>
      </c>
      <c r="N104" s="70" t="s">
        <v>363</v>
      </c>
      <c r="O104" s="70" t="s">
        <v>1268</v>
      </c>
      <c r="P104" s="70" t="s">
        <v>365</v>
      </c>
      <c r="Q104" s="85" t="s">
        <v>366</v>
      </c>
    </row>
    <row r="105" spans="1:17" ht="103.95" customHeight="1">
      <c r="A105" s="61" t="s">
        <v>248</v>
      </c>
      <c r="B105" s="62" t="s">
        <v>116</v>
      </c>
      <c r="C105" s="63" t="s">
        <v>1269</v>
      </c>
      <c r="D105" s="63" t="s">
        <v>353</v>
      </c>
      <c r="E105" s="62" t="s">
        <v>1270</v>
      </c>
      <c r="F105" s="62" t="s">
        <v>1271</v>
      </c>
      <c r="G105" s="62" t="s">
        <v>1272</v>
      </c>
      <c r="H105" s="62" t="s">
        <v>1273</v>
      </c>
      <c r="I105" s="62" t="s">
        <v>479</v>
      </c>
      <c r="J105" s="62" t="s">
        <v>392</v>
      </c>
      <c r="K105" s="62" t="s">
        <v>1274</v>
      </c>
      <c r="L105" s="62" t="s">
        <v>1275</v>
      </c>
      <c r="M105" s="62" t="s">
        <v>1276</v>
      </c>
      <c r="N105" s="62" t="s">
        <v>363</v>
      </c>
      <c r="O105" s="62" t="s">
        <v>1277</v>
      </c>
      <c r="P105" s="62" t="s">
        <v>365</v>
      </c>
      <c r="Q105" s="84" t="s">
        <v>366</v>
      </c>
    </row>
    <row r="106" spans="1:17" ht="103.95" customHeight="1">
      <c r="A106" s="69" t="s">
        <v>249</v>
      </c>
      <c r="B106" s="70" t="s">
        <v>116</v>
      </c>
      <c r="C106" s="71" t="s">
        <v>1278</v>
      </c>
      <c r="D106" s="71" t="s">
        <v>353</v>
      </c>
      <c r="E106" s="70" t="s">
        <v>1279</v>
      </c>
      <c r="F106" s="70" t="s">
        <v>1280</v>
      </c>
      <c r="G106" s="70" t="s">
        <v>1281</v>
      </c>
      <c r="H106" s="70" t="s">
        <v>1282</v>
      </c>
      <c r="I106" s="70" t="s">
        <v>358</v>
      </c>
      <c r="J106" s="70" t="s">
        <v>359</v>
      </c>
      <c r="K106" s="70" t="s">
        <v>1283</v>
      </c>
      <c r="L106" s="70" t="s">
        <v>1284</v>
      </c>
      <c r="M106" s="70" t="s">
        <v>1285</v>
      </c>
      <c r="N106" s="70" t="s">
        <v>363</v>
      </c>
      <c r="O106" s="70" t="s">
        <v>1286</v>
      </c>
      <c r="P106" s="70" t="s">
        <v>365</v>
      </c>
      <c r="Q106" s="85" t="s">
        <v>366</v>
      </c>
    </row>
    <row r="107" spans="1:17" ht="103.95" customHeight="1">
      <c r="A107" s="61" t="s">
        <v>250</v>
      </c>
      <c r="B107" s="62" t="s">
        <v>116</v>
      </c>
      <c r="C107" s="63" t="s">
        <v>1287</v>
      </c>
      <c r="D107" s="63" t="s">
        <v>353</v>
      </c>
      <c r="E107" s="62" t="s">
        <v>1288</v>
      </c>
      <c r="F107" s="62" t="s">
        <v>1289</v>
      </c>
      <c r="G107" s="62" t="s">
        <v>1290</v>
      </c>
      <c r="H107" s="62" t="s">
        <v>1291</v>
      </c>
      <c r="I107" s="62" t="s">
        <v>358</v>
      </c>
      <c r="J107" s="62" t="s">
        <v>359</v>
      </c>
      <c r="K107" s="62" t="s">
        <v>1292</v>
      </c>
      <c r="L107" s="62" t="s">
        <v>1293</v>
      </c>
      <c r="M107" s="62" t="s">
        <v>1294</v>
      </c>
      <c r="N107" s="62" t="s">
        <v>363</v>
      </c>
      <c r="O107" s="62" t="s">
        <v>1295</v>
      </c>
      <c r="P107" s="62" t="s">
        <v>365</v>
      </c>
      <c r="Q107" s="84" t="s">
        <v>366</v>
      </c>
    </row>
    <row r="108" spans="1:17" ht="103.95" customHeight="1">
      <c r="A108" s="69" t="s">
        <v>251</v>
      </c>
      <c r="B108" s="70" t="s">
        <v>116</v>
      </c>
      <c r="C108" s="71" t="s">
        <v>1296</v>
      </c>
      <c r="D108" s="71" t="s">
        <v>353</v>
      </c>
      <c r="E108" s="70" t="s">
        <v>1297</v>
      </c>
      <c r="F108" s="70" t="s">
        <v>1298</v>
      </c>
      <c r="G108" s="70" t="s">
        <v>1299</v>
      </c>
      <c r="H108" s="70" t="s">
        <v>1300</v>
      </c>
      <c r="I108" s="70" t="s">
        <v>479</v>
      </c>
      <c r="J108" s="70" t="s">
        <v>359</v>
      </c>
      <c r="K108" s="70" t="s">
        <v>1301</v>
      </c>
      <c r="L108" s="70" t="s">
        <v>1302</v>
      </c>
      <c r="M108" s="70" t="s">
        <v>1303</v>
      </c>
      <c r="N108" s="70" t="s">
        <v>363</v>
      </c>
      <c r="O108" s="70" t="s">
        <v>1304</v>
      </c>
      <c r="P108" s="70" t="s">
        <v>365</v>
      </c>
      <c r="Q108" s="85" t="s">
        <v>366</v>
      </c>
    </row>
    <row r="109" spans="1:17" ht="103.95" customHeight="1">
      <c r="A109" s="61" t="s">
        <v>252</v>
      </c>
      <c r="B109" s="62" t="s">
        <v>116</v>
      </c>
      <c r="C109" s="63" t="s">
        <v>1305</v>
      </c>
      <c r="D109" s="63" t="s">
        <v>353</v>
      </c>
      <c r="E109" s="62" t="s">
        <v>1306</v>
      </c>
      <c r="F109" s="62" t="s">
        <v>1307</v>
      </c>
      <c r="G109" s="62" t="s">
        <v>1308</v>
      </c>
      <c r="H109" s="62" t="s">
        <v>1309</v>
      </c>
      <c r="I109" s="62" t="s">
        <v>358</v>
      </c>
      <c r="J109" s="62" t="s">
        <v>1310</v>
      </c>
      <c r="K109" s="62" t="s">
        <v>1311</v>
      </c>
      <c r="L109" s="62" t="s">
        <v>1312</v>
      </c>
      <c r="M109" s="62" t="s">
        <v>1313</v>
      </c>
      <c r="N109" s="62" t="s">
        <v>363</v>
      </c>
      <c r="O109" s="62" t="s">
        <v>1314</v>
      </c>
      <c r="P109" s="62" t="s">
        <v>365</v>
      </c>
      <c r="Q109" s="84" t="s">
        <v>366</v>
      </c>
    </row>
    <row r="110" spans="1:17" ht="103.95" customHeight="1">
      <c r="A110" s="69" t="s">
        <v>253</v>
      </c>
      <c r="B110" s="70" t="s">
        <v>118</v>
      </c>
      <c r="C110" s="71" t="s">
        <v>1315</v>
      </c>
      <c r="D110" s="71" t="s">
        <v>353</v>
      </c>
      <c r="E110" s="70" t="s">
        <v>1316</v>
      </c>
      <c r="F110" s="70" t="s">
        <v>1317</v>
      </c>
      <c r="G110" s="70" t="s">
        <v>1318</v>
      </c>
      <c r="H110" s="70" t="s">
        <v>1319</v>
      </c>
      <c r="I110" s="70" t="s">
        <v>358</v>
      </c>
      <c r="J110" s="70" t="s">
        <v>1320</v>
      </c>
      <c r="K110" s="70" t="s">
        <v>1321</v>
      </c>
      <c r="L110" s="70" t="s">
        <v>1322</v>
      </c>
      <c r="M110" s="70" t="s">
        <v>1323</v>
      </c>
      <c r="N110" s="70" t="s">
        <v>363</v>
      </c>
      <c r="O110" s="70" t="s">
        <v>1324</v>
      </c>
      <c r="P110" s="70" t="s">
        <v>365</v>
      </c>
      <c r="Q110" s="85" t="s">
        <v>366</v>
      </c>
    </row>
    <row r="111" spans="1:17" ht="103.95" customHeight="1">
      <c r="A111" s="61" t="s">
        <v>254</v>
      </c>
      <c r="B111" s="62" t="s">
        <v>118</v>
      </c>
      <c r="C111" s="63" t="s">
        <v>1325</v>
      </c>
      <c r="D111" s="63" t="s">
        <v>353</v>
      </c>
      <c r="E111" s="62" t="s">
        <v>1326</v>
      </c>
      <c r="F111" s="62" t="s">
        <v>1327</v>
      </c>
      <c r="G111" s="62" t="s">
        <v>1328</v>
      </c>
      <c r="H111" s="62" t="s">
        <v>1329</v>
      </c>
      <c r="I111" s="62" t="s">
        <v>391</v>
      </c>
      <c r="J111" s="62" t="s">
        <v>412</v>
      </c>
      <c r="K111" s="62" t="s">
        <v>1330</v>
      </c>
      <c r="L111" s="62" t="s">
        <v>1331</v>
      </c>
      <c r="M111" s="62" t="s">
        <v>1332</v>
      </c>
      <c r="N111" s="62" t="s">
        <v>363</v>
      </c>
      <c r="O111" s="62" t="s">
        <v>1333</v>
      </c>
      <c r="P111" s="62" t="s">
        <v>365</v>
      </c>
      <c r="Q111" s="84" t="s">
        <v>366</v>
      </c>
    </row>
    <row r="112" spans="1:17" ht="103.95" customHeight="1">
      <c r="A112" s="69" t="s">
        <v>255</v>
      </c>
      <c r="B112" s="70" t="s">
        <v>118</v>
      </c>
      <c r="C112" s="71" t="s">
        <v>1334</v>
      </c>
      <c r="D112" s="71" t="s">
        <v>353</v>
      </c>
      <c r="E112" s="70" t="s">
        <v>1335</v>
      </c>
      <c r="F112" s="70" t="s">
        <v>1336</v>
      </c>
      <c r="G112" s="70" t="s">
        <v>1337</v>
      </c>
      <c r="H112" s="70" t="s">
        <v>1338</v>
      </c>
      <c r="I112" s="70" t="s">
        <v>479</v>
      </c>
      <c r="J112" s="70" t="s">
        <v>359</v>
      </c>
      <c r="K112" s="70" t="s">
        <v>1339</v>
      </c>
      <c r="L112" s="70" t="s">
        <v>1340</v>
      </c>
      <c r="M112" s="70" t="s">
        <v>1341</v>
      </c>
      <c r="N112" s="70" t="s">
        <v>363</v>
      </c>
      <c r="O112" s="70" t="s">
        <v>1342</v>
      </c>
      <c r="P112" s="70" t="s">
        <v>365</v>
      </c>
      <c r="Q112" s="85" t="s">
        <v>366</v>
      </c>
    </row>
    <row r="113" spans="1:17" ht="103.95" customHeight="1">
      <c r="A113" s="61" t="s">
        <v>256</v>
      </c>
      <c r="B113" s="62" t="s">
        <v>118</v>
      </c>
      <c r="C113" s="63" t="s">
        <v>1343</v>
      </c>
      <c r="D113" s="63" t="s">
        <v>353</v>
      </c>
      <c r="E113" s="62" t="s">
        <v>1344</v>
      </c>
      <c r="F113" s="62" t="s">
        <v>1345</v>
      </c>
      <c r="G113" s="62" t="s">
        <v>1346</v>
      </c>
      <c r="H113" s="62" t="s">
        <v>1347</v>
      </c>
      <c r="I113" s="62" t="s">
        <v>358</v>
      </c>
      <c r="J113" s="62" t="s">
        <v>412</v>
      </c>
      <c r="K113" s="62" t="s">
        <v>1348</v>
      </c>
      <c r="L113" s="62" t="s">
        <v>1349</v>
      </c>
      <c r="M113" s="62" t="s">
        <v>1350</v>
      </c>
      <c r="N113" s="62" t="s">
        <v>363</v>
      </c>
      <c r="O113" s="62" t="s">
        <v>1351</v>
      </c>
      <c r="P113" s="62" t="s">
        <v>365</v>
      </c>
      <c r="Q113" s="84" t="s">
        <v>366</v>
      </c>
    </row>
    <row r="114" spans="1:17" ht="103.95" customHeight="1">
      <c r="A114" s="69" t="s">
        <v>257</v>
      </c>
      <c r="B114" s="70" t="s">
        <v>118</v>
      </c>
      <c r="C114" s="71" t="s">
        <v>1352</v>
      </c>
      <c r="D114" s="71" t="s">
        <v>353</v>
      </c>
      <c r="E114" s="70" t="s">
        <v>1353</v>
      </c>
      <c r="F114" s="70" t="s">
        <v>1354</v>
      </c>
      <c r="G114" s="70" t="s">
        <v>1355</v>
      </c>
      <c r="H114" s="70" t="s">
        <v>1356</v>
      </c>
      <c r="I114" s="70" t="s">
        <v>358</v>
      </c>
      <c r="J114" s="70" t="s">
        <v>661</v>
      </c>
      <c r="K114" s="70" t="s">
        <v>1357</v>
      </c>
      <c r="L114" s="70" t="s">
        <v>1358</v>
      </c>
      <c r="M114" s="70" t="s">
        <v>1359</v>
      </c>
      <c r="N114" s="70" t="s">
        <v>363</v>
      </c>
      <c r="O114" s="70" t="s">
        <v>1360</v>
      </c>
      <c r="P114" s="70" t="s">
        <v>365</v>
      </c>
      <c r="Q114" s="85" t="s">
        <v>366</v>
      </c>
    </row>
    <row r="115" spans="1:17" ht="103.95" customHeight="1">
      <c r="A115" s="61" t="s">
        <v>258</v>
      </c>
      <c r="B115" s="62" t="s">
        <v>118</v>
      </c>
      <c r="C115" s="63" t="s">
        <v>1361</v>
      </c>
      <c r="D115" s="63" t="s">
        <v>353</v>
      </c>
      <c r="E115" s="62" t="s">
        <v>1362</v>
      </c>
      <c r="F115" s="62" t="s">
        <v>1363</v>
      </c>
      <c r="G115" s="62" t="s">
        <v>1364</v>
      </c>
      <c r="H115" s="62" t="s">
        <v>1365</v>
      </c>
      <c r="I115" s="62" t="s">
        <v>358</v>
      </c>
      <c r="J115" s="62" t="s">
        <v>661</v>
      </c>
      <c r="K115" s="62" t="s">
        <v>1366</v>
      </c>
      <c r="L115" s="62" t="s">
        <v>1367</v>
      </c>
      <c r="M115" s="62" t="s">
        <v>1368</v>
      </c>
      <c r="N115" s="62" t="s">
        <v>363</v>
      </c>
      <c r="O115" s="62" t="s">
        <v>1369</v>
      </c>
      <c r="P115" s="62" t="s">
        <v>365</v>
      </c>
      <c r="Q115" s="84" t="s">
        <v>366</v>
      </c>
    </row>
    <row r="116" spans="1:17" ht="103.95" customHeight="1">
      <c r="A116" s="69" t="s">
        <v>259</v>
      </c>
      <c r="B116" s="70" t="s">
        <v>118</v>
      </c>
      <c r="C116" s="71" t="s">
        <v>1370</v>
      </c>
      <c r="D116" s="71" t="s">
        <v>353</v>
      </c>
      <c r="E116" s="70" t="s">
        <v>1371</v>
      </c>
      <c r="F116" s="70" t="s">
        <v>1372</v>
      </c>
      <c r="G116" s="70" t="s">
        <v>1373</v>
      </c>
      <c r="H116" s="70" t="s">
        <v>1374</v>
      </c>
      <c r="I116" s="70" t="s">
        <v>358</v>
      </c>
      <c r="J116" s="70" t="s">
        <v>661</v>
      </c>
      <c r="K116" s="70" t="s">
        <v>1375</v>
      </c>
      <c r="L116" s="70" t="s">
        <v>1376</v>
      </c>
      <c r="M116" s="70" t="s">
        <v>1377</v>
      </c>
      <c r="N116" s="70" t="s">
        <v>363</v>
      </c>
      <c r="O116" s="70" t="s">
        <v>1378</v>
      </c>
      <c r="P116" s="70" t="s">
        <v>365</v>
      </c>
      <c r="Q116" s="85" t="s">
        <v>366</v>
      </c>
    </row>
    <row r="117" spans="1:17" ht="103.95" customHeight="1">
      <c r="A117" s="61" t="s">
        <v>260</v>
      </c>
      <c r="B117" s="62" t="s">
        <v>118</v>
      </c>
      <c r="C117" s="63" t="s">
        <v>1379</v>
      </c>
      <c r="D117" s="63" t="s">
        <v>353</v>
      </c>
      <c r="E117" s="62" t="s">
        <v>1380</v>
      </c>
      <c r="F117" s="62" t="s">
        <v>1381</v>
      </c>
      <c r="G117" s="62" t="s">
        <v>1382</v>
      </c>
      <c r="H117" s="62" t="s">
        <v>1383</v>
      </c>
      <c r="I117" s="62" t="s">
        <v>358</v>
      </c>
      <c r="J117" s="62" t="s">
        <v>661</v>
      </c>
      <c r="K117" s="62" t="s">
        <v>1384</v>
      </c>
      <c r="L117" s="62" t="s">
        <v>1385</v>
      </c>
      <c r="M117" s="62" t="s">
        <v>1386</v>
      </c>
      <c r="N117" s="62" t="s">
        <v>363</v>
      </c>
      <c r="O117" s="62" t="s">
        <v>1387</v>
      </c>
      <c r="P117" s="62" t="s">
        <v>365</v>
      </c>
      <c r="Q117" s="84" t="s">
        <v>366</v>
      </c>
    </row>
    <row r="118" spans="1:17" ht="103.95" customHeight="1">
      <c r="A118" s="69" t="s">
        <v>261</v>
      </c>
      <c r="B118" s="70" t="s">
        <v>118</v>
      </c>
      <c r="C118" s="71" t="s">
        <v>1388</v>
      </c>
      <c r="D118" s="71" t="s">
        <v>353</v>
      </c>
      <c r="E118" s="70" t="s">
        <v>1389</v>
      </c>
      <c r="F118" s="70" t="s">
        <v>1390</v>
      </c>
      <c r="G118" s="70" t="s">
        <v>1391</v>
      </c>
      <c r="H118" s="70" t="s">
        <v>1392</v>
      </c>
      <c r="I118" s="70" t="s">
        <v>391</v>
      </c>
      <c r="J118" s="70" t="s">
        <v>412</v>
      </c>
      <c r="K118" s="70" t="s">
        <v>1393</v>
      </c>
      <c r="L118" s="70" t="s">
        <v>1394</v>
      </c>
      <c r="M118" s="70" t="s">
        <v>1395</v>
      </c>
      <c r="N118" s="70" t="s">
        <v>363</v>
      </c>
      <c r="O118" s="70" t="s">
        <v>1396</v>
      </c>
      <c r="P118" s="70" t="s">
        <v>365</v>
      </c>
      <c r="Q118" s="85" t="s">
        <v>366</v>
      </c>
    </row>
    <row r="119" spans="1:17" ht="103.95" customHeight="1">
      <c r="A119" s="61" t="s">
        <v>262</v>
      </c>
      <c r="B119" s="62" t="s">
        <v>118</v>
      </c>
      <c r="C119" s="63" t="s">
        <v>1397</v>
      </c>
      <c r="D119" s="63" t="s">
        <v>353</v>
      </c>
      <c r="E119" s="62" t="s">
        <v>1398</v>
      </c>
      <c r="F119" s="62" t="s">
        <v>1399</v>
      </c>
      <c r="G119" s="62" t="s">
        <v>1400</v>
      </c>
      <c r="H119" s="62" t="s">
        <v>1401</v>
      </c>
      <c r="I119" s="62" t="s">
        <v>358</v>
      </c>
      <c r="J119" s="62" t="s">
        <v>1171</v>
      </c>
      <c r="K119" s="62" t="s">
        <v>1402</v>
      </c>
      <c r="L119" s="62" t="s">
        <v>1403</v>
      </c>
      <c r="M119" s="62" t="s">
        <v>1404</v>
      </c>
      <c r="N119" s="62" t="s">
        <v>363</v>
      </c>
      <c r="O119" s="62" t="s">
        <v>1405</v>
      </c>
      <c r="P119" s="62" t="s">
        <v>365</v>
      </c>
      <c r="Q119" s="84" t="s">
        <v>366</v>
      </c>
    </row>
    <row r="120" spans="1:17" ht="103.95" customHeight="1">
      <c r="A120" s="69" t="s">
        <v>263</v>
      </c>
      <c r="B120" s="70" t="s">
        <v>118</v>
      </c>
      <c r="C120" s="71" t="s">
        <v>1406</v>
      </c>
      <c r="D120" s="71" t="s">
        <v>353</v>
      </c>
      <c r="E120" s="70" t="s">
        <v>1407</v>
      </c>
      <c r="F120" s="70" t="s">
        <v>1408</v>
      </c>
      <c r="G120" s="70" t="s">
        <v>1409</v>
      </c>
      <c r="H120" s="70" t="s">
        <v>1410</v>
      </c>
      <c r="I120" s="70" t="s">
        <v>391</v>
      </c>
      <c r="J120" s="70" t="s">
        <v>412</v>
      </c>
      <c r="K120" s="70" t="s">
        <v>1411</v>
      </c>
      <c r="L120" s="70" t="s">
        <v>1412</v>
      </c>
      <c r="M120" s="70" t="s">
        <v>1413</v>
      </c>
      <c r="N120" s="70" t="s">
        <v>363</v>
      </c>
      <c r="O120" s="70" t="s">
        <v>1414</v>
      </c>
      <c r="P120" s="70" t="s">
        <v>365</v>
      </c>
      <c r="Q120" s="85" t="s">
        <v>366</v>
      </c>
    </row>
    <row r="121" spans="1:17" ht="103.95" customHeight="1">
      <c r="A121" s="61" t="s">
        <v>264</v>
      </c>
      <c r="B121" s="62" t="s">
        <v>118</v>
      </c>
      <c r="C121" s="63" t="s">
        <v>1415</v>
      </c>
      <c r="D121" s="63" t="s">
        <v>353</v>
      </c>
      <c r="E121" s="62" t="s">
        <v>1416</v>
      </c>
      <c r="F121" s="62" t="s">
        <v>1417</v>
      </c>
      <c r="G121" s="62" t="s">
        <v>1418</v>
      </c>
      <c r="H121" s="62" t="s">
        <v>1419</v>
      </c>
      <c r="I121" s="62" t="s">
        <v>391</v>
      </c>
      <c r="J121" s="62" t="s">
        <v>412</v>
      </c>
      <c r="K121" s="62" t="s">
        <v>1420</v>
      </c>
      <c r="L121" s="62" t="s">
        <v>1421</v>
      </c>
      <c r="M121" s="62" t="s">
        <v>1422</v>
      </c>
      <c r="N121" s="62" t="s">
        <v>363</v>
      </c>
      <c r="O121" s="62" t="s">
        <v>1423</v>
      </c>
      <c r="P121" s="62" t="s">
        <v>365</v>
      </c>
      <c r="Q121" s="84" t="s">
        <v>366</v>
      </c>
    </row>
    <row r="122" spans="1:17" ht="103.95" customHeight="1">
      <c r="A122" s="69" t="s">
        <v>265</v>
      </c>
      <c r="B122" s="70" t="s">
        <v>118</v>
      </c>
      <c r="C122" s="71" t="s">
        <v>1424</v>
      </c>
      <c r="D122" s="71" t="s">
        <v>353</v>
      </c>
      <c r="E122" s="70" t="s">
        <v>1425</v>
      </c>
      <c r="F122" s="70" t="s">
        <v>1426</v>
      </c>
      <c r="G122" s="70" t="s">
        <v>1427</v>
      </c>
      <c r="H122" s="70" t="s">
        <v>1428</v>
      </c>
      <c r="I122" s="70" t="s">
        <v>358</v>
      </c>
      <c r="J122" s="70" t="s">
        <v>1429</v>
      </c>
      <c r="K122" s="70" t="s">
        <v>1430</v>
      </c>
      <c r="L122" s="70" t="s">
        <v>1431</v>
      </c>
      <c r="M122" s="70" t="s">
        <v>1432</v>
      </c>
      <c r="N122" s="70" t="s">
        <v>363</v>
      </c>
      <c r="O122" s="70" t="s">
        <v>1433</v>
      </c>
      <c r="P122" s="70" t="s">
        <v>365</v>
      </c>
      <c r="Q122" s="85" t="s">
        <v>366</v>
      </c>
    </row>
    <row r="123" spans="1:17" ht="103.95" customHeight="1">
      <c r="A123" s="61" t="s">
        <v>266</v>
      </c>
      <c r="B123" s="62" t="s">
        <v>120</v>
      </c>
      <c r="C123" s="63" t="s">
        <v>1434</v>
      </c>
      <c r="D123" s="63" t="s">
        <v>1435</v>
      </c>
      <c r="E123" s="62" t="s">
        <v>1436</v>
      </c>
      <c r="F123" s="62" t="s">
        <v>1437</v>
      </c>
      <c r="G123" s="62" t="s">
        <v>1438</v>
      </c>
      <c r="H123" s="62" t="s">
        <v>1439</v>
      </c>
      <c r="I123" s="62" t="s">
        <v>358</v>
      </c>
      <c r="J123" s="62" t="s">
        <v>739</v>
      </c>
      <c r="K123" s="62" t="s">
        <v>1440</v>
      </c>
      <c r="L123" s="62" t="s">
        <v>1441</v>
      </c>
      <c r="M123" s="62" t="s">
        <v>1442</v>
      </c>
      <c r="N123" s="62" t="s">
        <v>363</v>
      </c>
      <c r="O123" s="62" t="s">
        <v>1443</v>
      </c>
      <c r="P123" s="62" t="s">
        <v>365</v>
      </c>
      <c r="Q123" s="84" t="s">
        <v>366</v>
      </c>
    </row>
    <row r="124" spans="1:17" ht="103.95" customHeight="1">
      <c r="A124" s="69" t="s">
        <v>267</v>
      </c>
      <c r="B124" s="70" t="s">
        <v>120</v>
      </c>
      <c r="C124" s="71" t="s">
        <v>1434</v>
      </c>
      <c r="D124" s="71" t="s">
        <v>1435</v>
      </c>
      <c r="E124" s="70" t="s">
        <v>1444</v>
      </c>
      <c r="F124" s="70" t="s">
        <v>1445</v>
      </c>
      <c r="G124" s="70" t="s">
        <v>1446</v>
      </c>
      <c r="H124" s="70" t="s">
        <v>1447</v>
      </c>
      <c r="I124" s="70" t="s">
        <v>391</v>
      </c>
      <c r="J124" s="70" t="s">
        <v>661</v>
      </c>
      <c r="K124" s="70" t="s">
        <v>1448</v>
      </c>
      <c r="L124" s="70" t="s">
        <v>1449</v>
      </c>
      <c r="M124" s="70" t="s">
        <v>1450</v>
      </c>
      <c r="N124" s="70" t="s">
        <v>363</v>
      </c>
      <c r="O124" s="70" t="s">
        <v>1451</v>
      </c>
      <c r="P124" s="70" t="s">
        <v>365</v>
      </c>
      <c r="Q124" s="85" t="s">
        <v>366</v>
      </c>
    </row>
    <row r="125" spans="1:17" ht="103.95" customHeight="1">
      <c r="A125" s="61" t="s">
        <v>268</v>
      </c>
      <c r="B125" s="62" t="s">
        <v>120</v>
      </c>
      <c r="C125" s="63" t="s">
        <v>1434</v>
      </c>
      <c r="D125" s="63" t="s">
        <v>1435</v>
      </c>
      <c r="E125" s="62" t="s">
        <v>1452</v>
      </c>
      <c r="F125" s="62" t="s">
        <v>1453</v>
      </c>
      <c r="G125" s="62" t="s">
        <v>1454</v>
      </c>
      <c r="H125" s="62" t="s">
        <v>1455</v>
      </c>
      <c r="I125" s="62" t="s">
        <v>358</v>
      </c>
      <c r="J125" s="62" t="s">
        <v>402</v>
      </c>
      <c r="K125" s="62" t="s">
        <v>1456</v>
      </c>
      <c r="L125" s="62" t="s">
        <v>1457</v>
      </c>
      <c r="M125" s="62" t="s">
        <v>1458</v>
      </c>
      <c r="N125" s="62" t="s">
        <v>363</v>
      </c>
      <c r="O125" s="62" t="s">
        <v>1459</v>
      </c>
      <c r="P125" s="62" t="s">
        <v>365</v>
      </c>
      <c r="Q125" s="84" t="s">
        <v>366</v>
      </c>
    </row>
    <row r="126" spans="1:17" ht="103.95" customHeight="1">
      <c r="A126" s="69" t="s">
        <v>269</v>
      </c>
      <c r="B126" s="70" t="s">
        <v>120</v>
      </c>
      <c r="C126" s="71" t="s">
        <v>1434</v>
      </c>
      <c r="D126" s="71" t="s">
        <v>1435</v>
      </c>
      <c r="E126" s="70" t="s">
        <v>1460</v>
      </c>
      <c r="F126" s="70" t="s">
        <v>1461</v>
      </c>
      <c r="G126" s="70" t="s">
        <v>1462</v>
      </c>
      <c r="H126" s="70" t="s">
        <v>1463</v>
      </c>
      <c r="I126" s="70" t="s">
        <v>391</v>
      </c>
      <c r="J126" s="70" t="s">
        <v>901</v>
      </c>
      <c r="K126" s="70" t="s">
        <v>1464</v>
      </c>
      <c r="L126" s="70" t="s">
        <v>1465</v>
      </c>
      <c r="M126" s="70" t="s">
        <v>1466</v>
      </c>
      <c r="N126" s="70" t="s">
        <v>363</v>
      </c>
      <c r="O126" s="70" t="s">
        <v>1467</v>
      </c>
      <c r="P126" s="70" t="s">
        <v>365</v>
      </c>
      <c r="Q126" s="85" t="s">
        <v>366</v>
      </c>
    </row>
    <row r="127" spans="1:17" ht="103.95" customHeight="1">
      <c r="A127" s="61" t="s">
        <v>270</v>
      </c>
      <c r="B127" s="62" t="s">
        <v>120</v>
      </c>
      <c r="C127" s="63" t="s">
        <v>1434</v>
      </c>
      <c r="D127" s="63" t="s">
        <v>1435</v>
      </c>
      <c r="E127" s="62" t="s">
        <v>1468</v>
      </c>
      <c r="F127" s="62" t="s">
        <v>1469</v>
      </c>
      <c r="G127" s="62" t="s">
        <v>1470</v>
      </c>
      <c r="H127" s="62" t="s">
        <v>1471</v>
      </c>
      <c r="I127" s="62" t="s">
        <v>391</v>
      </c>
      <c r="J127" s="62" t="s">
        <v>720</v>
      </c>
      <c r="K127" s="62" t="s">
        <v>1472</v>
      </c>
      <c r="L127" s="62" t="s">
        <v>1473</v>
      </c>
      <c r="M127" s="62" t="s">
        <v>1474</v>
      </c>
      <c r="N127" s="62" t="s">
        <v>363</v>
      </c>
      <c r="O127" s="62" t="s">
        <v>1475</v>
      </c>
      <c r="P127" s="62" t="s">
        <v>365</v>
      </c>
      <c r="Q127" s="84" t="s">
        <v>366</v>
      </c>
    </row>
    <row r="128" spans="1:17" ht="103.95" customHeight="1">
      <c r="A128" s="69" t="s">
        <v>271</v>
      </c>
      <c r="B128" s="70" t="s">
        <v>120</v>
      </c>
      <c r="C128" s="71" t="s">
        <v>1476</v>
      </c>
      <c r="D128" s="71" t="s">
        <v>1435</v>
      </c>
      <c r="E128" s="70" t="s">
        <v>1477</v>
      </c>
      <c r="F128" s="70" t="s">
        <v>1478</v>
      </c>
      <c r="G128" s="70" t="s">
        <v>1479</v>
      </c>
      <c r="H128" s="70" t="s">
        <v>1480</v>
      </c>
      <c r="I128" s="70" t="s">
        <v>358</v>
      </c>
      <c r="J128" s="70" t="s">
        <v>901</v>
      </c>
      <c r="K128" s="70" t="s">
        <v>1481</v>
      </c>
      <c r="L128" s="70" t="s">
        <v>1482</v>
      </c>
      <c r="M128" s="70" t="s">
        <v>1483</v>
      </c>
      <c r="N128" s="70" t="s">
        <v>363</v>
      </c>
      <c r="O128" s="70" t="s">
        <v>1484</v>
      </c>
      <c r="P128" s="70" t="s">
        <v>365</v>
      </c>
      <c r="Q128" s="85" t="s">
        <v>366</v>
      </c>
    </row>
    <row r="129" spans="1:17" ht="103.95" customHeight="1">
      <c r="A129" s="61" t="s">
        <v>272</v>
      </c>
      <c r="B129" s="62" t="s">
        <v>120</v>
      </c>
      <c r="C129" s="63" t="s">
        <v>1485</v>
      </c>
      <c r="D129" s="63" t="s">
        <v>1435</v>
      </c>
      <c r="E129" s="62" t="s">
        <v>1486</v>
      </c>
      <c r="F129" s="62" t="s">
        <v>1487</v>
      </c>
      <c r="G129" s="62" t="s">
        <v>1488</v>
      </c>
      <c r="H129" s="62" t="s">
        <v>1489</v>
      </c>
      <c r="I129" s="62" t="s">
        <v>391</v>
      </c>
      <c r="J129" s="62" t="s">
        <v>661</v>
      </c>
      <c r="K129" s="62" t="s">
        <v>1490</v>
      </c>
      <c r="L129" s="62" t="s">
        <v>1491</v>
      </c>
      <c r="M129" s="62" t="s">
        <v>1492</v>
      </c>
      <c r="N129" s="62" t="s">
        <v>363</v>
      </c>
      <c r="O129" s="62" t="s">
        <v>1493</v>
      </c>
      <c r="P129" s="62" t="s">
        <v>365</v>
      </c>
      <c r="Q129" s="84" t="s">
        <v>366</v>
      </c>
    </row>
    <row r="130" spans="1:17" ht="103.95" customHeight="1">
      <c r="A130" s="69" t="s">
        <v>273</v>
      </c>
      <c r="B130" s="70" t="s">
        <v>120</v>
      </c>
      <c r="C130" s="71" t="s">
        <v>1494</v>
      </c>
      <c r="D130" s="71" t="s">
        <v>1435</v>
      </c>
      <c r="E130" s="70" t="s">
        <v>1495</v>
      </c>
      <c r="F130" s="70" t="s">
        <v>1496</v>
      </c>
      <c r="G130" s="70" t="s">
        <v>1497</v>
      </c>
      <c r="H130" s="70" t="s">
        <v>1498</v>
      </c>
      <c r="I130" s="70" t="s">
        <v>358</v>
      </c>
      <c r="J130" s="70" t="s">
        <v>901</v>
      </c>
      <c r="K130" s="70" t="s">
        <v>1499</v>
      </c>
      <c r="L130" s="70" t="s">
        <v>1500</v>
      </c>
      <c r="M130" s="70" t="s">
        <v>1501</v>
      </c>
      <c r="N130" s="70" t="s">
        <v>363</v>
      </c>
      <c r="O130" s="70" t="s">
        <v>1502</v>
      </c>
      <c r="P130" s="70" t="s">
        <v>365</v>
      </c>
      <c r="Q130" s="85" t="s">
        <v>366</v>
      </c>
    </row>
    <row r="131" spans="1:17" ht="103.95" customHeight="1">
      <c r="A131" s="61" t="s">
        <v>274</v>
      </c>
      <c r="B131" s="62" t="s">
        <v>122</v>
      </c>
      <c r="C131" s="63" t="s">
        <v>1503</v>
      </c>
      <c r="D131" s="63" t="s">
        <v>1435</v>
      </c>
      <c r="E131" s="62" t="s">
        <v>1504</v>
      </c>
      <c r="F131" s="62" t="s">
        <v>1505</v>
      </c>
      <c r="G131" s="62" t="s">
        <v>1506</v>
      </c>
      <c r="H131" s="62" t="s">
        <v>1507</v>
      </c>
      <c r="I131" s="62" t="s">
        <v>391</v>
      </c>
      <c r="J131" s="62" t="s">
        <v>690</v>
      </c>
      <c r="K131" s="62" t="s">
        <v>1508</v>
      </c>
      <c r="L131" s="62" t="s">
        <v>1509</v>
      </c>
      <c r="M131" s="62" t="s">
        <v>1510</v>
      </c>
      <c r="N131" s="62" t="s">
        <v>363</v>
      </c>
      <c r="O131" s="62" t="s">
        <v>1511</v>
      </c>
      <c r="P131" s="62" t="s">
        <v>365</v>
      </c>
      <c r="Q131" s="84" t="s">
        <v>366</v>
      </c>
    </row>
    <row r="132" spans="1:17" ht="103.95" customHeight="1">
      <c r="A132" s="69" t="s">
        <v>275</v>
      </c>
      <c r="B132" s="70" t="s">
        <v>122</v>
      </c>
      <c r="C132" s="71" t="s">
        <v>1512</v>
      </c>
      <c r="D132" s="71" t="s">
        <v>1435</v>
      </c>
      <c r="E132" s="70" t="s">
        <v>1513</v>
      </c>
      <c r="F132" s="70" t="s">
        <v>1514</v>
      </c>
      <c r="G132" s="70" t="s">
        <v>1515</v>
      </c>
      <c r="H132" s="70" t="s">
        <v>1516</v>
      </c>
      <c r="I132" s="70" t="s">
        <v>391</v>
      </c>
      <c r="J132" s="70" t="s">
        <v>1517</v>
      </c>
      <c r="K132" s="70" t="s">
        <v>1518</v>
      </c>
      <c r="L132" s="70" t="s">
        <v>1519</v>
      </c>
      <c r="M132" s="70" t="s">
        <v>1520</v>
      </c>
      <c r="N132" s="70" t="s">
        <v>363</v>
      </c>
      <c r="O132" s="70" t="s">
        <v>1521</v>
      </c>
      <c r="P132" s="70" t="s">
        <v>365</v>
      </c>
      <c r="Q132" s="85" t="s">
        <v>366</v>
      </c>
    </row>
    <row r="133" spans="1:17" ht="103.95" customHeight="1">
      <c r="A133" s="61" t="s">
        <v>276</v>
      </c>
      <c r="B133" s="62" t="s">
        <v>122</v>
      </c>
      <c r="C133" s="63" t="s">
        <v>1522</v>
      </c>
      <c r="D133" s="63" t="s">
        <v>1435</v>
      </c>
      <c r="E133" s="62" t="s">
        <v>1523</v>
      </c>
      <c r="F133" s="62" t="s">
        <v>1524</v>
      </c>
      <c r="G133" s="62" t="s">
        <v>1525</v>
      </c>
      <c r="H133" s="62" t="s">
        <v>1526</v>
      </c>
      <c r="I133" s="62" t="s">
        <v>358</v>
      </c>
      <c r="J133" s="62" t="s">
        <v>957</v>
      </c>
      <c r="K133" s="62" t="s">
        <v>1527</v>
      </c>
      <c r="L133" s="62" t="s">
        <v>1528</v>
      </c>
      <c r="M133" s="62" t="s">
        <v>1529</v>
      </c>
      <c r="N133" s="62" t="s">
        <v>363</v>
      </c>
      <c r="O133" s="62" t="s">
        <v>1530</v>
      </c>
      <c r="P133" s="62" t="s">
        <v>365</v>
      </c>
      <c r="Q133" s="84" t="s">
        <v>366</v>
      </c>
    </row>
    <row r="134" spans="1:17" ht="103.95" customHeight="1">
      <c r="A134" s="69" t="s">
        <v>277</v>
      </c>
      <c r="B134" s="70" t="s">
        <v>122</v>
      </c>
      <c r="C134" s="71" t="s">
        <v>1531</v>
      </c>
      <c r="D134" s="71" t="s">
        <v>1435</v>
      </c>
      <c r="E134" s="70" t="s">
        <v>1532</v>
      </c>
      <c r="F134" s="70" t="s">
        <v>1533</v>
      </c>
      <c r="G134" s="70" t="s">
        <v>1534</v>
      </c>
      <c r="H134" s="70" t="s">
        <v>1535</v>
      </c>
      <c r="I134" s="70" t="s">
        <v>391</v>
      </c>
      <c r="J134" s="70" t="s">
        <v>372</v>
      </c>
      <c r="K134" s="70" t="s">
        <v>1536</v>
      </c>
      <c r="L134" s="70" t="s">
        <v>1537</v>
      </c>
      <c r="M134" s="70" t="s">
        <v>1538</v>
      </c>
      <c r="N134" s="70" t="s">
        <v>363</v>
      </c>
      <c r="O134" s="70" t="s">
        <v>1539</v>
      </c>
      <c r="P134" s="70" t="s">
        <v>365</v>
      </c>
      <c r="Q134" s="85" t="s">
        <v>366</v>
      </c>
    </row>
    <row r="135" spans="1:17" ht="103.95" customHeight="1">
      <c r="A135" s="61" t="s">
        <v>278</v>
      </c>
      <c r="B135" s="62" t="s">
        <v>122</v>
      </c>
      <c r="C135" s="63" t="s">
        <v>1540</v>
      </c>
      <c r="D135" s="63" t="s">
        <v>1435</v>
      </c>
      <c r="E135" s="62" t="s">
        <v>1541</v>
      </c>
      <c r="F135" s="62" t="s">
        <v>1542</v>
      </c>
      <c r="G135" s="62" t="s">
        <v>1543</v>
      </c>
      <c r="H135" s="62" t="s">
        <v>1544</v>
      </c>
      <c r="I135" s="62" t="s">
        <v>391</v>
      </c>
      <c r="J135" s="62" t="s">
        <v>804</v>
      </c>
      <c r="K135" s="62" t="s">
        <v>1545</v>
      </c>
      <c r="L135" s="62" t="s">
        <v>1546</v>
      </c>
      <c r="M135" s="62" t="s">
        <v>1547</v>
      </c>
      <c r="N135" s="62" t="s">
        <v>363</v>
      </c>
      <c r="O135" s="62" t="s">
        <v>1548</v>
      </c>
      <c r="P135" s="62" t="s">
        <v>365</v>
      </c>
      <c r="Q135" s="84" t="s">
        <v>366</v>
      </c>
    </row>
    <row r="136" spans="1:17" ht="103.95" customHeight="1">
      <c r="A136" s="69" t="s">
        <v>279</v>
      </c>
      <c r="B136" s="70" t="s">
        <v>122</v>
      </c>
      <c r="C136" s="71" t="s">
        <v>1549</v>
      </c>
      <c r="D136" s="71" t="s">
        <v>1435</v>
      </c>
      <c r="E136" s="70" t="s">
        <v>1550</v>
      </c>
      <c r="F136" s="70" t="s">
        <v>1551</v>
      </c>
      <c r="G136" s="70" t="s">
        <v>1552</v>
      </c>
      <c r="H136" s="70" t="s">
        <v>1553</v>
      </c>
      <c r="I136" s="70" t="s">
        <v>391</v>
      </c>
      <c r="J136" s="70" t="s">
        <v>642</v>
      </c>
      <c r="K136" s="70" t="s">
        <v>1554</v>
      </c>
      <c r="L136" s="70" t="s">
        <v>1555</v>
      </c>
      <c r="M136" s="70" t="s">
        <v>1556</v>
      </c>
      <c r="N136" s="70" t="s">
        <v>363</v>
      </c>
      <c r="O136" s="70" t="s">
        <v>1557</v>
      </c>
      <c r="P136" s="70" t="s">
        <v>365</v>
      </c>
      <c r="Q136" s="85" t="s">
        <v>366</v>
      </c>
    </row>
    <row r="137" spans="1:17" ht="103.95" customHeight="1">
      <c r="A137" s="61" t="s">
        <v>280</v>
      </c>
      <c r="B137" s="62" t="s">
        <v>122</v>
      </c>
      <c r="C137" s="63" t="s">
        <v>1558</v>
      </c>
      <c r="D137" s="63" t="s">
        <v>1435</v>
      </c>
      <c r="E137" s="62" t="s">
        <v>1559</v>
      </c>
      <c r="F137" s="62" t="s">
        <v>1560</v>
      </c>
      <c r="G137" s="62" t="s">
        <v>1561</v>
      </c>
      <c r="H137" s="62" t="s">
        <v>1562</v>
      </c>
      <c r="I137" s="62" t="s">
        <v>391</v>
      </c>
      <c r="J137" s="62" t="s">
        <v>642</v>
      </c>
      <c r="K137" s="62" t="s">
        <v>1563</v>
      </c>
      <c r="L137" s="62" t="s">
        <v>1564</v>
      </c>
      <c r="M137" s="62" t="s">
        <v>1565</v>
      </c>
      <c r="N137" s="62" t="s">
        <v>363</v>
      </c>
      <c r="O137" s="62" t="s">
        <v>1566</v>
      </c>
      <c r="P137" s="62" t="s">
        <v>365</v>
      </c>
      <c r="Q137" s="84" t="s">
        <v>366</v>
      </c>
    </row>
    <row r="138" spans="1:17" ht="103.95" customHeight="1">
      <c r="A138" s="69" t="s">
        <v>281</v>
      </c>
      <c r="B138" s="70" t="s">
        <v>122</v>
      </c>
      <c r="C138" s="71" t="s">
        <v>1567</v>
      </c>
      <c r="D138" s="71" t="s">
        <v>1435</v>
      </c>
      <c r="E138" s="70" t="s">
        <v>1568</v>
      </c>
      <c r="F138" s="70" t="s">
        <v>1569</v>
      </c>
      <c r="G138" s="70" t="s">
        <v>1570</v>
      </c>
      <c r="H138" s="70" t="s">
        <v>1571</v>
      </c>
      <c r="I138" s="70" t="s">
        <v>391</v>
      </c>
      <c r="J138" s="70" t="s">
        <v>372</v>
      </c>
      <c r="K138" s="70" t="s">
        <v>1572</v>
      </c>
      <c r="L138" s="70" t="s">
        <v>1573</v>
      </c>
      <c r="M138" s="70" t="s">
        <v>1574</v>
      </c>
      <c r="N138" s="70" t="s">
        <v>363</v>
      </c>
      <c r="O138" s="70" t="s">
        <v>1575</v>
      </c>
      <c r="P138" s="70" t="s">
        <v>365</v>
      </c>
      <c r="Q138" s="85" t="s">
        <v>366</v>
      </c>
    </row>
    <row r="139" spans="1:17" ht="103.95" customHeight="1">
      <c r="A139" s="61" t="s">
        <v>282</v>
      </c>
      <c r="B139" s="62" t="s">
        <v>122</v>
      </c>
      <c r="C139" s="63" t="s">
        <v>1567</v>
      </c>
      <c r="D139" s="63" t="s">
        <v>1435</v>
      </c>
      <c r="E139" s="62" t="s">
        <v>1576</v>
      </c>
      <c r="F139" s="62" t="s">
        <v>1577</v>
      </c>
      <c r="G139" s="62" t="s">
        <v>1578</v>
      </c>
      <c r="H139" s="62" t="s">
        <v>1579</v>
      </c>
      <c r="I139" s="62" t="s">
        <v>358</v>
      </c>
      <c r="J139" s="62" t="s">
        <v>567</v>
      </c>
      <c r="K139" s="62" t="s">
        <v>1580</v>
      </c>
      <c r="L139" s="62" t="s">
        <v>1581</v>
      </c>
      <c r="M139" s="62" t="s">
        <v>1582</v>
      </c>
      <c r="N139" s="62" t="s">
        <v>363</v>
      </c>
      <c r="O139" s="62" t="s">
        <v>1583</v>
      </c>
      <c r="P139" s="62" t="s">
        <v>365</v>
      </c>
      <c r="Q139" s="84" t="s">
        <v>366</v>
      </c>
    </row>
    <row r="140" spans="1:17" ht="103.95" customHeight="1">
      <c r="A140" s="69" t="s">
        <v>283</v>
      </c>
      <c r="B140" s="70" t="s">
        <v>122</v>
      </c>
      <c r="C140" s="71" t="s">
        <v>1567</v>
      </c>
      <c r="D140" s="71" t="s">
        <v>1435</v>
      </c>
      <c r="E140" s="70" t="s">
        <v>1584</v>
      </c>
      <c r="F140" s="70" t="s">
        <v>1585</v>
      </c>
      <c r="G140" s="70" t="s">
        <v>1586</v>
      </c>
      <c r="H140" s="70" t="s">
        <v>1587</v>
      </c>
      <c r="I140" s="70" t="s">
        <v>391</v>
      </c>
      <c r="J140" s="70" t="s">
        <v>690</v>
      </c>
      <c r="K140" s="70" t="s">
        <v>1588</v>
      </c>
      <c r="L140" s="70" t="s">
        <v>1589</v>
      </c>
      <c r="M140" s="70" t="s">
        <v>1590</v>
      </c>
      <c r="N140" s="70" t="s">
        <v>363</v>
      </c>
      <c r="O140" s="70" t="s">
        <v>1591</v>
      </c>
      <c r="P140" s="70" t="s">
        <v>365</v>
      </c>
      <c r="Q140" s="85" t="s">
        <v>366</v>
      </c>
    </row>
    <row r="141" spans="1:17" ht="103.95" customHeight="1">
      <c r="A141" s="61" t="s">
        <v>284</v>
      </c>
      <c r="B141" s="62" t="s">
        <v>122</v>
      </c>
      <c r="C141" s="63" t="s">
        <v>1567</v>
      </c>
      <c r="D141" s="63" t="s">
        <v>1435</v>
      </c>
      <c r="E141" s="62" t="s">
        <v>1592</v>
      </c>
      <c r="F141" s="62" t="s">
        <v>1593</v>
      </c>
      <c r="G141" s="62" t="s">
        <v>1594</v>
      </c>
      <c r="H141" s="62" t="s">
        <v>1595</v>
      </c>
      <c r="I141" s="62" t="s">
        <v>391</v>
      </c>
      <c r="J141" s="62" t="s">
        <v>642</v>
      </c>
      <c r="K141" s="62" t="s">
        <v>1596</v>
      </c>
      <c r="L141" s="62" t="s">
        <v>1597</v>
      </c>
      <c r="M141" s="62" t="s">
        <v>1598</v>
      </c>
      <c r="N141" s="62" t="s">
        <v>363</v>
      </c>
      <c r="O141" s="62" t="s">
        <v>1599</v>
      </c>
      <c r="P141" s="62" t="s">
        <v>365</v>
      </c>
      <c r="Q141" s="84" t="s">
        <v>366</v>
      </c>
    </row>
    <row r="142" spans="1:17" ht="103.95" customHeight="1">
      <c r="A142" s="69" t="s">
        <v>285</v>
      </c>
      <c r="B142" s="70" t="s">
        <v>122</v>
      </c>
      <c r="C142" s="71" t="s">
        <v>1567</v>
      </c>
      <c r="D142" s="71" t="s">
        <v>1435</v>
      </c>
      <c r="E142" s="70" t="s">
        <v>1600</v>
      </c>
      <c r="F142" s="70" t="s">
        <v>1601</v>
      </c>
      <c r="G142" s="70" t="s">
        <v>1602</v>
      </c>
      <c r="H142" s="70" t="s">
        <v>1603</v>
      </c>
      <c r="I142" s="70" t="s">
        <v>391</v>
      </c>
      <c r="J142" s="70" t="s">
        <v>642</v>
      </c>
      <c r="K142" s="70" t="s">
        <v>1604</v>
      </c>
      <c r="L142" s="70" t="s">
        <v>1605</v>
      </c>
      <c r="M142" s="70" t="s">
        <v>1606</v>
      </c>
      <c r="N142" s="70" t="s">
        <v>363</v>
      </c>
      <c r="O142" s="70" t="s">
        <v>1607</v>
      </c>
      <c r="P142" s="70" t="s">
        <v>365</v>
      </c>
      <c r="Q142" s="85" t="s">
        <v>366</v>
      </c>
    </row>
    <row r="143" spans="1:17" ht="103.95" customHeight="1">
      <c r="A143" s="61" t="s">
        <v>286</v>
      </c>
      <c r="B143" s="62" t="s">
        <v>124</v>
      </c>
      <c r="C143" s="63" t="s">
        <v>1608</v>
      </c>
      <c r="D143" s="63" t="s">
        <v>1435</v>
      </c>
      <c r="E143" s="62" t="s">
        <v>1609</v>
      </c>
      <c r="F143" s="62" t="s">
        <v>1610</v>
      </c>
      <c r="G143" s="62" t="s">
        <v>1611</v>
      </c>
      <c r="H143" s="62" t="s">
        <v>1612</v>
      </c>
      <c r="I143" s="62" t="s">
        <v>358</v>
      </c>
      <c r="J143" s="62" t="s">
        <v>739</v>
      </c>
      <c r="K143" s="62" t="s">
        <v>1613</v>
      </c>
      <c r="L143" s="62" t="s">
        <v>1614</v>
      </c>
      <c r="M143" s="62" t="s">
        <v>1615</v>
      </c>
      <c r="N143" s="62" t="s">
        <v>363</v>
      </c>
      <c r="O143" s="62" t="s">
        <v>1616</v>
      </c>
      <c r="P143" s="62" t="s">
        <v>365</v>
      </c>
      <c r="Q143" s="84" t="s">
        <v>366</v>
      </c>
    </row>
    <row r="144" spans="1:17" ht="103.95" customHeight="1">
      <c r="A144" s="69" t="s">
        <v>287</v>
      </c>
      <c r="B144" s="70" t="s">
        <v>124</v>
      </c>
      <c r="C144" s="71" t="s">
        <v>1617</v>
      </c>
      <c r="D144" s="71" t="s">
        <v>1435</v>
      </c>
      <c r="E144" s="70" t="s">
        <v>1618</v>
      </c>
      <c r="F144" s="70" t="s">
        <v>1619</v>
      </c>
      <c r="G144" s="70" t="s">
        <v>1620</v>
      </c>
      <c r="H144" s="70" t="s">
        <v>1621</v>
      </c>
      <c r="I144" s="70" t="s">
        <v>358</v>
      </c>
      <c r="J144" s="70" t="s">
        <v>372</v>
      </c>
      <c r="K144" s="70" t="s">
        <v>1622</v>
      </c>
      <c r="L144" s="70" t="s">
        <v>1623</v>
      </c>
      <c r="M144" s="70" t="s">
        <v>1624</v>
      </c>
      <c r="N144" s="70" t="s">
        <v>363</v>
      </c>
      <c r="O144" s="70" t="s">
        <v>1625</v>
      </c>
      <c r="P144" s="70" t="s">
        <v>365</v>
      </c>
      <c r="Q144" s="85" t="s">
        <v>366</v>
      </c>
    </row>
    <row r="145" spans="1:17" ht="103.95" customHeight="1">
      <c r="A145" s="61" t="s">
        <v>288</v>
      </c>
      <c r="B145" s="62" t="s">
        <v>124</v>
      </c>
      <c r="C145" s="63" t="s">
        <v>1626</v>
      </c>
      <c r="D145" s="63" t="s">
        <v>1435</v>
      </c>
      <c r="E145" s="62" t="s">
        <v>1627</v>
      </c>
      <c r="F145" s="62" t="s">
        <v>1628</v>
      </c>
      <c r="G145" s="62" t="s">
        <v>1629</v>
      </c>
      <c r="H145" s="62" t="s">
        <v>1630</v>
      </c>
      <c r="I145" s="62" t="s">
        <v>391</v>
      </c>
      <c r="J145" s="62" t="s">
        <v>372</v>
      </c>
      <c r="K145" s="62" t="s">
        <v>1631</v>
      </c>
      <c r="L145" s="62" t="s">
        <v>1632</v>
      </c>
      <c r="M145" s="62" t="s">
        <v>1633</v>
      </c>
      <c r="N145" s="62" t="s">
        <v>363</v>
      </c>
      <c r="O145" s="62" t="s">
        <v>1634</v>
      </c>
      <c r="P145" s="62" t="s">
        <v>365</v>
      </c>
      <c r="Q145" s="84" t="s">
        <v>366</v>
      </c>
    </row>
    <row r="146" spans="1:17" ht="103.95" customHeight="1">
      <c r="A146" s="69" t="s">
        <v>289</v>
      </c>
      <c r="B146" s="70" t="s">
        <v>124</v>
      </c>
      <c r="C146" s="71" t="s">
        <v>1635</v>
      </c>
      <c r="D146" s="71" t="s">
        <v>1435</v>
      </c>
      <c r="E146" s="70" t="s">
        <v>1636</v>
      </c>
      <c r="F146" s="70" t="s">
        <v>1637</v>
      </c>
      <c r="G146" s="70" t="s">
        <v>1638</v>
      </c>
      <c r="H146" s="70" t="s">
        <v>1639</v>
      </c>
      <c r="I146" s="70" t="s">
        <v>358</v>
      </c>
      <c r="J146" s="70" t="s">
        <v>700</v>
      </c>
      <c r="K146" s="70" t="s">
        <v>1640</v>
      </c>
      <c r="L146" s="70" t="s">
        <v>1641</v>
      </c>
      <c r="M146" s="70" t="s">
        <v>1642</v>
      </c>
      <c r="N146" s="70" t="s">
        <v>363</v>
      </c>
      <c r="O146" s="70" t="s">
        <v>1643</v>
      </c>
      <c r="P146" s="70" t="s">
        <v>365</v>
      </c>
      <c r="Q146" s="85" t="s">
        <v>366</v>
      </c>
    </row>
    <row r="147" spans="1:17" ht="103.95" customHeight="1">
      <c r="A147" s="61" t="s">
        <v>290</v>
      </c>
      <c r="B147" s="62" t="s">
        <v>124</v>
      </c>
      <c r="C147" s="63" t="s">
        <v>1644</v>
      </c>
      <c r="D147" s="63" t="s">
        <v>1435</v>
      </c>
      <c r="E147" s="62" t="s">
        <v>1645</v>
      </c>
      <c r="F147" s="62" t="s">
        <v>1646</v>
      </c>
      <c r="G147" s="62" t="s">
        <v>1647</v>
      </c>
      <c r="H147" s="62" t="s">
        <v>1648</v>
      </c>
      <c r="I147" s="62" t="s">
        <v>358</v>
      </c>
      <c r="J147" s="62" t="s">
        <v>661</v>
      </c>
      <c r="K147" s="62" t="s">
        <v>1649</v>
      </c>
      <c r="L147" s="62" t="s">
        <v>1650</v>
      </c>
      <c r="M147" s="62" t="s">
        <v>1651</v>
      </c>
      <c r="N147" s="62" t="s">
        <v>363</v>
      </c>
      <c r="O147" s="62" t="s">
        <v>1652</v>
      </c>
      <c r="P147" s="62" t="s">
        <v>365</v>
      </c>
      <c r="Q147" s="84" t="s">
        <v>366</v>
      </c>
    </row>
    <row r="148" spans="1:17" ht="103.95" customHeight="1">
      <c r="A148" s="69" t="s">
        <v>291</v>
      </c>
      <c r="B148" s="70" t="s">
        <v>124</v>
      </c>
      <c r="C148" s="71" t="s">
        <v>1653</v>
      </c>
      <c r="D148" s="71" t="s">
        <v>1435</v>
      </c>
      <c r="E148" s="70" t="s">
        <v>1654</v>
      </c>
      <c r="F148" s="70" t="s">
        <v>1655</v>
      </c>
      <c r="G148" s="70" t="s">
        <v>1656</v>
      </c>
      <c r="H148" s="70" t="s">
        <v>1657</v>
      </c>
      <c r="I148" s="70" t="s">
        <v>391</v>
      </c>
      <c r="J148" s="70" t="s">
        <v>1658</v>
      </c>
      <c r="K148" s="70" t="s">
        <v>1659</v>
      </c>
      <c r="L148" s="70" t="s">
        <v>1660</v>
      </c>
      <c r="M148" s="70" t="s">
        <v>1661</v>
      </c>
      <c r="N148" s="70" t="s">
        <v>363</v>
      </c>
      <c r="O148" s="70" t="s">
        <v>1662</v>
      </c>
      <c r="P148" s="70" t="s">
        <v>365</v>
      </c>
      <c r="Q148" s="85" t="s">
        <v>366</v>
      </c>
    </row>
    <row r="149" spans="1:17" ht="103.95" customHeight="1">
      <c r="A149" s="61" t="s">
        <v>292</v>
      </c>
      <c r="B149" s="62" t="s">
        <v>124</v>
      </c>
      <c r="C149" s="63" t="s">
        <v>1663</v>
      </c>
      <c r="D149" s="63" t="s">
        <v>1435</v>
      </c>
      <c r="E149" s="62" t="s">
        <v>1664</v>
      </c>
      <c r="F149" s="62" t="s">
        <v>1665</v>
      </c>
      <c r="G149" s="62" t="s">
        <v>1666</v>
      </c>
      <c r="H149" s="62" t="s">
        <v>1667</v>
      </c>
      <c r="I149" s="62" t="s">
        <v>358</v>
      </c>
      <c r="J149" s="62" t="s">
        <v>1658</v>
      </c>
      <c r="K149" s="62" t="s">
        <v>1668</v>
      </c>
      <c r="L149" s="62" t="s">
        <v>1669</v>
      </c>
      <c r="M149" s="62" t="s">
        <v>1670</v>
      </c>
      <c r="N149" s="62" t="s">
        <v>363</v>
      </c>
      <c r="O149" s="62" t="s">
        <v>1671</v>
      </c>
      <c r="P149" s="62" t="s">
        <v>365</v>
      </c>
      <c r="Q149" s="84" t="s">
        <v>366</v>
      </c>
    </row>
    <row r="150" spans="1:17" ht="103.95" customHeight="1">
      <c r="A150" s="69" t="s">
        <v>293</v>
      </c>
      <c r="B150" s="70" t="s">
        <v>124</v>
      </c>
      <c r="C150" s="71" t="s">
        <v>1663</v>
      </c>
      <c r="D150" s="71" t="s">
        <v>1435</v>
      </c>
      <c r="E150" s="70" t="s">
        <v>1672</v>
      </c>
      <c r="F150" s="70" t="s">
        <v>1673</v>
      </c>
      <c r="G150" s="70" t="s">
        <v>1674</v>
      </c>
      <c r="H150" s="70" t="s">
        <v>1675</v>
      </c>
      <c r="I150" s="70" t="s">
        <v>391</v>
      </c>
      <c r="J150" s="70" t="s">
        <v>1658</v>
      </c>
      <c r="K150" s="70" t="s">
        <v>1676</v>
      </c>
      <c r="L150" s="70" t="s">
        <v>1677</v>
      </c>
      <c r="M150" s="70" t="s">
        <v>1678</v>
      </c>
      <c r="N150" s="70" t="s">
        <v>363</v>
      </c>
      <c r="O150" s="70" t="s">
        <v>1679</v>
      </c>
      <c r="P150" s="70" t="s">
        <v>365</v>
      </c>
      <c r="Q150" s="85" t="s">
        <v>366</v>
      </c>
    </row>
    <row r="151" spans="1:17" ht="103.95" customHeight="1">
      <c r="A151" s="61" t="s">
        <v>294</v>
      </c>
      <c r="B151" s="62" t="s">
        <v>124</v>
      </c>
      <c r="C151" s="63" t="s">
        <v>1680</v>
      </c>
      <c r="D151" s="63" t="s">
        <v>1435</v>
      </c>
      <c r="E151" s="62" t="s">
        <v>1681</v>
      </c>
      <c r="F151" s="62" t="s">
        <v>1682</v>
      </c>
      <c r="G151" s="62" t="s">
        <v>1683</v>
      </c>
      <c r="H151" s="62" t="s">
        <v>1684</v>
      </c>
      <c r="I151" s="62" t="s">
        <v>358</v>
      </c>
      <c r="J151" s="62" t="s">
        <v>720</v>
      </c>
      <c r="K151" s="62" t="s">
        <v>1685</v>
      </c>
      <c r="L151" s="62" t="s">
        <v>1686</v>
      </c>
      <c r="M151" s="62" t="s">
        <v>1687</v>
      </c>
      <c r="N151" s="62" t="s">
        <v>363</v>
      </c>
      <c r="O151" s="62" t="s">
        <v>1688</v>
      </c>
      <c r="P151" s="62" t="s">
        <v>365</v>
      </c>
      <c r="Q151" s="84" t="s">
        <v>366</v>
      </c>
    </row>
    <row r="152" spans="1:17" ht="103.95" customHeight="1">
      <c r="A152" s="69" t="s">
        <v>295</v>
      </c>
      <c r="B152" s="70" t="s">
        <v>126</v>
      </c>
      <c r="C152" s="71" t="s">
        <v>1689</v>
      </c>
      <c r="D152" s="71" t="s">
        <v>1435</v>
      </c>
      <c r="E152" s="70" t="s">
        <v>1690</v>
      </c>
      <c r="F152" s="70" t="s">
        <v>1691</v>
      </c>
      <c r="G152" s="70" t="s">
        <v>1692</v>
      </c>
      <c r="H152" s="70" t="s">
        <v>1693</v>
      </c>
      <c r="I152" s="70" t="s">
        <v>358</v>
      </c>
      <c r="J152" s="70" t="s">
        <v>824</v>
      </c>
      <c r="K152" s="70" t="s">
        <v>1694</v>
      </c>
      <c r="L152" s="70" t="s">
        <v>1695</v>
      </c>
      <c r="M152" s="70" t="s">
        <v>1696</v>
      </c>
      <c r="N152" s="70" t="s">
        <v>363</v>
      </c>
      <c r="O152" s="70" t="s">
        <v>1697</v>
      </c>
      <c r="P152" s="70" t="s">
        <v>365</v>
      </c>
      <c r="Q152" s="85" t="s">
        <v>366</v>
      </c>
    </row>
    <row r="153" spans="1:17" ht="103.95" customHeight="1">
      <c r="A153" s="61" t="s">
        <v>296</v>
      </c>
      <c r="B153" s="62" t="s">
        <v>126</v>
      </c>
      <c r="C153" s="63" t="s">
        <v>1698</v>
      </c>
      <c r="D153" s="63" t="s">
        <v>1435</v>
      </c>
      <c r="E153" s="62" t="s">
        <v>1699</v>
      </c>
      <c r="F153" s="62" t="s">
        <v>1700</v>
      </c>
      <c r="G153" s="62" t="s">
        <v>1701</v>
      </c>
      <c r="H153" s="62" t="s">
        <v>1702</v>
      </c>
      <c r="I153" s="62" t="s">
        <v>358</v>
      </c>
      <c r="J153" s="62" t="s">
        <v>1181</v>
      </c>
      <c r="K153" s="62" t="s">
        <v>1703</v>
      </c>
      <c r="L153" s="62" t="s">
        <v>1704</v>
      </c>
      <c r="M153" s="62" t="s">
        <v>1705</v>
      </c>
      <c r="N153" s="62" t="s">
        <v>363</v>
      </c>
      <c r="O153" s="62" t="s">
        <v>1706</v>
      </c>
      <c r="P153" s="62" t="s">
        <v>365</v>
      </c>
      <c r="Q153" s="84" t="s">
        <v>366</v>
      </c>
    </row>
    <row r="154" spans="1:17" ht="103.95" customHeight="1">
      <c r="A154" s="69" t="s">
        <v>297</v>
      </c>
      <c r="B154" s="70" t="s">
        <v>126</v>
      </c>
      <c r="C154" s="71" t="s">
        <v>1707</v>
      </c>
      <c r="D154" s="71" t="s">
        <v>1435</v>
      </c>
      <c r="E154" s="70" t="s">
        <v>1708</v>
      </c>
      <c r="F154" s="70" t="s">
        <v>1709</v>
      </c>
      <c r="G154" s="70" t="s">
        <v>1710</v>
      </c>
      <c r="H154" s="70" t="s">
        <v>1711</v>
      </c>
      <c r="I154" s="70" t="s">
        <v>358</v>
      </c>
      <c r="J154" s="70" t="s">
        <v>1712</v>
      </c>
      <c r="K154" s="70" t="s">
        <v>1713</v>
      </c>
      <c r="L154" s="70" t="s">
        <v>1714</v>
      </c>
      <c r="M154" s="70" t="s">
        <v>1715</v>
      </c>
      <c r="N154" s="70" t="s">
        <v>363</v>
      </c>
      <c r="O154" s="70" t="s">
        <v>1716</v>
      </c>
      <c r="P154" s="70" t="s">
        <v>365</v>
      </c>
      <c r="Q154" s="85" t="s">
        <v>366</v>
      </c>
    </row>
    <row r="155" spans="1:17" ht="103.95" customHeight="1">
      <c r="A155" s="61" t="s">
        <v>298</v>
      </c>
      <c r="B155" s="62" t="s">
        <v>126</v>
      </c>
      <c r="C155" s="63" t="s">
        <v>1717</v>
      </c>
      <c r="D155" s="63" t="s">
        <v>1435</v>
      </c>
      <c r="E155" s="62" t="s">
        <v>1718</v>
      </c>
      <c r="F155" s="62" t="s">
        <v>1719</v>
      </c>
      <c r="G155" s="62" t="s">
        <v>1720</v>
      </c>
      <c r="H155" s="62" t="s">
        <v>1721</v>
      </c>
      <c r="I155" s="62" t="s">
        <v>358</v>
      </c>
      <c r="J155" s="62" t="s">
        <v>1171</v>
      </c>
      <c r="K155" s="62" t="s">
        <v>1722</v>
      </c>
      <c r="L155" s="62" t="s">
        <v>1723</v>
      </c>
      <c r="M155" s="62" t="s">
        <v>1724</v>
      </c>
      <c r="N155" s="62" t="s">
        <v>363</v>
      </c>
      <c r="O155" s="62" t="s">
        <v>1725</v>
      </c>
      <c r="P155" s="62" t="s">
        <v>365</v>
      </c>
      <c r="Q155" s="84" t="s">
        <v>366</v>
      </c>
    </row>
    <row r="156" spans="1:17" ht="103.95" customHeight="1">
      <c r="A156" s="69" t="s">
        <v>299</v>
      </c>
      <c r="B156" s="70" t="s">
        <v>126</v>
      </c>
      <c r="C156" s="71" t="s">
        <v>1726</v>
      </c>
      <c r="D156" s="71" t="s">
        <v>1435</v>
      </c>
      <c r="E156" s="70" t="s">
        <v>1727</v>
      </c>
      <c r="F156" s="70" t="s">
        <v>1728</v>
      </c>
      <c r="G156" s="70" t="s">
        <v>1729</v>
      </c>
      <c r="H156" s="70" t="s">
        <v>1730</v>
      </c>
      <c r="I156" s="70" t="s">
        <v>391</v>
      </c>
      <c r="J156" s="70" t="s">
        <v>720</v>
      </c>
      <c r="K156" s="70" t="s">
        <v>1731</v>
      </c>
      <c r="L156" s="70" t="s">
        <v>1732</v>
      </c>
      <c r="M156" s="70" t="s">
        <v>1733</v>
      </c>
      <c r="N156" s="70" t="s">
        <v>363</v>
      </c>
      <c r="O156" s="70" t="s">
        <v>1734</v>
      </c>
      <c r="P156" s="70" t="s">
        <v>365</v>
      </c>
      <c r="Q156" s="85" t="s">
        <v>366</v>
      </c>
    </row>
    <row r="157" spans="1:17" ht="103.95" customHeight="1">
      <c r="A157" s="61" t="s">
        <v>300</v>
      </c>
      <c r="B157" s="62" t="s">
        <v>126</v>
      </c>
      <c r="C157" s="63" t="s">
        <v>1735</v>
      </c>
      <c r="D157" s="63" t="s">
        <v>1435</v>
      </c>
      <c r="E157" s="62" t="s">
        <v>1736</v>
      </c>
      <c r="F157" s="62" t="s">
        <v>1737</v>
      </c>
      <c r="G157" s="62" t="s">
        <v>1738</v>
      </c>
      <c r="H157" s="62" t="s">
        <v>1739</v>
      </c>
      <c r="I157" s="62" t="s">
        <v>391</v>
      </c>
      <c r="J157" s="62" t="s">
        <v>720</v>
      </c>
      <c r="K157" s="62" t="s">
        <v>1740</v>
      </c>
      <c r="L157" s="62" t="s">
        <v>1741</v>
      </c>
      <c r="M157" s="62" t="s">
        <v>1742</v>
      </c>
      <c r="N157" s="62" t="s">
        <v>363</v>
      </c>
      <c r="O157" s="62" t="s">
        <v>1743</v>
      </c>
      <c r="P157" s="62" t="s">
        <v>365</v>
      </c>
      <c r="Q157" s="84" t="s">
        <v>366</v>
      </c>
    </row>
    <row r="158" spans="1:17" ht="103.95" customHeight="1">
      <c r="A158" s="69" t="s">
        <v>301</v>
      </c>
      <c r="B158" s="70" t="s">
        <v>126</v>
      </c>
      <c r="C158" s="71" t="s">
        <v>1744</v>
      </c>
      <c r="D158" s="71" t="s">
        <v>1435</v>
      </c>
      <c r="E158" s="70" t="s">
        <v>1745</v>
      </c>
      <c r="F158" s="70" t="s">
        <v>1746</v>
      </c>
      <c r="G158" s="70" t="s">
        <v>1747</v>
      </c>
      <c r="H158" s="70" t="s">
        <v>1748</v>
      </c>
      <c r="I158" s="70" t="s">
        <v>391</v>
      </c>
      <c r="J158" s="70" t="s">
        <v>814</v>
      </c>
      <c r="K158" s="70" t="s">
        <v>1749</v>
      </c>
      <c r="L158" s="70" t="s">
        <v>1750</v>
      </c>
      <c r="M158" s="70" t="s">
        <v>1751</v>
      </c>
      <c r="N158" s="70" t="s">
        <v>363</v>
      </c>
      <c r="O158" s="70" t="s">
        <v>1752</v>
      </c>
      <c r="P158" s="70" t="s">
        <v>365</v>
      </c>
      <c r="Q158" s="85" t="s">
        <v>366</v>
      </c>
    </row>
    <row r="159" spans="1:17" ht="103.95" customHeight="1">
      <c r="A159" s="61" t="s">
        <v>302</v>
      </c>
      <c r="B159" s="62" t="s">
        <v>126</v>
      </c>
      <c r="C159" s="63" t="s">
        <v>1753</v>
      </c>
      <c r="D159" s="63" t="s">
        <v>1435</v>
      </c>
      <c r="E159" s="62" t="s">
        <v>1754</v>
      </c>
      <c r="F159" s="62" t="s">
        <v>1755</v>
      </c>
      <c r="G159" s="62" t="s">
        <v>1756</v>
      </c>
      <c r="H159" s="62" t="s">
        <v>1757</v>
      </c>
      <c r="I159" s="62" t="s">
        <v>391</v>
      </c>
      <c r="J159" s="62" t="s">
        <v>1758</v>
      </c>
      <c r="K159" s="62" t="s">
        <v>1759</v>
      </c>
      <c r="L159" s="62" t="s">
        <v>1760</v>
      </c>
      <c r="M159" s="62" t="s">
        <v>1761</v>
      </c>
      <c r="N159" s="62" t="s">
        <v>363</v>
      </c>
      <c r="O159" s="62" t="s">
        <v>1762</v>
      </c>
      <c r="P159" s="62" t="s">
        <v>365</v>
      </c>
      <c r="Q159" s="84" t="s">
        <v>366</v>
      </c>
    </row>
    <row r="160" spans="1:17" ht="103.95" customHeight="1">
      <c r="A160" s="69" t="s">
        <v>303</v>
      </c>
      <c r="B160" s="70" t="s">
        <v>128</v>
      </c>
      <c r="C160" s="71" t="s">
        <v>1763</v>
      </c>
      <c r="D160" s="71" t="s">
        <v>1435</v>
      </c>
      <c r="E160" s="70" t="s">
        <v>1764</v>
      </c>
      <c r="F160" s="70" t="s">
        <v>1765</v>
      </c>
      <c r="G160" s="70" t="s">
        <v>1766</v>
      </c>
      <c r="H160" s="70" t="s">
        <v>1767</v>
      </c>
      <c r="I160" s="70" t="s">
        <v>358</v>
      </c>
      <c r="J160" s="70" t="s">
        <v>1768</v>
      </c>
      <c r="K160" s="70" t="s">
        <v>1769</v>
      </c>
      <c r="L160" s="70" t="s">
        <v>1770</v>
      </c>
      <c r="M160" s="70" t="s">
        <v>1771</v>
      </c>
      <c r="N160" s="70" t="s">
        <v>363</v>
      </c>
      <c r="O160" s="70" t="s">
        <v>1772</v>
      </c>
      <c r="P160" s="70" t="s">
        <v>365</v>
      </c>
      <c r="Q160" s="85" t="s">
        <v>366</v>
      </c>
    </row>
    <row r="161" spans="1:17" ht="103.95" customHeight="1">
      <c r="A161" s="61" t="s">
        <v>304</v>
      </c>
      <c r="B161" s="62" t="s">
        <v>128</v>
      </c>
      <c r="C161" s="63" t="s">
        <v>1773</v>
      </c>
      <c r="D161" s="63" t="s">
        <v>1435</v>
      </c>
      <c r="E161" s="62" t="s">
        <v>1774</v>
      </c>
      <c r="F161" s="62" t="s">
        <v>1775</v>
      </c>
      <c r="G161" s="62" t="s">
        <v>1776</v>
      </c>
      <c r="H161" s="62" t="s">
        <v>1777</v>
      </c>
      <c r="I161" s="62" t="s">
        <v>358</v>
      </c>
      <c r="J161" s="62" t="s">
        <v>1778</v>
      </c>
      <c r="K161" s="62" t="s">
        <v>1779</v>
      </c>
      <c r="L161" s="62" t="s">
        <v>1780</v>
      </c>
      <c r="M161" s="62" t="s">
        <v>1781</v>
      </c>
      <c r="N161" s="62" t="s">
        <v>363</v>
      </c>
      <c r="O161" s="62" t="s">
        <v>1782</v>
      </c>
      <c r="P161" s="62" t="s">
        <v>365</v>
      </c>
      <c r="Q161" s="84" t="s">
        <v>366</v>
      </c>
    </row>
    <row r="162" spans="1:17" ht="103.95" customHeight="1">
      <c r="A162" s="69" t="s">
        <v>305</v>
      </c>
      <c r="B162" s="70" t="s">
        <v>128</v>
      </c>
      <c r="C162" s="71" t="s">
        <v>1783</v>
      </c>
      <c r="D162" s="71" t="s">
        <v>1435</v>
      </c>
      <c r="E162" s="70" t="s">
        <v>1784</v>
      </c>
      <c r="F162" s="70" t="s">
        <v>1785</v>
      </c>
      <c r="G162" s="70" t="s">
        <v>1786</v>
      </c>
      <c r="H162" s="70" t="s">
        <v>1787</v>
      </c>
      <c r="I162" s="70" t="s">
        <v>358</v>
      </c>
      <c r="J162" s="70" t="s">
        <v>1768</v>
      </c>
      <c r="K162" s="70" t="s">
        <v>1788</v>
      </c>
      <c r="L162" s="70" t="s">
        <v>1789</v>
      </c>
      <c r="M162" s="70" t="s">
        <v>1790</v>
      </c>
      <c r="N162" s="70" t="s">
        <v>363</v>
      </c>
      <c r="O162" s="70" t="s">
        <v>1791</v>
      </c>
      <c r="P162" s="70" t="s">
        <v>365</v>
      </c>
      <c r="Q162" s="85" t="s">
        <v>366</v>
      </c>
    </row>
    <row r="163" spans="1:17" ht="103.95" customHeight="1">
      <c r="A163" s="61" t="s">
        <v>306</v>
      </c>
      <c r="B163" s="62" t="s">
        <v>128</v>
      </c>
      <c r="C163" s="63" t="s">
        <v>1792</v>
      </c>
      <c r="D163" s="63" t="s">
        <v>1435</v>
      </c>
      <c r="E163" s="62" t="s">
        <v>1793</v>
      </c>
      <c r="F163" s="62" t="s">
        <v>1794</v>
      </c>
      <c r="G163" s="62" t="s">
        <v>1795</v>
      </c>
      <c r="H163" s="62" t="s">
        <v>1796</v>
      </c>
      <c r="I163" s="62" t="s">
        <v>391</v>
      </c>
      <c r="J163" s="62" t="s">
        <v>1797</v>
      </c>
      <c r="K163" s="62" t="s">
        <v>1798</v>
      </c>
      <c r="L163" s="62" t="s">
        <v>1799</v>
      </c>
      <c r="M163" s="62" t="s">
        <v>1800</v>
      </c>
      <c r="N163" s="62" t="s">
        <v>363</v>
      </c>
      <c r="O163" s="62" t="s">
        <v>1801</v>
      </c>
      <c r="P163" s="62" t="s">
        <v>365</v>
      </c>
      <c r="Q163" s="84" t="s">
        <v>366</v>
      </c>
    </row>
    <row r="164" spans="1:17" ht="103.95" customHeight="1">
      <c r="A164" s="69" t="s">
        <v>307</v>
      </c>
      <c r="B164" s="70" t="s">
        <v>128</v>
      </c>
      <c r="C164" s="71" t="s">
        <v>1802</v>
      </c>
      <c r="D164" s="71" t="s">
        <v>1435</v>
      </c>
      <c r="E164" s="70" t="s">
        <v>1803</v>
      </c>
      <c r="F164" s="70" t="s">
        <v>1804</v>
      </c>
      <c r="G164" s="70" t="s">
        <v>1805</v>
      </c>
      <c r="H164" s="70" t="s">
        <v>1806</v>
      </c>
      <c r="I164" s="70" t="s">
        <v>358</v>
      </c>
      <c r="J164" s="70" t="s">
        <v>1778</v>
      </c>
      <c r="K164" s="70" t="s">
        <v>1807</v>
      </c>
      <c r="L164" s="70" t="s">
        <v>1808</v>
      </c>
      <c r="M164" s="70" t="s">
        <v>1809</v>
      </c>
      <c r="N164" s="70" t="s">
        <v>363</v>
      </c>
      <c r="O164" s="70" t="s">
        <v>1810</v>
      </c>
      <c r="P164" s="70" t="s">
        <v>365</v>
      </c>
      <c r="Q164" s="85" t="s">
        <v>366</v>
      </c>
    </row>
    <row r="165" spans="1:17" ht="103.95" customHeight="1">
      <c r="A165" s="61" t="s">
        <v>308</v>
      </c>
      <c r="B165" s="62" t="s">
        <v>128</v>
      </c>
      <c r="C165" s="63" t="s">
        <v>1811</v>
      </c>
      <c r="D165" s="63" t="s">
        <v>1435</v>
      </c>
      <c r="E165" s="62" t="s">
        <v>1812</v>
      </c>
      <c r="F165" s="62" t="s">
        <v>1813</v>
      </c>
      <c r="G165" s="62" t="s">
        <v>1814</v>
      </c>
      <c r="H165" s="62" t="s">
        <v>1815</v>
      </c>
      <c r="I165" s="62" t="s">
        <v>358</v>
      </c>
      <c r="J165" s="62" t="s">
        <v>1816</v>
      </c>
      <c r="K165" s="62" t="s">
        <v>1817</v>
      </c>
      <c r="L165" s="62" t="s">
        <v>1818</v>
      </c>
      <c r="M165" s="62" t="s">
        <v>1819</v>
      </c>
      <c r="N165" s="62" t="s">
        <v>363</v>
      </c>
      <c r="O165" s="62" t="s">
        <v>1820</v>
      </c>
      <c r="P165" s="62" t="s">
        <v>365</v>
      </c>
      <c r="Q165" s="84" t="s">
        <v>366</v>
      </c>
    </row>
    <row r="166" spans="1:17" ht="103.95" customHeight="1">
      <c r="A166" s="69" t="s">
        <v>309</v>
      </c>
      <c r="B166" s="70" t="s">
        <v>128</v>
      </c>
      <c r="C166" s="71" t="s">
        <v>1821</v>
      </c>
      <c r="D166" s="71" t="s">
        <v>1435</v>
      </c>
      <c r="E166" s="70" t="s">
        <v>1822</v>
      </c>
      <c r="F166" s="70" t="s">
        <v>1823</v>
      </c>
      <c r="G166" s="70" t="s">
        <v>1824</v>
      </c>
      <c r="H166" s="70" t="s">
        <v>1825</v>
      </c>
      <c r="I166" s="70" t="s">
        <v>391</v>
      </c>
      <c r="J166" s="70" t="s">
        <v>1826</v>
      </c>
      <c r="K166" s="70" t="s">
        <v>1827</v>
      </c>
      <c r="L166" s="70" t="s">
        <v>1828</v>
      </c>
      <c r="M166" s="70" t="s">
        <v>1829</v>
      </c>
      <c r="N166" s="70" t="s">
        <v>363</v>
      </c>
      <c r="O166" s="70" t="s">
        <v>1830</v>
      </c>
      <c r="P166" s="70" t="s">
        <v>365</v>
      </c>
      <c r="Q166" s="85" t="s">
        <v>366</v>
      </c>
    </row>
    <row r="167" spans="1:17" ht="103.95" customHeight="1">
      <c r="A167" s="61" t="s">
        <v>310</v>
      </c>
      <c r="B167" s="62" t="s">
        <v>128</v>
      </c>
      <c r="C167" s="63" t="s">
        <v>1831</v>
      </c>
      <c r="D167" s="63" t="s">
        <v>1435</v>
      </c>
      <c r="E167" s="62" t="s">
        <v>1832</v>
      </c>
      <c r="F167" s="62" t="s">
        <v>1833</v>
      </c>
      <c r="G167" s="62" t="s">
        <v>1834</v>
      </c>
      <c r="H167" s="62" t="s">
        <v>1835</v>
      </c>
      <c r="I167" s="62" t="s">
        <v>358</v>
      </c>
      <c r="J167" s="62" t="s">
        <v>1836</v>
      </c>
      <c r="K167" s="62" t="s">
        <v>1837</v>
      </c>
      <c r="L167" s="62" t="s">
        <v>1838</v>
      </c>
      <c r="M167" s="62" t="s">
        <v>1839</v>
      </c>
      <c r="N167" s="62" t="s">
        <v>363</v>
      </c>
      <c r="O167" s="62" t="s">
        <v>1840</v>
      </c>
      <c r="P167" s="62" t="s">
        <v>365</v>
      </c>
      <c r="Q167" s="84" t="s">
        <v>366</v>
      </c>
    </row>
    <row r="168" spans="1:17" ht="103.95" customHeight="1">
      <c r="A168" s="72" t="s">
        <v>311</v>
      </c>
      <c r="B168" s="73" t="s">
        <v>128</v>
      </c>
      <c r="C168" s="74" t="s">
        <v>1841</v>
      </c>
      <c r="D168" s="74" t="s">
        <v>1435</v>
      </c>
      <c r="E168" s="73" t="s">
        <v>1842</v>
      </c>
      <c r="F168" s="73" t="s">
        <v>1843</v>
      </c>
      <c r="G168" s="73" t="s">
        <v>1844</v>
      </c>
      <c r="H168" s="73" t="s">
        <v>1845</v>
      </c>
      <c r="I168" s="73" t="s">
        <v>358</v>
      </c>
      <c r="J168" s="73" t="s">
        <v>1846</v>
      </c>
      <c r="K168" s="73" t="s">
        <v>1847</v>
      </c>
      <c r="L168" s="73" t="s">
        <v>1848</v>
      </c>
      <c r="M168" s="73" t="s">
        <v>1849</v>
      </c>
      <c r="N168" s="73" t="s">
        <v>363</v>
      </c>
      <c r="O168" s="73" t="s">
        <v>1850</v>
      </c>
      <c r="P168" s="73" t="s">
        <v>365</v>
      </c>
      <c r="Q168" s="86" t="s">
        <v>366</v>
      </c>
    </row>
  </sheetData>
  <mergeCells count="3">
    <mergeCell ref="A1:L2"/>
    <mergeCell ref="A3:L3"/>
    <mergeCell ref="A5:L6"/>
  </mergeCells>
  <pageMargins left="0.70866141732283472" right="0.70866141732283472" top="0.74803149606299213" bottom="0.74803149606299213" header="0.31496062992125984" footer="0.31496062992125984"/>
  <pageSetup paperSize="9" scale="24" fitToHeight="0" orientation="landscape"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28"/>
  <sheetViews>
    <sheetView showGridLines="0" topLeftCell="A13" workbookViewId="0">
      <selection activeCell="A20" sqref="A20:C20"/>
    </sheetView>
  </sheetViews>
  <sheetFormatPr defaultRowHeight="13.8"/>
  <cols>
    <col min="1" max="1" width="23" customWidth="1"/>
    <col min="2" max="2" width="11" customWidth="1"/>
    <col min="3" max="3" width="38" customWidth="1"/>
    <col min="4" max="4" width="3" customWidth="1"/>
    <col min="5" max="5" width="22" customWidth="1"/>
    <col min="6" max="6" width="13" customWidth="1"/>
    <col min="7" max="7" width="38" customWidth="1"/>
    <col min="8" max="8" width="3" customWidth="1"/>
    <col min="9" max="9" width="22" customWidth="1"/>
    <col min="10" max="10" width="38" customWidth="1"/>
    <col min="11" max="12" width="3" customWidth="1"/>
  </cols>
  <sheetData>
    <row r="1" spans="1:12" ht="28.05" customHeight="1">
      <c r="A1" s="5" t="s">
        <v>1851</v>
      </c>
      <c r="B1" s="5"/>
      <c r="C1" s="5"/>
      <c r="D1" s="5"/>
      <c r="E1" s="5"/>
      <c r="F1" s="5"/>
      <c r="G1" s="5"/>
      <c r="H1" s="5"/>
      <c r="I1" s="5"/>
      <c r="J1" s="5"/>
      <c r="K1" s="5"/>
      <c r="L1" s="5"/>
    </row>
    <row r="2" spans="1:12" ht="28.05" customHeight="1">
      <c r="A2" s="5"/>
      <c r="B2" s="5"/>
      <c r="C2" s="5"/>
      <c r="D2" s="5"/>
      <c r="E2" s="5"/>
      <c r="F2" s="5"/>
      <c r="G2" s="5"/>
      <c r="H2" s="5"/>
      <c r="I2" s="5"/>
      <c r="J2" s="5"/>
      <c r="K2" s="5"/>
      <c r="L2" s="5"/>
    </row>
    <row r="3" spans="1:12" ht="30" customHeight="1">
      <c r="A3" s="13" t="s">
        <v>1852</v>
      </c>
      <c r="B3" s="13"/>
      <c r="C3" s="13"/>
      <c r="D3" s="13"/>
      <c r="E3" s="13"/>
      <c r="F3" s="13"/>
      <c r="G3" s="13"/>
      <c r="H3" s="13"/>
      <c r="I3" s="13"/>
      <c r="J3" s="13"/>
      <c r="K3" s="13"/>
      <c r="L3" s="13"/>
    </row>
    <row r="4" spans="1:12" ht="22.05" customHeight="1">
      <c r="A4" s="4" t="s">
        <v>35</v>
      </c>
      <c r="B4" s="1"/>
      <c r="C4" s="1"/>
      <c r="D4" s="1"/>
      <c r="E4" s="1"/>
      <c r="F4" s="1"/>
      <c r="G4" s="1"/>
      <c r="H4" s="1"/>
      <c r="I4" s="1"/>
      <c r="J4" s="1"/>
      <c r="K4" s="1"/>
      <c r="L4" s="1"/>
    </row>
    <row r="6" spans="1:12" ht="43.95" customHeight="1">
      <c r="A6" s="21" t="s">
        <v>141</v>
      </c>
      <c r="B6" s="21" t="s">
        <v>1853</v>
      </c>
      <c r="C6" s="21" t="s">
        <v>1854</v>
      </c>
      <c r="D6" s="3"/>
      <c r="E6" s="21" t="s">
        <v>1855</v>
      </c>
      <c r="F6" s="21" t="s">
        <v>1856</v>
      </c>
      <c r="G6" s="21" t="s">
        <v>1857</v>
      </c>
      <c r="H6" s="3"/>
      <c r="I6" s="21" t="s">
        <v>326</v>
      </c>
      <c r="J6" s="21" t="s">
        <v>1854</v>
      </c>
      <c r="K6" s="3"/>
      <c r="L6" s="3"/>
    </row>
    <row r="7" spans="1:12" ht="48" customHeight="1">
      <c r="A7" s="87" t="s">
        <v>73</v>
      </c>
      <c r="B7" s="88">
        <v>1</v>
      </c>
      <c r="C7" s="87" t="s">
        <v>1858</v>
      </c>
      <c r="D7" s="3"/>
      <c r="E7" s="87" t="s">
        <v>1859</v>
      </c>
      <c r="F7" s="87">
        <v>0</v>
      </c>
      <c r="G7" s="87" t="s">
        <v>1860</v>
      </c>
      <c r="H7" s="3"/>
      <c r="I7" s="87" t="s">
        <v>1861</v>
      </c>
      <c r="J7" s="87" t="s">
        <v>1862</v>
      </c>
      <c r="K7" s="3"/>
      <c r="L7" s="3"/>
    </row>
    <row r="8" spans="1:12" ht="48" customHeight="1">
      <c r="A8" s="87" t="s">
        <v>76</v>
      </c>
      <c r="B8" s="89">
        <v>0.5</v>
      </c>
      <c r="C8" s="87" t="s">
        <v>1863</v>
      </c>
      <c r="D8" s="3"/>
      <c r="E8" s="87" t="s">
        <v>391</v>
      </c>
      <c r="F8" s="90">
        <v>30</v>
      </c>
      <c r="G8" s="87" t="s">
        <v>1864</v>
      </c>
      <c r="H8" s="3"/>
      <c r="I8" s="87" t="s">
        <v>1865</v>
      </c>
      <c r="J8" s="87" t="s">
        <v>1866</v>
      </c>
      <c r="K8" s="3"/>
      <c r="L8" s="3"/>
    </row>
    <row r="9" spans="1:12" ht="48" customHeight="1">
      <c r="A9" s="87" t="s">
        <v>79</v>
      </c>
      <c r="B9" s="88">
        <v>0</v>
      </c>
      <c r="C9" s="87" t="s">
        <v>1867</v>
      </c>
      <c r="D9" s="3"/>
      <c r="E9" s="87" t="s">
        <v>358</v>
      </c>
      <c r="F9" s="90">
        <v>60</v>
      </c>
      <c r="G9" s="87" t="s">
        <v>1868</v>
      </c>
      <c r="H9" s="3"/>
      <c r="I9" s="87" t="s">
        <v>1869</v>
      </c>
      <c r="J9" s="87" t="s">
        <v>1870</v>
      </c>
      <c r="K9" s="3"/>
      <c r="L9" s="3"/>
    </row>
    <row r="10" spans="1:12" ht="48" customHeight="1">
      <c r="A10" s="87" t="s">
        <v>83</v>
      </c>
      <c r="B10" s="87"/>
      <c r="C10" s="87" t="s">
        <v>1871</v>
      </c>
      <c r="D10" s="3"/>
      <c r="E10" s="87" t="s">
        <v>479</v>
      </c>
      <c r="F10" s="90">
        <v>90</v>
      </c>
      <c r="G10" s="87" t="s">
        <v>1872</v>
      </c>
      <c r="H10" s="3"/>
      <c r="I10" s="87" t="s">
        <v>1873</v>
      </c>
      <c r="J10" s="87" t="s">
        <v>1874</v>
      </c>
      <c r="K10" s="3"/>
      <c r="L10" s="3"/>
    </row>
    <row r="11" spans="1:12" ht="48" customHeight="1">
      <c r="A11" s="87" t="s">
        <v>152</v>
      </c>
      <c r="B11" s="87"/>
      <c r="C11" s="87" t="s">
        <v>1875</v>
      </c>
      <c r="D11" s="3"/>
      <c r="E11" s="3"/>
      <c r="F11" s="3"/>
      <c r="G11" s="3"/>
      <c r="H11" s="3"/>
      <c r="I11" s="87" t="s">
        <v>1876</v>
      </c>
      <c r="J11" s="87" t="s">
        <v>1877</v>
      </c>
      <c r="K11" s="3"/>
      <c r="L11" s="3"/>
    </row>
    <row r="12" spans="1:12" ht="48" customHeight="1">
      <c r="A12" s="3"/>
      <c r="B12" s="3"/>
      <c r="C12" s="3"/>
      <c r="D12" s="3"/>
      <c r="E12" s="3"/>
      <c r="F12" s="3"/>
      <c r="G12" s="3"/>
      <c r="H12" s="3"/>
      <c r="I12" s="87" t="s">
        <v>1878</v>
      </c>
      <c r="J12" s="87" t="s">
        <v>1879</v>
      </c>
      <c r="K12" s="3"/>
      <c r="L12" s="3"/>
    </row>
    <row r="13" spans="1:12" ht="48" customHeight="1">
      <c r="A13" s="3"/>
      <c r="B13" s="3"/>
      <c r="C13" s="3"/>
      <c r="D13" s="3"/>
      <c r="E13" s="3"/>
      <c r="F13" s="3"/>
      <c r="G13" s="3"/>
      <c r="H13" s="3"/>
      <c r="I13" s="3"/>
      <c r="J13" s="3"/>
      <c r="K13" s="3"/>
      <c r="L13" s="3"/>
    </row>
    <row r="14" spans="1:12" ht="48" customHeight="1">
      <c r="A14" s="3"/>
      <c r="B14" s="3"/>
      <c r="C14" s="3"/>
      <c r="D14" s="3"/>
      <c r="E14" s="3"/>
      <c r="F14" s="3"/>
      <c r="G14" s="3"/>
      <c r="H14" s="3"/>
      <c r="I14" s="3"/>
      <c r="J14" s="3"/>
      <c r="K14" s="3"/>
      <c r="L14" s="3"/>
    </row>
    <row r="15" spans="1:12" ht="48" customHeight="1">
      <c r="A15" s="21" t="s">
        <v>1880</v>
      </c>
      <c r="B15" s="21" t="s">
        <v>1881</v>
      </c>
      <c r="C15" s="21" t="s">
        <v>1882</v>
      </c>
      <c r="D15" s="3"/>
      <c r="E15" s="3"/>
      <c r="F15" s="3"/>
      <c r="G15" s="3"/>
      <c r="H15" s="3"/>
      <c r="I15" s="21" t="s">
        <v>1883</v>
      </c>
      <c r="J15" s="21" t="s">
        <v>1854</v>
      </c>
      <c r="K15" s="3"/>
      <c r="L15" s="3"/>
    </row>
    <row r="16" spans="1:12" ht="48" customHeight="1">
      <c r="A16" s="87" t="s">
        <v>1884</v>
      </c>
      <c r="B16" s="90">
        <v>14</v>
      </c>
      <c r="C16" s="87" t="s">
        <v>1885</v>
      </c>
      <c r="D16" s="3"/>
      <c r="E16" s="3"/>
      <c r="F16" s="3"/>
      <c r="G16" s="3"/>
      <c r="H16" s="3"/>
      <c r="I16" s="87" t="s">
        <v>152</v>
      </c>
      <c r="J16" s="87" t="s">
        <v>1886</v>
      </c>
      <c r="K16" s="3"/>
      <c r="L16" s="3"/>
    </row>
    <row r="17" spans="1:12" ht="48" customHeight="1">
      <c r="A17" s="3"/>
      <c r="B17" s="3"/>
      <c r="C17" s="3"/>
      <c r="D17" s="3"/>
      <c r="E17" s="3"/>
      <c r="F17" s="3"/>
      <c r="G17" s="3"/>
      <c r="H17" s="3"/>
      <c r="I17" s="87" t="s">
        <v>1887</v>
      </c>
      <c r="J17" s="87" t="s">
        <v>1888</v>
      </c>
      <c r="K17" s="3"/>
      <c r="L17" s="3"/>
    </row>
    <row r="18" spans="1:12" ht="48" customHeight="1">
      <c r="A18" s="3"/>
      <c r="B18" s="3"/>
      <c r="C18" s="3"/>
      <c r="D18" s="3"/>
      <c r="E18" s="3"/>
      <c r="F18" s="3"/>
      <c r="G18" s="3"/>
      <c r="H18" s="3"/>
      <c r="I18" s="87" t="s">
        <v>1889</v>
      </c>
      <c r="J18" s="87" t="s">
        <v>1890</v>
      </c>
      <c r="K18" s="3"/>
      <c r="L18" s="3"/>
    </row>
    <row r="19" spans="1:12" ht="48" customHeight="1">
      <c r="A19" s="2" t="s">
        <v>1891</v>
      </c>
      <c r="B19" s="2" t="s">
        <v>1881</v>
      </c>
      <c r="C19" s="2" t="s">
        <v>1882</v>
      </c>
      <c r="D19" s="3"/>
      <c r="E19" s="3"/>
      <c r="F19" s="3"/>
      <c r="G19" s="3"/>
      <c r="H19" s="3"/>
      <c r="I19" s="3"/>
      <c r="J19" s="3"/>
      <c r="K19" s="3"/>
      <c r="L19" s="3"/>
    </row>
    <row r="20" spans="1:12" ht="48" customHeight="1">
      <c r="A20" s="87" t="s">
        <v>1892</v>
      </c>
      <c r="B20" s="87">
        <v>1</v>
      </c>
      <c r="C20" s="87" t="s">
        <v>1893</v>
      </c>
      <c r="D20" s="3"/>
      <c r="E20" s="3"/>
      <c r="F20" s="3"/>
      <c r="G20" s="3"/>
      <c r="H20" s="3"/>
      <c r="I20" s="3"/>
      <c r="J20" s="3"/>
      <c r="K20" s="3"/>
      <c r="L20" s="3"/>
    </row>
    <row r="21" spans="1:12">
      <c r="A21" s="3"/>
      <c r="B21" s="3"/>
      <c r="C21" s="3"/>
      <c r="D21" s="3"/>
      <c r="E21" s="3"/>
      <c r="F21" s="3"/>
      <c r="G21" s="3"/>
      <c r="H21" s="3"/>
      <c r="I21" s="3"/>
      <c r="J21" s="3"/>
      <c r="K21" s="3"/>
      <c r="L21" s="3"/>
    </row>
    <row r="22" spans="1:12">
      <c r="A22" s="3"/>
      <c r="B22" s="3"/>
      <c r="C22" s="3"/>
      <c r="D22" s="3"/>
      <c r="E22" s="3"/>
      <c r="F22" s="3"/>
      <c r="G22" s="3"/>
      <c r="H22" s="3"/>
      <c r="I22" s="3"/>
      <c r="J22" s="3"/>
      <c r="K22" s="3"/>
      <c r="L22" s="3"/>
    </row>
    <row r="23" spans="1:12" ht="25.95" customHeight="1">
      <c r="A23" s="10" t="s">
        <v>1894</v>
      </c>
      <c r="B23" s="10"/>
      <c r="C23" s="10"/>
      <c r="D23" s="10"/>
      <c r="E23" s="10"/>
      <c r="F23" s="10"/>
      <c r="G23" s="10"/>
      <c r="H23" s="10"/>
      <c r="I23" s="10"/>
      <c r="J23" s="10"/>
      <c r="K23" s="3"/>
      <c r="L23" s="3"/>
    </row>
    <row r="24" spans="1:12" ht="25.95" customHeight="1">
      <c r="A24" s="10"/>
      <c r="B24" s="10"/>
      <c r="C24" s="10"/>
      <c r="D24" s="10"/>
      <c r="E24" s="10"/>
      <c r="F24" s="10"/>
      <c r="G24" s="10"/>
      <c r="H24" s="10"/>
      <c r="I24" s="10"/>
      <c r="J24" s="10"/>
      <c r="K24" s="3"/>
      <c r="L24" s="3"/>
    </row>
    <row r="26" spans="1:12" ht="22.95" customHeight="1">
      <c r="A26" s="8" t="s">
        <v>1895</v>
      </c>
      <c r="B26" s="8"/>
      <c r="C26" s="8"/>
      <c r="D26" s="8"/>
      <c r="E26" s="8"/>
      <c r="F26" s="8"/>
      <c r="G26" s="8"/>
      <c r="H26" s="8"/>
      <c r="I26" s="8"/>
      <c r="J26" s="8"/>
    </row>
    <row r="27" spans="1:12" ht="22.95" customHeight="1">
      <c r="A27" s="8"/>
      <c r="B27" s="8"/>
      <c r="C27" s="8"/>
      <c r="D27" s="8"/>
      <c r="E27" s="8"/>
      <c r="F27" s="8"/>
      <c r="G27" s="8"/>
      <c r="H27" s="8"/>
      <c r="I27" s="8"/>
      <c r="J27" s="8"/>
    </row>
    <row r="28" spans="1:12" ht="22.95" customHeight="1">
      <c r="A28" s="8"/>
      <c r="B28" s="8"/>
      <c r="C28" s="8"/>
      <c r="D28" s="8"/>
      <c r="E28" s="8"/>
      <c r="F28" s="8"/>
      <c r="G28" s="8"/>
      <c r="H28" s="8"/>
      <c r="I28" s="8"/>
      <c r="J28" s="8"/>
    </row>
  </sheetData>
  <mergeCells count="4">
    <mergeCell ref="A1:L2"/>
    <mergeCell ref="A3:L3"/>
    <mergeCell ref="A23:J24"/>
    <mergeCell ref="A26:J28"/>
  </mergeCells>
  <dataValidations count="3">
    <dataValidation type="decimal" allowBlank="1" showErrorMessage="1" errorTitle="Valore non ammesso" error="Usare le voci previste o una data/valore valido." sqref="B8" xr:uid="{00000000-0002-0000-0600-000000000000}">
      <formula1>0</formula1>
      <formula2>1</formula2>
    </dataValidation>
    <dataValidation type="whole" allowBlank="1" showErrorMessage="1" errorTitle="Valore non ammesso" error="Usare le voci previste o una data/valore valido." sqref="F8:F10" xr:uid="{00000000-0002-0000-0600-000001000000}">
      <formula1>0</formula1>
      <formula2>3650</formula2>
    </dataValidation>
    <dataValidation type="whole" allowBlank="1" showErrorMessage="1" errorTitle="Valore non ammesso" error="Usare le voci previste o una data/valore valido." sqref="B16" xr:uid="{00000000-0002-0000-0600-000002000000}">
      <formula1>0</formula1>
      <formula2>365</formula2>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76"/>
  <sheetViews>
    <sheetView showGridLines="0" topLeftCell="A56" workbookViewId="0">
      <selection activeCell="S54" sqref="S54"/>
    </sheetView>
  </sheetViews>
  <sheetFormatPr defaultRowHeight="13.8"/>
  <cols>
    <col min="1" max="12" width="12" customWidth="1"/>
  </cols>
  <sheetData>
    <row r="1" spans="1:12" ht="28.05" customHeight="1">
      <c r="A1" s="5" t="s">
        <v>1896</v>
      </c>
      <c r="B1" s="5"/>
      <c r="C1" s="5"/>
      <c r="D1" s="5"/>
      <c r="E1" s="5"/>
      <c r="F1" s="5"/>
      <c r="G1" s="5"/>
      <c r="H1" s="5"/>
      <c r="I1" s="5"/>
      <c r="J1" s="5"/>
      <c r="K1" s="5"/>
      <c r="L1" s="5"/>
    </row>
    <row r="2" spans="1:12" ht="28.05" customHeight="1">
      <c r="A2" s="5"/>
      <c r="B2" s="5"/>
      <c r="C2" s="5"/>
      <c r="D2" s="5"/>
      <c r="E2" s="5"/>
      <c r="F2" s="5"/>
      <c r="G2" s="5"/>
      <c r="H2" s="5"/>
      <c r="I2" s="5"/>
      <c r="J2" s="5"/>
      <c r="K2" s="5"/>
      <c r="L2" s="5"/>
    </row>
    <row r="3" spans="1:12" ht="30" customHeight="1">
      <c r="A3" s="13" t="s">
        <v>1897</v>
      </c>
      <c r="B3" s="13"/>
      <c r="C3" s="13"/>
      <c r="D3" s="13"/>
      <c r="E3" s="13"/>
      <c r="F3" s="13"/>
      <c r="G3" s="13"/>
      <c r="H3" s="13"/>
      <c r="I3" s="13"/>
      <c r="J3" s="13"/>
      <c r="K3" s="13"/>
      <c r="L3" s="13"/>
    </row>
    <row r="4" spans="1:12" ht="22.05" customHeight="1">
      <c r="A4" s="4" t="s">
        <v>35</v>
      </c>
      <c r="B4" s="1"/>
      <c r="C4" s="1"/>
      <c r="D4" s="1"/>
      <c r="E4" s="1"/>
      <c r="F4" s="1"/>
      <c r="G4" s="1"/>
      <c r="H4" s="1"/>
      <c r="I4" s="1"/>
      <c r="J4" s="1"/>
      <c r="K4" s="1"/>
      <c r="L4" s="1"/>
    </row>
    <row r="5" spans="1:12" ht="25.05" customHeight="1">
      <c r="A5" s="9" t="s">
        <v>1898</v>
      </c>
      <c r="B5" s="9"/>
      <c r="C5" s="9"/>
      <c r="D5" s="9"/>
      <c r="E5" s="9"/>
      <c r="F5" s="9"/>
      <c r="G5" s="9"/>
      <c r="H5" s="9"/>
      <c r="I5" s="9"/>
      <c r="J5" s="9"/>
      <c r="K5" s="9"/>
      <c r="L5" s="9"/>
    </row>
    <row r="6" spans="1:12" ht="25.05" customHeight="1">
      <c r="A6" s="91" t="s">
        <v>1922</v>
      </c>
      <c r="B6" s="8"/>
      <c r="C6" s="8"/>
      <c r="D6" s="8"/>
      <c r="E6" s="8"/>
      <c r="F6" s="8"/>
      <c r="G6" s="8"/>
      <c r="H6" s="8"/>
      <c r="I6" s="8"/>
      <c r="J6" s="8"/>
      <c r="K6" s="8"/>
      <c r="L6" s="8"/>
    </row>
    <row r="7" spans="1:12" ht="25.05" customHeight="1">
      <c r="A7" s="8"/>
      <c r="B7" s="8"/>
      <c r="C7" s="8"/>
      <c r="D7" s="8"/>
      <c r="E7" s="8"/>
      <c r="F7" s="8"/>
      <c r="G7" s="8"/>
      <c r="H7" s="8"/>
      <c r="I7" s="8"/>
      <c r="J7" s="8"/>
      <c r="K7" s="8"/>
      <c r="L7" s="8"/>
    </row>
    <row r="8" spans="1:12" ht="25.05" customHeight="1">
      <c r="A8" s="8"/>
      <c r="B8" s="8"/>
      <c r="C8" s="8"/>
      <c r="D8" s="8"/>
      <c r="E8" s="8"/>
      <c r="F8" s="8"/>
      <c r="G8" s="8"/>
      <c r="H8" s="8"/>
      <c r="I8" s="8"/>
      <c r="J8" s="8"/>
      <c r="K8" s="8"/>
      <c r="L8" s="8"/>
    </row>
    <row r="10" spans="1:12" ht="25.05" customHeight="1">
      <c r="A10" s="9" t="s">
        <v>1899</v>
      </c>
      <c r="B10" s="9"/>
      <c r="C10" s="9"/>
      <c r="D10" s="9"/>
      <c r="E10" s="9"/>
      <c r="F10" s="9"/>
      <c r="G10" s="9"/>
      <c r="H10" s="9"/>
      <c r="I10" s="9"/>
      <c r="J10" s="9"/>
      <c r="K10" s="9"/>
      <c r="L10" s="9"/>
    </row>
    <row r="11" spans="1:12" ht="25.05" customHeight="1">
      <c r="A11" s="8" t="s">
        <v>1900</v>
      </c>
      <c r="B11" s="8"/>
      <c r="C11" s="8"/>
      <c r="D11" s="8"/>
      <c r="E11" s="8"/>
      <c r="F11" s="8"/>
      <c r="G11" s="8"/>
      <c r="H11" s="8"/>
      <c r="I11" s="8"/>
      <c r="J11" s="8"/>
      <c r="K11" s="8"/>
      <c r="L11" s="8"/>
    </row>
    <row r="12" spans="1:12" ht="25.05" customHeight="1">
      <c r="A12" s="8"/>
      <c r="B12" s="8"/>
      <c r="C12" s="8"/>
      <c r="D12" s="8"/>
      <c r="E12" s="8"/>
      <c r="F12" s="8"/>
      <c r="G12" s="8"/>
      <c r="H12" s="8"/>
      <c r="I12" s="8"/>
      <c r="J12" s="8"/>
      <c r="K12" s="8"/>
      <c r="L12" s="8"/>
    </row>
    <row r="13" spans="1:12" ht="25.05" customHeight="1">
      <c r="A13" s="8"/>
      <c r="B13" s="8"/>
      <c r="C13" s="8"/>
      <c r="D13" s="8"/>
      <c r="E13" s="8"/>
      <c r="F13" s="8"/>
      <c r="G13" s="8"/>
      <c r="H13" s="8"/>
      <c r="I13" s="8"/>
      <c r="J13" s="8"/>
      <c r="K13" s="8"/>
      <c r="L13" s="8"/>
    </row>
    <row r="16" spans="1:12" ht="25.05" customHeight="1">
      <c r="A16" s="9" t="s">
        <v>1901</v>
      </c>
      <c r="B16" s="9"/>
      <c r="C16" s="9"/>
      <c r="D16" s="9"/>
      <c r="E16" s="9"/>
      <c r="F16" s="9"/>
      <c r="G16" s="9"/>
      <c r="H16" s="9"/>
      <c r="I16" s="9"/>
      <c r="J16" s="9"/>
      <c r="K16" s="9"/>
      <c r="L16" s="9"/>
    </row>
    <row r="17" spans="1:12" ht="25.05" customHeight="1">
      <c r="A17" s="8" t="s">
        <v>1902</v>
      </c>
      <c r="B17" s="8"/>
      <c r="C17" s="8"/>
      <c r="D17" s="8"/>
      <c r="E17" s="8"/>
      <c r="F17" s="8"/>
      <c r="G17" s="8"/>
      <c r="H17" s="8"/>
      <c r="I17" s="8"/>
      <c r="J17" s="8"/>
      <c r="K17" s="8"/>
      <c r="L17" s="8"/>
    </row>
    <row r="18" spans="1:12" ht="25.05" customHeight="1">
      <c r="A18" s="8"/>
      <c r="B18" s="8"/>
      <c r="C18" s="8"/>
      <c r="D18" s="8"/>
      <c r="E18" s="8"/>
      <c r="F18" s="8"/>
      <c r="G18" s="8"/>
      <c r="H18" s="8"/>
      <c r="I18" s="8"/>
      <c r="J18" s="8"/>
      <c r="K18" s="8"/>
      <c r="L18" s="8"/>
    </row>
    <row r="19" spans="1:12" ht="25.05" customHeight="1">
      <c r="A19" s="8"/>
      <c r="B19" s="8"/>
      <c r="C19" s="8"/>
      <c r="D19" s="8"/>
      <c r="E19" s="8"/>
      <c r="F19" s="8"/>
      <c r="G19" s="8"/>
      <c r="H19" s="8"/>
      <c r="I19" s="8"/>
      <c r="J19" s="8"/>
      <c r="K19" s="8"/>
      <c r="L19" s="8"/>
    </row>
    <row r="20" spans="1:12" ht="28.05" customHeight="1">
      <c r="A20" s="14" t="s">
        <v>366</v>
      </c>
      <c r="B20" s="14"/>
      <c r="C20" s="14"/>
      <c r="D20" s="14"/>
      <c r="E20" s="14"/>
      <c r="F20" s="14"/>
      <c r="G20" s="14"/>
      <c r="H20" s="14"/>
      <c r="I20" s="14"/>
      <c r="J20" s="14"/>
      <c r="K20" s="14"/>
      <c r="L20" s="14"/>
    </row>
    <row r="22" spans="1:12" ht="25.05" customHeight="1">
      <c r="A22" s="9" t="s">
        <v>1903</v>
      </c>
      <c r="B22" s="9"/>
      <c r="C22" s="9"/>
      <c r="D22" s="9"/>
      <c r="E22" s="9"/>
      <c r="F22" s="9"/>
      <c r="G22" s="9"/>
      <c r="H22" s="9"/>
      <c r="I22" s="9"/>
      <c r="J22" s="9"/>
      <c r="K22" s="9"/>
      <c r="L22" s="9"/>
    </row>
    <row r="23" spans="1:12" ht="25.05" customHeight="1">
      <c r="A23" s="8" t="s">
        <v>1904</v>
      </c>
      <c r="B23" s="8"/>
      <c r="C23" s="8"/>
      <c r="D23" s="8"/>
      <c r="E23" s="8"/>
      <c r="F23" s="8"/>
      <c r="G23" s="8"/>
      <c r="H23" s="8"/>
      <c r="I23" s="8"/>
      <c r="J23" s="8"/>
      <c r="K23" s="8"/>
      <c r="L23" s="8"/>
    </row>
    <row r="24" spans="1:12" ht="25.05" customHeight="1">
      <c r="A24" s="8"/>
      <c r="B24" s="8"/>
      <c r="C24" s="8"/>
      <c r="D24" s="8"/>
      <c r="E24" s="8"/>
      <c r="F24" s="8"/>
      <c r="G24" s="8"/>
      <c r="H24" s="8"/>
      <c r="I24" s="8"/>
      <c r="J24" s="8"/>
      <c r="K24" s="8"/>
      <c r="L24" s="8"/>
    </row>
    <row r="25" spans="1:12" ht="25.05" customHeight="1">
      <c r="A25" s="8"/>
      <c r="B25" s="8"/>
      <c r="C25" s="8"/>
      <c r="D25" s="8"/>
      <c r="E25" s="8"/>
      <c r="F25" s="8"/>
      <c r="G25" s="8"/>
      <c r="H25" s="8"/>
      <c r="I25" s="8"/>
      <c r="J25" s="8"/>
      <c r="K25" s="8"/>
      <c r="L25" s="8"/>
    </row>
    <row r="28" spans="1:12" ht="25.05" customHeight="1">
      <c r="A28" s="9" t="s">
        <v>1905</v>
      </c>
      <c r="B28" s="9"/>
      <c r="C28" s="9"/>
      <c r="D28" s="9"/>
      <c r="E28" s="9"/>
      <c r="F28" s="9"/>
      <c r="G28" s="9"/>
      <c r="H28" s="9"/>
      <c r="I28" s="9"/>
      <c r="J28" s="9"/>
      <c r="K28" s="9"/>
      <c r="L28" s="9"/>
    </row>
    <row r="29" spans="1:12" ht="25.05" customHeight="1">
      <c r="A29" s="8" t="s">
        <v>1906</v>
      </c>
      <c r="B29" s="8"/>
      <c r="C29" s="8"/>
      <c r="D29" s="8"/>
      <c r="E29" s="8"/>
      <c r="F29" s="8"/>
      <c r="G29" s="8"/>
      <c r="H29" s="8"/>
      <c r="I29" s="8"/>
      <c r="J29" s="8"/>
      <c r="K29" s="8"/>
      <c r="L29" s="8"/>
    </row>
    <row r="30" spans="1:12" ht="25.05" customHeight="1">
      <c r="A30" s="8"/>
      <c r="B30" s="8"/>
      <c r="C30" s="8"/>
      <c r="D30" s="8"/>
      <c r="E30" s="8"/>
      <c r="F30" s="8"/>
      <c r="G30" s="8"/>
      <c r="H30" s="8"/>
      <c r="I30" s="8"/>
      <c r="J30" s="8"/>
      <c r="K30" s="8"/>
      <c r="L30" s="8"/>
    </row>
    <row r="31" spans="1:12" ht="25.05" customHeight="1">
      <c r="A31" s="8"/>
      <c r="B31" s="8"/>
      <c r="C31" s="8"/>
      <c r="D31" s="8"/>
      <c r="E31" s="8"/>
      <c r="F31" s="8"/>
      <c r="G31" s="8"/>
      <c r="H31" s="8"/>
      <c r="I31" s="8"/>
      <c r="J31" s="8"/>
      <c r="K31" s="8"/>
      <c r="L31" s="8"/>
    </row>
    <row r="34" spans="1:12" ht="25.05" customHeight="1">
      <c r="A34" s="9" t="s">
        <v>1907</v>
      </c>
      <c r="B34" s="9"/>
      <c r="C34" s="9"/>
      <c r="D34" s="9"/>
      <c r="E34" s="9"/>
      <c r="F34" s="9"/>
      <c r="G34" s="9"/>
      <c r="H34" s="9"/>
      <c r="I34" s="9"/>
      <c r="J34" s="9"/>
      <c r="K34" s="9"/>
      <c r="L34" s="9"/>
    </row>
    <row r="35" spans="1:12" ht="25.05" customHeight="1">
      <c r="A35" s="8" t="s">
        <v>1908</v>
      </c>
      <c r="B35" s="8"/>
      <c r="C35" s="8"/>
      <c r="D35" s="8"/>
      <c r="E35" s="8"/>
      <c r="F35" s="8"/>
      <c r="G35" s="8"/>
      <c r="H35" s="8"/>
      <c r="I35" s="8"/>
      <c r="J35" s="8"/>
      <c r="K35" s="8"/>
      <c r="L35" s="8"/>
    </row>
    <row r="36" spans="1:12" ht="25.05" customHeight="1">
      <c r="A36" s="8"/>
      <c r="B36" s="8"/>
      <c r="C36" s="8"/>
      <c r="D36" s="8"/>
      <c r="E36" s="8"/>
      <c r="F36" s="8"/>
      <c r="G36" s="8"/>
      <c r="H36" s="8"/>
      <c r="I36" s="8"/>
      <c r="J36" s="8"/>
      <c r="K36" s="8"/>
      <c r="L36" s="8"/>
    </row>
    <row r="37" spans="1:12" ht="25.05" customHeight="1">
      <c r="A37" s="8"/>
      <c r="B37" s="8"/>
      <c r="C37" s="8"/>
      <c r="D37" s="8"/>
      <c r="E37" s="8"/>
      <c r="F37" s="8"/>
      <c r="G37" s="8"/>
      <c r="H37" s="8"/>
      <c r="I37" s="8"/>
      <c r="J37" s="8"/>
      <c r="K37" s="8"/>
      <c r="L37" s="8"/>
    </row>
    <row r="40" spans="1:12" ht="25.05" customHeight="1">
      <c r="A40" s="9" t="s">
        <v>1909</v>
      </c>
      <c r="B40" s="9"/>
      <c r="C40" s="9"/>
      <c r="D40" s="9"/>
      <c r="E40" s="9"/>
      <c r="F40" s="9"/>
      <c r="G40" s="9"/>
      <c r="H40" s="9"/>
      <c r="I40" s="9"/>
      <c r="J40" s="9"/>
      <c r="K40" s="9"/>
      <c r="L40" s="9"/>
    </row>
    <row r="41" spans="1:12" ht="25.05" customHeight="1">
      <c r="A41" s="8" t="s">
        <v>1910</v>
      </c>
      <c r="B41" s="8"/>
      <c r="C41" s="8"/>
      <c r="D41" s="8"/>
      <c r="E41" s="8"/>
      <c r="F41" s="8"/>
      <c r="G41" s="8"/>
      <c r="H41" s="8"/>
      <c r="I41" s="8"/>
      <c r="J41" s="8"/>
      <c r="K41" s="8"/>
      <c r="L41" s="8"/>
    </row>
    <row r="42" spans="1:12" ht="25.05" customHeight="1">
      <c r="A42" s="8"/>
      <c r="B42" s="8"/>
      <c r="C42" s="8"/>
      <c r="D42" s="8"/>
      <c r="E42" s="8"/>
      <c r="F42" s="8"/>
      <c r="G42" s="8"/>
      <c r="H42" s="8"/>
      <c r="I42" s="8"/>
      <c r="J42" s="8"/>
      <c r="K42" s="8"/>
      <c r="L42" s="8"/>
    </row>
    <row r="43" spans="1:12" ht="25.05" customHeight="1">
      <c r="A43" s="8"/>
      <c r="B43" s="8"/>
      <c r="C43" s="8"/>
      <c r="D43" s="8"/>
      <c r="E43" s="8"/>
      <c r="F43" s="8"/>
      <c r="G43" s="8"/>
      <c r="H43" s="8"/>
      <c r="I43" s="8"/>
      <c r="J43" s="8"/>
      <c r="K43" s="8"/>
      <c r="L43" s="8"/>
    </row>
    <row r="46" spans="1:12" ht="25.05" customHeight="1">
      <c r="A46" s="9" t="s">
        <v>1911</v>
      </c>
      <c r="B46" s="9"/>
      <c r="C46" s="9"/>
      <c r="D46" s="9"/>
      <c r="E46" s="9"/>
      <c r="F46" s="9"/>
      <c r="G46" s="9"/>
      <c r="H46" s="9"/>
      <c r="I46" s="9"/>
      <c r="J46" s="9"/>
      <c r="K46" s="9"/>
      <c r="L46" s="9"/>
    </row>
    <row r="47" spans="1:12" ht="25.05" customHeight="1">
      <c r="A47" s="8" t="s">
        <v>1912</v>
      </c>
      <c r="B47" s="8"/>
      <c r="C47" s="8"/>
      <c r="D47" s="8"/>
      <c r="E47" s="8"/>
      <c r="F47" s="8"/>
      <c r="G47" s="8"/>
      <c r="H47" s="8"/>
      <c r="I47" s="8"/>
      <c r="J47" s="8"/>
      <c r="K47" s="8"/>
      <c r="L47" s="8"/>
    </row>
    <row r="48" spans="1:12" ht="25.05" customHeight="1">
      <c r="A48" s="8"/>
      <c r="B48" s="8"/>
      <c r="C48" s="8"/>
      <c r="D48" s="8"/>
      <c r="E48" s="8"/>
      <c r="F48" s="8"/>
      <c r="G48" s="8"/>
      <c r="H48" s="8"/>
      <c r="I48" s="8"/>
      <c r="J48" s="8"/>
      <c r="K48" s="8"/>
      <c r="L48" s="8"/>
    </row>
    <row r="49" spans="1:12" ht="25.05" customHeight="1">
      <c r="A49" s="8"/>
      <c r="B49" s="8"/>
      <c r="C49" s="8"/>
      <c r="D49" s="8"/>
      <c r="E49" s="8"/>
      <c r="F49" s="8"/>
      <c r="G49" s="8"/>
      <c r="H49" s="8"/>
      <c r="I49" s="8"/>
      <c r="J49" s="8"/>
      <c r="K49" s="8"/>
      <c r="L49" s="8"/>
    </row>
    <row r="52" spans="1:12" ht="25.05" customHeight="1">
      <c r="A52" s="9" t="s">
        <v>1913</v>
      </c>
      <c r="B52" s="9"/>
      <c r="C52" s="9"/>
      <c r="D52" s="9"/>
      <c r="E52" s="9"/>
      <c r="F52" s="9"/>
      <c r="G52" s="9"/>
      <c r="H52" s="9"/>
      <c r="I52" s="9"/>
      <c r="J52" s="9"/>
      <c r="K52" s="9"/>
      <c r="L52" s="9"/>
    </row>
    <row r="53" spans="1:12" ht="25.05" customHeight="1">
      <c r="A53" s="8" t="s">
        <v>1914</v>
      </c>
      <c r="B53" s="8"/>
      <c r="C53" s="8"/>
      <c r="D53" s="8"/>
      <c r="E53" s="8"/>
      <c r="F53" s="8"/>
      <c r="G53" s="8"/>
      <c r="H53" s="8"/>
      <c r="I53" s="8"/>
      <c r="J53" s="8"/>
      <c r="K53" s="8"/>
      <c r="L53" s="8"/>
    </row>
    <row r="54" spans="1:12" ht="25.05" customHeight="1">
      <c r="A54" s="8"/>
      <c r="B54" s="8"/>
      <c r="C54" s="8"/>
      <c r="D54" s="8"/>
      <c r="E54" s="8"/>
      <c r="F54" s="8"/>
      <c r="G54" s="8"/>
      <c r="H54" s="8"/>
      <c r="I54" s="8"/>
      <c r="J54" s="8"/>
      <c r="K54" s="8"/>
      <c r="L54" s="8"/>
    </row>
    <row r="55" spans="1:12" ht="25.05" customHeight="1">
      <c r="A55" s="8"/>
      <c r="B55" s="8"/>
      <c r="C55" s="8"/>
      <c r="D55" s="8"/>
      <c r="E55" s="8"/>
      <c r="F55" s="8"/>
      <c r="G55" s="8"/>
      <c r="H55" s="8"/>
      <c r="I55" s="8"/>
      <c r="J55" s="8"/>
      <c r="K55" s="8"/>
      <c r="L55" s="8"/>
    </row>
    <row r="58" spans="1:12" ht="25.05" customHeight="1">
      <c r="A58" s="9" t="s">
        <v>1915</v>
      </c>
      <c r="B58" s="9"/>
      <c r="C58" s="9"/>
      <c r="D58" s="9"/>
      <c r="E58" s="9"/>
      <c r="F58" s="9"/>
      <c r="G58" s="9"/>
      <c r="H58" s="9"/>
      <c r="I58" s="9"/>
      <c r="J58" s="9"/>
      <c r="K58" s="9"/>
      <c r="L58" s="9"/>
    </row>
    <row r="59" spans="1:12" ht="25.05" customHeight="1">
      <c r="A59" s="8" t="s">
        <v>1916</v>
      </c>
      <c r="B59" s="8"/>
      <c r="C59" s="8"/>
      <c r="D59" s="8"/>
      <c r="E59" s="8"/>
      <c r="F59" s="8"/>
      <c r="G59" s="8"/>
      <c r="H59" s="8"/>
      <c r="I59" s="8"/>
      <c r="J59" s="8"/>
      <c r="K59" s="8"/>
      <c r="L59" s="8"/>
    </row>
    <row r="60" spans="1:12" ht="25.05" customHeight="1">
      <c r="A60" s="8"/>
      <c r="B60" s="8"/>
      <c r="C60" s="8"/>
      <c r="D60" s="8"/>
      <c r="E60" s="8"/>
      <c r="F60" s="8"/>
      <c r="G60" s="8"/>
      <c r="H60" s="8"/>
      <c r="I60" s="8"/>
      <c r="J60" s="8"/>
      <c r="K60" s="8"/>
      <c r="L60" s="8"/>
    </row>
    <row r="61" spans="1:12" ht="25.05" customHeight="1">
      <c r="A61" s="8"/>
      <c r="B61" s="8"/>
      <c r="C61" s="8"/>
      <c r="D61" s="8"/>
      <c r="E61" s="8"/>
      <c r="F61" s="8"/>
      <c r="G61" s="8"/>
      <c r="H61" s="8"/>
      <c r="I61" s="8"/>
      <c r="J61" s="8"/>
      <c r="K61" s="8"/>
      <c r="L61" s="8"/>
    </row>
    <row r="64" spans="1:12" ht="25.05" customHeight="1">
      <c r="A64" s="9" t="s">
        <v>1917</v>
      </c>
      <c r="B64" s="9"/>
      <c r="C64" s="9"/>
      <c r="D64" s="9"/>
      <c r="E64" s="9"/>
      <c r="F64" s="9"/>
      <c r="G64" s="9"/>
      <c r="H64" s="9"/>
      <c r="I64" s="9"/>
      <c r="J64" s="9"/>
      <c r="K64" s="9"/>
      <c r="L64" s="9"/>
    </row>
    <row r="65" spans="1:12" ht="25.05" customHeight="1">
      <c r="A65" s="91" t="s">
        <v>1923</v>
      </c>
      <c r="B65" s="8"/>
      <c r="C65" s="8"/>
      <c r="D65" s="8"/>
      <c r="E65" s="8"/>
      <c r="F65" s="8"/>
      <c r="G65" s="8"/>
      <c r="H65" s="8"/>
      <c r="I65" s="8"/>
      <c r="J65" s="8"/>
      <c r="K65" s="8"/>
      <c r="L65" s="8"/>
    </row>
    <row r="66" spans="1:12" ht="25.05" customHeight="1">
      <c r="A66" s="8"/>
      <c r="B66" s="8"/>
      <c r="C66" s="8"/>
      <c r="D66" s="8"/>
      <c r="E66" s="8"/>
      <c r="F66" s="8"/>
      <c r="G66" s="8"/>
      <c r="H66" s="8"/>
      <c r="I66" s="8"/>
      <c r="J66" s="8"/>
      <c r="K66" s="8"/>
      <c r="L66" s="8"/>
    </row>
    <row r="67" spans="1:12" ht="25.05" customHeight="1">
      <c r="A67" s="8"/>
      <c r="B67" s="8"/>
      <c r="C67" s="8"/>
      <c r="D67" s="8"/>
      <c r="E67" s="8"/>
      <c r="F67" s="8"/>
      <c r="G67" s="8"/>
      <c r="H67" s="8"/>
      <c r="I67" s="8"/>
      <c r="J67" s="8"/>
      <c r="K67" s="8"/>
      <c r="L67" s="8"/>
    </row>
    <row r="69" spans="1:12" ht="25.05" customHeight="1">
      <c r="A69" s="10" t="s">
        <v>1918</v>
      </c>
      <c r="B69" s="10"/>
      <c r="C69" s="10"/>
      <c r="D69" s="10"/>
      <c r="E69" s="10"/>
      <c r="F69" s="10"/>
      <c r="G69" s="10"/>
      <c r="H69" s="10"/>
      <c r="I69" s="10"/>
      <c r="J69" s="10"/>
      <c r="K69" s="10"/>
      <c r="L69" s="10"/>
    </row>
    <row r="70" spans="1:12" ht="25.05" customHeight="1">
      <c r="A70" s="10"/>
      <c r="B70" s="10"/>
      <c r="C70" s="10"/>
      <c r="D70" s="10"/>
      <c r="E70" s="10"/>
      <c r="F70" s="10"/>
      <c r="G70" s="10"/>
      <c r="H70" s="10"/>
      <c r="I70" s="10"/>
      <c r="J70" s="10"/>
      <c r="K70" s="10"/>
      <c r="L70" s="10"/>
    </row>
    <row r="71" spans="1:12" ht="25.05" customHeight="1">
      <c r="A71" s="10"/>
      <c r="B71" s="10"/>
      <c r="C71" s="10"/>
      <c r="D71" s="10"/>
      <c r="E71" s="10"/>
      <c r="F71" s="10"/>
      <c r="G71" s="10"/>
      <c r="H71" s="10"/>
      <c r="I71" s="10"/>
      <c r="J71" s="10"/>
      <c r="K71" s="10"/>
      <c r="L71" s="10"/>
    </row>
    <row r="74" spans="1:12" ht="25.05" customHeight="1">
      <c r="A74" s="8" t="s">
        <v>1919</v>
      </c>
      <c r="B74" s="8"/>
      <c r="C74" s="8"/>
      <c r="D74" s="8"/>
      <c r="E74" s="8"/>
      <c r="F74" s="8"/>
      <c r="G74" s="8"/>
      <c r="H74" s="8"/>
      <c r="I74" s="8"/>
      <c r="J74" s="8"/>
      <c r="K74" s="8"/>
      <c r="L74" s="8"/>
    </row>
    <row r="75" spans="1:12" ht="25.05" customHeight="1">
      <c r="A75" s="8"/>
      <c r="B75" s="8"/>
      <c r="C75" s="8"/>
      <c r="D75" s="8"/>
      <c r="E75" s="8"/>
      <c r="F75" s="8"/>
      <c r="G75" s="8"/>
      <c r="H75" s="8"/>
      <c r="I75" s="8"/>
      <c r="J75" s="8"/>
      <c r="K75" s="8"/>
      <c r="L75" s="8"/>
    </row>
    <row r="76" spans="1:12" ht="25.05" customHeight="1">
      <c r="A76" s="8"/>
      <c r="B76" s="8"/>
      <c r="C76" s="8"/>
      <c r="D76" s="8"/>
      <c r="E76" s="8"/>
      <c r="F76" s="8"/>
      <c r="G76" s="8"/>
      <c r="H76" s="8"/>
      <c r="I76" s="8"/>
      <c r="J76" s="8"/>
      <c r="K76" s="8"/>
      <c r="L76" s="8"/>
    </row>
  </sheetData>
  <mergeCells count="27">
    <mergeCell ref="A69:L71"/>
    <mergeCell ref="A74:L76"/>
    <mergeCell ref="A58:L58"/>
    <mergeCell ref="A59:L61"/>
    <mergeCell ref="A64:L64"/>
    <mergeCell ref="A65:L67"/>
    <mergeCell ref="A20:L20"/>
    <mergeCell ref="A41:L43"/>
    <mergeCell ref="A46:L46"/>
    <mergeCell ref="A47:L49"/>
    <mergeCell ref="A52:L52"/>
    <mergeCell ref="A53:L55"/>
    <mergeCell ref="A28:L28"/>
    <mergeCell ref="A29:L31"/>
    <mergeCell ref="A34:L34"/>
    <mergeCell ref="A35:L37"/>
    <mergeCell ref="A40:L40"/>
    <mergeCell ref="A11:L13"/>
    <mergeCell ref="A16:L16"/>
    <mergeCell ref="A17:L19"/>
    <mergeCell ref="A22:L22"/>
    <mergeCell ref="A23:L25"/>
    <mergeCell ref="A1:L2"/>
    <mergeCell ref="A3:L3"/>
    <mergeCell ref="A5:L5"/>
    <mergeCell ref="A6:L8"/>
    <mergeCell ref="A10:L1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8</vt:i4>
      </vt:variant>
      <vt:variant>
        <vt:lpstr>Intervalli denominati</vt:lpstr>
      </vt:variant>
      <vt:variant>
        <vt:i4>5</vt:i4>
      </vt:variant>
    </vt:vector>
  </HeadingPairs>
  <TitlesOfParts>
    <vt:vector size="13" baseType="lpstr">
      <vt:lpstr>GUIDA</vt:lpstr>
      <vt:lpstr>AZIENDA</vt:lpstr>
      <vt:lpstr>DASHBOARD</vt:lpstr>
      <vt:lpstr>CHECKLIST</vt:lpstr>
      <vt:lpstr>PIANO_AZIONI</vt:lpstr>
      <vt:lpstr>CATALOGO</vt:lpstr>
      <vt:lpstr>PARAMETRI</vt:lpstr>
      <vt:lpstr>FONTI</vt:lpstr>
      <vt:lpstr>AZIENDA!Area_stampa</vt:lpstr>
      <vt:lpstr>CATALOGO!Area_stampa</vt:lpstr>
      <vt:lpstr>CHECKLIST!Area_stampa</vt:lpstr>
      <vt:lpstr>DASHBOARD!Area_stampa</vt:lpstr>
      <vt:lpstr>PIANO_AZIONI!Area_stampa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BENNI MOIRA</dc:creator>
  <cp:lastModifiedBy>PAOLO BENNI</cp:lastModifiedBy>
  <cp:lastPrinted>2026-09-08T07:10:18Z</cp:lastPrinted>
  <dcterms:modified xsi:type="dcterms:W3CDTF">2026-09-08T07:10:47Z</dcterms:modified>
</cp:coreProperties>
</file>